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ates Dept\Rate Case 2016 Forward Test Year\2nd data requests KPSC - 1st Intervenors\Spanos\AG\LGE\"/>
    </mc:Choice>
  </mc:AlternateContent>
  <bookViews>
    <workbookView xWindow="1020" yWindow="-150" windowWidth="24165" windowHeight="12975"/>
  </bookViews>
  <sheets>
    <sheet name="AG-1-173-Gas" sheetId="1" r:id="rId1"/>
    <sheet name="Comparison" sheetId="5" state="hidden" r:id="rId2"/>
    <sheet name="2006Study" sheetId="4" state="hidden" r:id="rId3"/>
  </sheets>
  <definedNames>
    <definedName name="Deprate">#REF!</definedName>
    <definedName name="ExistingEstimates">'2006Study'!$A$1:$T$96</definedName>
    <definedName name="_xlnm.Print_Area" localSheetId="0">'AG-1-173-Gas'!$A$1:$W$92</definedName>
    <definedName name="_xlnm.Print_Area" localSheetId="1">Comparison!$A$1:$Y$93</definedName>
    <definedName name="_xlnm.Print_Titles" localSheetId="0">'AG-1-173-Gas'!$1:$13</definedName>
    <definedName name="_xlnm.Print_Titles" localSheetId="1">Comparison!$1:$15</definedName>
  </definedNames>
  <calcPr calcId="152511"/>
</workbook>
</file>

<file path=xl/calcChain.xml><?xml version="1.0" encoding="utf-8"?>
<calcChain xmlns="http://schemas.openxmlformats.org/spreadsheetml/2006/main">
  <c r="W91" i="5" l="1"/>
  <c r="W20" i="5"/>
  <c r="U20" i="5"/>
  <c r="U22" i="5" s="1"/>
  <c r="S20" i="5"/>
  <c r="Q20" i="5"/>
  <c r="K20" i="5"/>
  <c r="I20" i="5"/>
  <c r="G20" i="5"/>
  <c r="G22" i="5" s="1"/>
  <c r="E20" i="5"/>
  <c r="M20" i="1"/>
  <c r="O20" i="1"/>
  <c r="I20" i="1" l="1"/>
  <c r="K20" i="1"/>
  <c r="E22" i="5"/>
  <c r="W22" i="5" s="1"/>
  <c r="M20" i="5"/>
  <c r="Y20" i="5" s="1"/>
  <c r="W76" i="5"/>
  <c r="W75" i="5"/>
  <c r="W74" i="5"/>
  <c r="W73" i="5"/>
  <c r="W72" i="5"/>
  <c r="W64" i="5"/>
  <c r="W63" i="5"/>
  <c r="W62" i="5"/>
  <c r="W61" i="5"/>
  <c r="W60" i="5"/>
  <c r="W59" i="5"/>
  <c r="W58" i="5"/>
  <c r="W57" i="5"/>
  <c r="W56" i="5"/>
  <c r="W55" i="5"/>
  <c r="W48" i="5"/>
  <c r="W47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65" i="5"/>
  <c r="U27" i="5"/>
  <c r="U28" i="5"/>
  <c r="U29" i="5"/>
  <c r="U30" i="5"/>
  <c r="U31" i="5"/>
  <c r="U32" i="5"/>
  <c r="U33" i="5"/>
  <c r="U34" i="5"/>
  <c r="U35" i="5"/>
  <c r="U36" i="5"/>
  <c r="U37" i="5"/>
  <c r="U38" i="5"/>
  <c r="U39" i="5"/>
  <c r="U40" i="5"/>
  <c r="U47" i="5"/>
  <c r="U48" i="5"/>
  <c r="U55" i="5"/>
  <c r="U56" i="5"/>
  <c r="U57" i="5"/>
  <c r="U58" i="5"/>
  <c r="U59" i="5"/>
  <c r="U60" i="5"/>
  <c r="U61" i="5"/>
  <c r="U62" i="5"/>
  <c r="U63" i="5"/>
  <c r="U64" i="5"/>
  <c r="U65" i="5"/>
  <c r="U72" i="5"/>
  <c r="U73" i="5"/>
  <c r="U74" i="5"/>
  <c r="U75" i="5"/>
  <c r="U76" i="5"/>
  <c r="O76" i="5"/>
  <c r="K76" i="5"/>
  <c r="I76" i="5"/>
  <c r="O75" i="5"/>
  <c r="K75" i="5"/>
  <c r="I75" i="5"/>
  <c r="O74" i="5"/>
  <c r="K74" i="5"/>
  <c r="I74" i="5"/>
  <c r="O73" i="5"/>
  <c r="K73" i="5"/>
  <c r="I73" i="5"/>
  <c r="O72" i="5"/>
  <c r="K72" i="5"/>
  <c r="I72" i="5"/>
  <c r="O65" i="5"/>
  <c r="K65" i="5"/>
  <c r="I65" i="5"/>
  <c r="O64" i="5"/>
  <c r="K64" i="5"/>
  <c r="I64" i="5"/>
  <c r="O63" i="5"/>
  <c r="K63" i="5"/>
  <c r="I63" i="5"/>
  <c r="O62" i="5"/>
  <c r="K62" i="5"/>
  <c r="I62" i="5"/>
  <c r="O61" i="5"/>
  <c r="K61" i="5"/>
  <c r="I61" i="5"/>
  <c r="O60" i="5"/>
  <c r="K60" i="5"/>
  <c r="I60" i="5"/>
  <c r="O59" i="5"/>
  <c r="K59" i="5"/>
  <c r="I59" i="5"/>
  <c r="O58" i="5"/>
  <c r="K58" i="5"/>
  <c r="I58" i="5"/>
  <c r="O57" i="5"/>
  <c r="K57" i="5"/>
  <c r="I57" i="5"/>
  <c r="O56" i="5"/>
  <c r="K56" i="5"/>
  <c r="I56" i="5"/>
  <c r="K55" i="5"/>
  <c r="I55" i="5"/>
  <c r="O48" i="5"/>
  <c r="K48" i="5"/>
  <c r="I48" i="5"/>
  <c r="O47" i="5"/>
  <c r="K47" i="5"/>
  <c r="I47" i="5"/>
  <c r="O40" i="5"/>
  <c r="K40" i="5"/>
  <c r="I40" i="5"/>
  <c r="O39" i="5"/>
  <c r="K39" i="5"/>
  <c r="I39" i="5"/>
  <c r="O38" i="5"/>
  <c r="K38" i="5"/>
  <c r="I38" i="5"/>
  <c r="O37" i="5"/>
  <c r="K37" i="5"/>
  <c r="I37" i="5"/>
  <c r="O36" i="5"/>
  <c r="K36" i="5"/>
  <c r="I36" i="5"/>
  <c r="O35" i="5"/>
  <c r="K35" i="5"/>
  <c r="I35" i="5"/>
  <c r="O34" i="5"/>
  <c r="K34" i="5"/>
  <c r="I34" i="5"/>
  <c r="K33" i="5"/>
  <c r="I33" i="5"/>
  <c r="O32" i="5"/>
  <c r="K32" i="5"/>
  <c r="I32" i="5"/>
  <c r="O31" i="5"/>
  <c r="K31" i="5"/>
  <c r="I31" i="5"/>
  <c r="O30" i="5"/>
  <c r="K30" i="5"/>
  <c r="I30" i="5"/>
  <c r="O29" i="5"/>
  <c r="K29" i="5"/>
  <c r="I29" i="5"/>
  <c r="O28" i="5"/>
  <c r="K28" i="5"/>
  <c r="I28" i="5"/>
  <c r="O27" i="5"/>
  <c r="I27" i="5"/>
  <c r="K27" i="5"/>
  <c r="K90" i="4"/>
  <c r="I90" i="4"/>
  <c r="K82" i="4"/>
  <c r="I78" i="4"/>
  <c r="I82" i="4" s="1"/>
  <c r="S70" i="4"/>
  <c r="O70" i="4"/>
  <c r="M70" i="4"/>
  <c r="K70" i="4"/>
  <c r="I70" i="4"/>
  <c r="S68" i="4"/>
  <c r="S67" i="4"/>
  <c r="S66" i="4"/>
  <c r="S65" i="4"/>
  <c r="O60" i="4"/>
  <c r="M60" i="4"/>
  <c r="K60" i="4"/>
  <c r="I60" i="4"/>
  <c r="S58" i="4"/>
  <c r="S57" i="4"/>
  <c r="S56" i="4"/>
  <c r="S55" i="4"/>
  <c r="S54" i="4"/>
  <c r="S53" i="4"/>
  <c r="S52" i="4"/>
  <c r="S51" i="4"/>
  <c r="S50" i="4"/>
  <c r="S49" i="4"/>
  <c r="S48" i="4"/>
  <c r="S47" i="4"/>
  <c r="S46" i="4"/>
  <c r="Q46" i="4"/>
  <c r="O55" i="5" s="1"/>
  <c r="O41" i="4"/>
  <c r="S41" i="4" s="1"/>
  <c r="M41" i="4"/>
  <c r="K41" i="4"/>
  <c r="I41" i="4"/>
  <c r="S39" i="4"/>
  <c r="S38" i="4"/>
  <c r="O33" i="4"/>
  <c r="M33" i="4"/>
  <c r="K33" i="4"/>
  <c r="I33" i="4"/>
  <c r="S31" i="4"/>
  <c r="S30" i="4"/>
  <c r="S29" i="4"/>
  <c r="S28" i="4"/>
  <c r="S27" i="4"/>
  <c r="S26" i="4"/>
  <c r="S25" i="4"/>
  <c r="S24" i="4"/>
  <c r="Q24" i="4"/>
  <c r="O33" i="5" s="1"/>
  <c r="S21" i="4"/>
  <c r="S19" i="4"/>
  <c r="G101" i="5"/>
  <c r="E101" i="5"/>
  <c r="G100" i="5"/>
  <c r="E100" i="5"/>
  <c r="G99" i="5"/>
  <c r="E99" i="5"/>
  <c r="G98" i="5"/>
  <c r="E98" i="5"/>
  <c r="G97" i="5"/>
  <c r="E97" i="5"/>
  <c r="G88" i="5"/>
  <c r="E85" i="5"/>
  <c r="E88" i="5" s="1"/>
  <c r="AE76" i="5"/>
  <c r="AD76" i="5"/>
  <c r="G76" i="5"/>
  <c r="E76" i="5"/>
  <c r="S76" i="5"/>
  <c r="Q76" i="5"/>
  <c r="AE75" i="5"/>
  <c r="AD75" i="5"/>
  <c r="G75" i="5"/>
  <c r="E75" i="5"/>
  <c r="S75" i="5"/>
  <c r="Q75" i="5"/>
  <c r="AE74" i="5"/>
  <c r="AD74" i="5"/>
  <c r="G74" i="5"/>
  <c r="E74" i="5"/>
  <c r="S74" i="5"/>
  <c r="Q74" i="5"/>
  <c r="AE73" i="5"/>
  <c r="AD73" i="5"/>
  <c r="G73" i="5"/>
  <c r="E73" i="5"/>
  <c r="S73" i="5"/>
  <c r="Q73" i="5"/>
  <c r="AE72" i="5"/>
  <c r="AD72" i="5"/>
  <c r="G72" i="5"/>
  <c r="E72" i="5"/>
  <c r="S72" i="5"/>
  <c r="Q72" i="5"/>
  <c r="AE65" i="5"/>
  <c r="AD65" i="5"/>
  <c r="G65" i="5"/>
  <c r="E65" i="5"/>
  <c r="S65" i="5"/>
  <c r="Q65" i="5"/>
  <c r="AE64" i="5"/>
  <c r="AD64" i="5"/>
  <c r="G64" i="5"/>
  <c r="E64" i="5"/>
  <c r="S64" i="5"/>
  <c r="Q64" i="5"/>
  <c r="AE63" i="5"/>
  <c r="AD63" i="5"/>
  <c r="G63" i="5"/>
  <c r="E63" i="5"/>
  <c r="S63" i="5"/>
  <c r="Q63" i="5"/>
  <c r="AE62" i="5"/>
  <c r="AD62" i="5"/>
  <c r="G62" i="5"/>
  <c r="E62" i="5"/>
  <c r="S62" i="5"/>
  <c r="Q62" i="5"/>
  <c r="AE61" i="5"/>
  <c r="AD61" i="5"/>
  <c r="G61" i="5"/>
  <c r="E61" i="5"/>
  <c r="S61" i="5"/>
  <c r="Q61" i="5"/>
  <c r="AE60" i="5"/>
  <c r="AD60" i="5"/>
  <c r="G60" i="5"/>
  <c r="E60" i="5"/>
  <c r="S60" i="5"/>
  <c r="Q60" i="5"/>
  <c r="AE59" i="5"/>
  <c r="AD59" i="5"/>
  <c r="G59" i="5"/>
  <c r="E59" i="5"/>
  <c r="S59" i="5"/>
  <c r="Q59" i="5"/>
  <c r="AE58" i="5"/>
  <c r="AD58" i="5"/>
  <c r="G58" i="5"/>
  <c r="E58" i="5"/>
  <c r="S58" i="5"/>
  <c r="Q58" i="5"/>
  <c r="AE57" i="5"/>
  <c r="AD57" i="5"/>
  <c r="G57" i="5"/>
  <c r="E57" i="5"/>
  <c r="S57" i="5"/>
  <c r="Q57" i="5"/>
  <c r="AE56" i="5"/>
  <c r="AD56" i="5"/>
  <c r="G56" i="5"/>
  <c r="E56" i="5"/>
  <c r="S56" i="5"/>
  <c r="Q56" i="5"/>
  <c r="AE55" i="5"/>
  <c r="AD55" i="5"/>
  <c r="G55" i="5"/>
  <c r="E55" i="5"/>
  <c r="S55" i="5"/>
  <c r="Q55" i="5"/>
  <c r="AE48" i="5"/>
  <c r="AD48" i="5"/>
  <c r="G48" i="5"/>
  <c r="E48" i="5"/>
  <c r="S48" i="5"/>
  <c r="Q48" i="5"/>
  <c r="AE47" i="5"/>
  <c r="AD47" i="5"/>
  <c r="G47" i="5"/>
  <c r="E47" i="5"/>
  <c r="S47" i="5"/>
  <c r="Q47" i="5"/>
  <c r="AE40" i="5"/>
  <c r="AD40" i="5"/>
  <c r="G40" i="5"/>
  <c r="E40" i="5"/>
  <c r="S40" i="5"/>
  <c r="Q40" i="5"/>
  <c r="AE39" i="5"/>
  <c r="AD39" i="5"/>
  <c r="G39" i="5"/>
  <c r="E39" i="5"/>
  <c r="S39" i="5"/>
  <c r="Q39" i="5"/>
  <c r="AE38" i="5"/>
  <c r="AD38" i="5"/>
  <c r="G38" i="5"/>
  <c r="E38" i="5"/>
  <c r="S38" i="5"/>
  <c r="Q38" i="5"/>
  <c r="AE37" i="5"/>
  <c r="AD37" i="5"/>
  <c r="G37" i="5"/>
  <c r="E37" i="5"/>
  <c r="S37" i="5"/>
  <c r="Q37" i="5"/>
  <c r="AE36" i="5"/>
  <c r="AD36" i="5"/>
  <c r="G36" i="5"/>
  <c r="E36" i="5"/>
  <c r="S36" i="5"/>
  <c r="Q36" i="5"/>
  <c r="AE35" i="5"/>
  <c r="AD35" i="5"/>
  <c r="G35" i="5"/>
  <c r="E35" i="5"/>
  <c r="S35" i="5"/>
  <c r="Q35" i="5"/>
  <c r="AE34" i="5"/>
  <c r="AD34" i="5"/>
  <c r="G34" i="5"/>
  <c r="E34" i="5"/>
  <c r="S34" i="5"/>
  <c r="Q34" i="5"/>
  <c r="AE33" i="5"/>
  <c r="AD33" i="5"/>
  <c r="G33" i="5"/>
  <c r="E33" i="5"/>
  <c r="S33" i="5"/>
  <c r="Q33" i="5"/>
  <c r="AE32" i="5"/>
  <c r="AD32" i="5"/>
  <c r="G32" i="5"/>
  <c r="E32" i="5"/>
  <c r="S32" i="5"/>
  <c r="Q32" i="5"/>
  <c r="AE31" i="5"/>
  <c r="AD31" i="5"/>
  <c r="G31" i="5"/>
  <c r="E31" i="5"/>
  <c r="S31" i="5"/>
  <c r="Q31" i="5"/>
  <c r="AE30" i="5"/>
  <c r="AD30" i="5"/>
  <c r="G30" i="5"/>
  <c r="E30" i="5"/>
  <c r="S30" i="5"/>
  <c r="Q30" i="5"/>
  <c r="AE29" i="5"/>
  <c r="AD29" i="5"/>
  <c r="G29" i="5"/>
  <c r="E29" i="5"/>
  <c r="S29" i="5"/>
  <c r="Q29" i="5"/>
  <c r="AE28" i="5"/>
  <c r="AD28" i="5"/>
  <c r="G28" i="5"/>
  <c r="E28" i="5"/>
  <c r="S28" i="5"/>
  <c r="Q28" i="5"/>
  <c r="AE27" i="5"/>
  <c r="AD27" i="5"/>
  <c r="G27" i="5"/>
  <c r="E27" i="5"/>
  <c r="S27" i="5"/>
  <c r="Q27" i="5"/>
  <c r="Q33" i="4" l="1"/>
  <c r="Q70" i="4"/>
  <c r="K72" i="4"/>
  <c r="K92" i="4" s="1"/>
  <c r="S33" i="4"/>
  <c r="I72" i="4"/>
  <c r="I92" i="4" s="1"/>
  <c r="M72" i="4"/>
  <c r="M92" i="4" s="1"/>
  <c r="O72" i="4"/>
  <c r="O92" i="4" s="1"/>
  <c r="E78" i="5"/>
  <c r="U78" i="5"/>
  <c r="G78" i="5"/>
  <c r="M22" i="5"/>
  <c r="O22" i="5" s="1"/>
  <c r="Y22" i="5"/>
  <c r="U42" i="5"/>
  <c r="U67" i="5"/>
  <c r="U50" i="5"/>
  <c r="M72" i="5"/>
  <c r="M75" i="5"/>
  <c r="Y75" i="5" s="1"/>
  <c r="E67" i="5"/>
  <c r="M29" i="5"/>
  <c r="Y29" i="5" s="1"/>
  <c r="M35" i="5"/>
  <c r="Y35" i="5" s="1"/>
  <c r="M47" i="5"/>
  <c r="M57" i="5"/>
  <c r="Y57" i="5" s="1"/>
  <c r="M65" i="5"/>
  <c r="Y65" i="5" s="1"/>
  <c r="M27" i="5"/>
  <c r="M73" i="5"/>
  <c r="M28" i="5"/>
  <c r="Y28" i="5" s="1"/>
  <c r="M30" i="5"/>
  <c r="Y30" i="5" s="1"/>
  <c r="M32" i="5"/>
  <c r="Y32" i="5" s="1"/>
  <c r="M34" i="5"/>
  <c r="Y34" i="5" s="1"/>
  <c r="M36" i="5"/>
  <c r="Y36" i="5" s="1"/>
  <c r="M38" i="5"/>
  <c r="Y38" i="5" s="1"/>
  <c r="M40" i="5"/>
  <c r="Y40" i="5" s="1"/>
  <c r="M48" i="5"/>
  <c r="Y48" i="5" s="1"/>
  <c r="M56" i="5"/>
  <c r="Y56" i="5" s="1"/>
  <c r="M58" i="5"/>
  <c r="Y58" i="5" s="1"/>
  <c r="M60" i="5"/>
  <c r="Y60" i="5" s="1"/>
  <c r="M62" i="5"/>
  <c r="Y62" i="5" s="1"/>
  <c r="M64" i="5"/>
  <c r="Y64" i="5" s="1"/>
  <c r="M31" i="5"/>
  <c r="Y31" i="5" s="1"/>
  <c r="M39" i="5"/>
  <c r="Y39" i="5" s="1"/>
  <c r="M59" i="5"/>
  <c r="Y59" i="5" s="1"/>
  <c r="M63" i="5"/>
  <c r="Y63" i="5" s="1"/>
  <c r="M33" i="5"/>
  <c r="Y33" i="5" s="1"/>
  <c r="M37" i="5"/>
  <c r="Y37" i="5" s="1"/>
  <c r="M55" i="5"/>
  <c r="M61" i="5"/>
  <c r="Y61" i="5" s="1"/>
  <c r="M74" i="5"/>
  <c r="Y74" i="5" s="1"/>
  <c r="M76" i="5"/>
  <c r="Y76" i="5" s="1"/>
  <c r="AG40" i="5"/>
  <c r="AG36" i="5"/>
  <c r="AG38" i="5"/>
  <c r="AH34" i="5"/>
  <c r="AH36" i="5"/>
  <c r="AH38" i="5"/>
  <c r="AH40" i="5"/>
  <c r="AH47" i="5"/>
  <c r="AH48" i="5"/>
  <c r="AH55" i="5"/>
  <c r="AH56" i="5"/>
  <c r="AH57" i="5"/>
  <c r="AH58" i="5"/>
  <c r="AH59" i="5"/>
  <c r="AH60" i="5"/>
  <c r="AH61" i="5"/>
  <c r="Q60" i="4"/>
  <c r="S60" i="4"/>
  <c r="Q41" i="4"/>
  <c r="AH62" i="5"/>
  <c r="AH63" i="5"/>
  <c r="AH64" i="5"/>
  <c r="AH65" i="5"/>
  <c r="AH73" i="5"/>
  <c r="G42" i="5"/>
  <c r="AG55" i="5"/>
  <c r="AG56" i="5"/>
  <c r="AG58" i="5"/>
  <c r="AG60" i="5"/>
  <c r="AG62" i="5"/>
  <c r="AG63" i="5"/>
  <c r="AG35" i="5"/>
  <c r="AH33" i="5"/>
  <c r="AG65" i="5"/>
  <c r="AG72" i="5"/>
  <c r="AG74" i="5"/>
  <c r="AG27" i="5"/>
  <c r="AH27" i="5"/>
  <c r="AG29" i="5"/>
  <c r="AG31" i="5"/>
  <c r="AG32" i="5"/>
  <c r="AH29" i="5"/>
  <c r="AH31" i="5"/>
  <c r="AH32" i="5"/>
  <c r="AG34" i="5"/>
  <c r="G67" i="5"/>
  <c r="AG75" i="5"/>
  <c r="AH75" i="5"/>
  <c r="AH35" i="5"/>
  <c r="AG37" i="5"/>
  <c r="AH76" i="5"/>
  <c r="AH37" i="5"/>
  <c r="AG39" i="5"/>
  <c r="AH39" i="5"/>
  <c r="AG48" i="5"/>
  <c r="G50" i="5"/>
  <c r="AG76" i="5"/>
  <c r="AG57" i="5"/>
  <c r="AG61" i="5"/>
  <c r="AH72" i="5"/>
  <c r="AH74" i="5"/>
  <c r="AG59" i="5"/>
  <c r="AG64" i="5"/>
  <c r="AG28" i="5"/>
  <c r="AH28" i="5"/>
  <c r="AG30" i="5"/>
  <c r="E103" i="5"/>
  <c r="AH30" i="5"/>
  <c r="AG33" i="5"/>
  <c r="AG47" i="5"/>
  <c r="G103" i="5"/>
  <c r="AG73" i="5"/>
  <c r="E50" i="5"/>
  <c r="E42" i="5"/>
  <c r="I77" i="1"/>
  <c r="I87" i="1"/>
  <c r="S72" i="4" l="1"/>
  <c r="Q72" i="4"/>
  <c r="K77" i="1"/>
  <c r="M77" i="1"/>
  <c r="O77" i="1"/>
  <c r="M67" i="5"/>
  <c r="O67" i="5" s="1"/>
  <c r="W78" i="5"/>
  <c r="W67" i="5"/>
  <c r="Y27" i="5"/>
  <c r="Y42" i="5" s="1"/>
  <c r="M42" i="5"/>
  <c r="O42" i="5" s="1"/>
  <c r="U80" i="5"/>
  <c r="U91" i="5" s="1"/>
  <c r="W42" i="5"/>
  <c r="Y72" i="5"/>
  <c r="M78" i="5"/>
  <c r="O78" i="5" s="1"/>
  <c r="W50" i="5"/>
  <c r="G80" i="5"/>
  <c r="G91" i="5" s="1"/>
  <c r="M50" i="5"/>
  <c r="O50" i="5" s="1"/>
  <c r="E80" i="5"/>
  <c r="O40" i="1"/>
  <c r="O48" i="1"/>
  <c r="Y47" i="5"/>
  <c r="Y50" i="5" s="1"/>
  <c r="Y55" i="5"/>
  <c r="Y67" i="5" s="1"/>
  <c r="Y73" i="5"/>
  <c r="I48" i="1"/>
  <c r="K48" i="1"/>
  <c r="I65" i="1"/>
  <c r="K65" i="1"/>
  <c r="M65" i="1"/>
  <c r="O65" i="1"/>
  <c r="K40" i="1"/>
  <c r="M40" i="1"/>
  <c r="I40" i="1"/>
  <c r="M48" i="1"/>
  <c r="M80" i="5" l="1"/>
  <c r="M91" i="5" s="1"/>
  <c r="K79" i="1"/>
  <c r="K90" i="1" s="1"/>
  <c r="M79" i="1"/>
  <c r="M90" i="1" s="1"/>
  <c r="Y78" i="5"/>
  <c r="Y80" i="5" s="1"/>
  <c r="Y91" i="5" s="1"/>
  <c r="G105" i="5"/>
  <c r="G109" i="5" s="1"/>
  <c r="E91" i="5"/>
  <c r="W80" i="5"/>
  <c r="I79" i="1"/>
  <c r="O79" i="1"/>
  <c r="O90" i="1" s="1"/>
  <c r="Q48" i="1"/>
  <c r="Q65" i="1"/>
  <c r="Q40" i="1"/>
  <c r="Q77" i="1"/>
  <c r="O80" i="5" l="1"/>
  <c r="O91" i="5"/>
  <c r="E105" i="5"/>
  <c r="E109" i="5" s="1"/>
  <c r="I90" i="1"/>
  <c r="Q79" i="1"/>
</calcChain>
</file>

<file path=xl/sharedStrings.xml><?xml version="1.0" encoding="utf-8"?>
<sst xmlns="http://schemas.openxmlformats.org/spreadsheetml/2006/main" count="354" uniqueCount="173">
  <si>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</si>
  <si>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</si>
  <si>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</si>
  <si>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</si>
  <si>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</si>
  <si>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</si>
  <si>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</si>
  <si>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</si>
  <si>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</si>
  <si>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</si>
  <si>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</si>
  <si>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</si>
  <si>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</si>
  <si>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</si>
  <si>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</si>
  <si>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</si>
  <si>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</si>
  <si>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</si>
  <si>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</si>
  <si>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</si>
  <si>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</si>
  <si>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</si>
  <si>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</si>
  <si>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</si>
  <si>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             -</t>
  </si>
  <si>
    <t xml:space="preserve">TRANSMISSION PLANT </t>
  </si>
  <si>
    <t xml:space="preserve">    TOTAL TRANSMISSION PLANT </t>
  </si>
  <si>
    <t xml:space="preserve">DISTRIBUTION PLANT </t>
  </si>
  <si>
    <t xml:space="preserve">    TOTAL DISTRIBUTION PLANT </t>
  </si>
  <si>
    <t xml:space="preserve">GENERAL PLANT </t>
  </si>
  <si>
    <t xml:space="preserve">    TOTAL GENERAL PLANT </t>
  </si>
  <si>
    <t xml:space="preserve">PRODUCTION PLANT </t>
  </si>
  <si>
    <t xml:space="preserve">    TOTAL PRODUCTION PLANT </t>
  </si>
  <si>
    <t xml:space="preserve">    TOTAL GAS PLANT </t>
  </si>
  <si>
    <t xml:space="preserve">NONDEPRECIABLE PLANT </t>
  </si>
  <si>
    <t>FRANCHISE AND CONSENTS</t>
  </si>
  <si>
    <t xml:space="preserve">LAND </t>
  </si>
  <si>
    <t xml:space="preserve">    TOTAL NONDEPRECIABLE PLANT </t>
  </si>
  <si>
    <t xml:space="preserve">RIGHTS OF WAY                                </t>
  </si>
  <si>
    <t xml:space="preserve">COMPRESSOR STATION STRUCTURES                </t>
  </si>
  <si>
    <t xml:space="preserve">MEASURING AND REGULATING STATION STRUCTURES  </t>
  </si>
  <si>
    <t xml:space="preserve">OTHER STRUCTURES                             </t>
  </si>
  <si>
    <t xml:space="preserve">STORAGE LEASEHOLDS AND RIGHTS                </t>
  </si>
  <si>
    <t xml:space="preserve">RESERVOIRS                                   </t>
  </si>
  <si>
    <t xml:space="preserve">NONRECOVERABLE NATURAL GAS                   </t>
  </si>
  <si>
    <t xml:space="preserve">WELL DRILLING                                </t>
  </si>
  <si>
    <t xml:space="preserve">WELL EQUIPMENT                               </t>
  </si>
  <si>
    <t xml:space="preserve">LINES                                        </t>
  </si>
  <si>
    <t xml:space="preserve">COMPRESSOR STATION EQUIPMENT                 </t>
  </si>
  <si>
    <t xml:space="preserve">MEASURING AND REGULATING EQUIPMENT           </t>
  </si>
  <si>
    <t xml:space="preserve">PURIFICATION EQUIPMENT                       </t>
  </si>
  <si>
    <t xml:space="preserve">OTHER EQUIPMENT                              </t>
  </si>
  <si>
    <t xml:space="preserve">RIGHTS OF WAY </t>
  </si>
  <si>
    <t xml:space="preserve">MAINS         </t>
  </si>
  <si>
    <t xml:space="preserve">OTHER DISTRIBUTION LAND RIGHTS                  </t>
  </si>
  <si>
    <t xml:space="preserve">MAINS                                           </t>
  </si>
  <si>
    <t xml:space="preserve">SERVICES                                        </t>
  </si>
  <si>
    <t xml:space="preserve">METERS                                          </t>
  </si>
  <si>
    <t xml:space="preserve">HOUSE REGULATORS                                </t>
  </si>
  <si>
    <t xml:space="preserve">MEASURING AND REGULATING STATION EQUIPMENT      </t>
  </si>
  <si>
    <t xml:space="preserve">OTHER EQUIPMENT                                 </t>
  </si>
  <si>
    <t xml:space="preserve">TRANSPORTATION EQUIPMENT - TRAILERS  </t>
  </si>
  <si>
    <t xml:space="preserve">TOOLS, SHOP, AND GARAGE EQUIPMENT    </t>
  </si>
  <si>
    <t xml:space="preserve">POWER OPERATED EQUIPMENT - OTHER     </t>
  </si>
  <si>
    <t xml:space="preserve">    TOTAL DEPRECIABLE PLANT </t>
  </si>
  <si>
    <t xml:space="preserve">DEPRECIABLE PLANT </t>
  </si>
  <si>
    <t xml:space="preserve">STRUCTURES &amp; IMPROVEMENTS - CITY GATE STATION              </t>
  </si>
  <si>
    <t xml:space="preserve">STRUCTURES &amp; IMPROVEMENTS - OTHER DISTRIBUTION          </t>
  </si>
  <si>
    <t>TRANSPORTATION EQUIPMENT - CARS AND TRUCKS</t>
  </si>
  <si>
    <t>POWER OPERATED EQUIPMENT - HOURLY RATED</t>
  </si>
  <si>
    <t>LOUISVILLE GAS AND ELECTRIC</t>
  </si>
  <si>
    <t>GAS PLANT</t>
  </si>
  <si>
    <t xml:space="preserve">MEASURING AND REGULATING STATION EQUIP - GENERAL  </t>
  </si>
  <si>
    <t>MEASURING AND REGULATING STATION EQUIP - CITY GATE</t>
  </si>
  <si>
    <t>TABLE 2.  SUMMARY OF ESTIMATED SURVIVOR CURVES, NET SALVAGE, ORIGINAL COST, BOOK DEPRECIATION RESERVE AND</t>
  </si>
  <si>
    <t>RECONCILING ITEMS</t>
  </si>
  <si>
    <t>TOTAL RECONCILING ITEMS</t>
  </si>
  <si>
    <t>GRAND TOTAL</t>
  </si>
  <si>
    <t>ARO COST GAS DIST (L/B)</t>
  </si>
  <si>
    <t>ARO COST GAS DIST (EQP)</t>
  </si>
  <si>
    <t>ARO COST GAS UG STORE (L/B)</t>
  </si>
  <si>
    <t>ARO COST GAS UG STORE (EQP)</t>
  </si>
  <si>
    <t>ARO COST GAS TRANS (EQP)</t>
  </si>
  <si>
    <t>CONTROLS</t>
  </si>
  <si>
    <t>DIFFERENCES</t>
  </si>
  <si>
    <t>CALCULATED ANNUAL DEPRECIATION RATES AS OF DECEMBER 31, 2006</t>
  </si>
  <si>
    <t xml:space="preserve">55-R4  </t>
  </si>
  <si>
    <t>50-R2.5</t>
  </si>
  <si>
    <t>55-R2.5</t>
  </si>
  <si>
    <t xml:space="preserve">50-R3  </t>
  </si>
  <si>
    <t xml:space="preserve">65-R4  </t>
  </si>
  <si>
    <t xml:space="preserve">50-SQ  </t>
  </si>
  <si>
    <t xml:space="preserve">45-S1  </t>
  </si>
  <si>
    <t xml:space="preserve">40-R1  </t>
  </si>
  <si>
    <t xml:space="preserve">45-R2  </t>
  </si>
  <si>
    <t xml:space="preserve">40-R2  </t>
  </si>
  <si>
    <t xml:space="preserve"> 65-S3  </t>
  </si>
  <si>
    <t xml:space="preserve"> 65-R2.5</t>
  </si>
  <si>
    <t xml:space="preserve">65-S3  </t>
  </si>
  <si>
    <t xml:space="preserve">55-R3  </t>
  </si>
  <si>
    <t xml:space="preserve">30-L1  </t>
  </si>
  <si>
    <t>65-R2.5</t>
  </si>
  <si>
    <t xml:space="preserve">41-S0  </t>
  </si>
  <si>
    <t xml:space="preserve">42-S0  </t>
  </si>
  <si>
    <t xml:space="preserve">31-R1.5  </t>
  </si>
  <si>
    <t xml:space="preserve">METER INSTALLATIONS                             </t>
  </si>
  <si>
    <t xml:space="preserve">20-L0  </t>
  </si>
  <si>
    <t xml:space="preserve">45-R3  </t>
  </si>
  <si>
    <t xml:space="preserve">HOUSE REGULATOR INSTALLATIONS                   </t>
  </si>
  <si>
    <t xml:space="preserve">40-S2.5  </t>
  </si>
  <si>
    <t xml:space="preserve">40-S2  </t>
  </si>
  <si>
    <t xml:space="preserve">20-L1  </t>
  </si>
  <si>
    <t xml:space="preserve">25-SQ  </t>
  </si>
  <si>
    <t xml:space="preserve">LABORATORY EQUIPMENT                 </t>
  </si>
  <si>
    <t xml:space="preserve">15-SQ  </t>
  </si>
  <si>
    <t>25-R1.5</t>
  </si>
  <si>
    <t>ACCOUNTS NOT STUDIED</t>
  </si>
  <si>
    <t xml:space="preserve">    TOTAL ACCOUNTS NOT STUDIED</t>
  </si>
  <si>
    <t>5-SQ</t>
  </si>
  <si>
    <t>2006 DEPRECIATION STUDY</t>
  </si>
  <si>
    <t>PROPOSED ESTIMATES</t>
  </si>
  <si>
    <t>INCREASE/</t>
  </si>
  <si>
    <t>DECREASE</t>
  </si>
  <si>
    <t>(7)=(6)/(2)</t>
  </si>
  <si>
    <t>BASED ON 2006 DEPRECIATION STUDY AND 2011 PROPOSED ESTIMATES</t>
  </si>
  <si>
    <t>(11)=(10)/(2)</t>
  </si>
  <si>
    <t>(12)=(10)-(6)</t>
  </si>
  <si>
    <t>INTANGIBLE PLANT</t>
  </si>
  <si>
    <t xml:space="preserve">    TOTAL INTANGIBLE PLANT </t>
  </si>
  <si>
    <t>N/A</t>
  </si>
  <si>
    <t>COMPARISON OF ESTIMATED SURVIVOR CURVES, NET SALVAGE, AND CALCULATED ANNUAL DEPRECIATION RATES AS OF DECEMBER 31, 2011</t>
  </si>
  <si>
    <t>SCENARIO 2</t>
  </si>
  <si>
    <t>TRANSPORTATION EQUIPMENT - CARS AND LIGHT TRUCKS</t>
  </si>
  <si>
    <t>TRANSPORTATION EQUIPMENT - HEAVY TRUCKS AND OTHER</t>
  </si>
  <si>
    <t>STRUCTURES AND IMPROVEMENTS - CITY GATE STATION</t>
  </si>
  <si>
    <t>STRUCTURES AND IMPROVEMENTS - OTHER DISTRIBUTION</t>
  </si>
  <si>
    <t>MEASURING AND REGULATING STATION EQUIPMENT - GENERAL</t>
  </si>
  <si>
    <t>MEASURING AND REGULATING STATION EQUIPMENT - CITY GATE</t>
  </si>
  <si>
    <t>FRANCHISES AND CONSENTS</t>
  </si>
  <si>
    <t>20-SQ</t>
  </si>
  <si>
    <t>60-R4</t>
  </si>
  <si>
    <t>60-R3</t>
  </si>
  <si>
    <t>60-R2.5</t>
  </si>
  <si>
    <t>70-R4</t>
  </si>
  <si>
    <t>50-SQ</t>
  </si>
  <si>
    <t>45-R0.5</t>
  </si>
  <si>
    <t>48-R2</t>
  </si>
  <si>
    <t>45-R1.5</t>
  </si>
  <si>
    <t>40-R1</t>
  </si>
  <si>
    <t>45-R2</t>
  </si>
  <si>
    <t>70-S3</t>
  </si>
  <si>
    <t>50-R3</t>
  </si>
  <si>
    <t>40-S1</t>
  </si>
  <si>
    <t>63-R2.5</t>
  </si>
  <si>
    <t>43-S0</t>
  </si>
  <si>
    <t>38-S0</t>
  </si>
  <si>
    <t>42-R1.5</t>
  </si>
  <si>
    <t>30-R2</t>
  </si>
  <si>
    <t>32-S1.5</t>
  </si>
  <si>
    <t>45-R2.5</t>
  </si>
  <si>
    <t>40-R2.5</t>
  </si>
  <si>
    <t>10-S2</t>
  </si>
  <si>
    <t>11-L3</t>
  </si>
  <si>
    <t>18-S1.5</t>
  </si>
  <si>
    <t>25-SQ</t>
  </si>
  <si>
    <t>14-S2</t>
  </si>
  <si>
    <t>20-S0.5</t>
  </si>
  <si>
    <t>COST OF</t>
  </si>
  <si>
    <t xml:space="preserve">GROSS </t>
  </si>
  <si>
    <t xml:space="preserve">LIFE </t>
  </si>
  <si>
    <t xml:space="preserve">REMOVAL </t>
  </si>
  <si>
    <t xml:space="preserve">SALVAGE </t>
  </si>
  <si>
    <t>CALCULATED ANNUAL DEPRECIATION RATES BY COMPONENT AS OF DECEMBER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</si>
</sst>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0_);\(0\)"/>
    <numFmt numFmtId="166" formatCode="0.00_);\(0.00\)"/>
  </numFmts>
  <fonts count="13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9" fillId="0" borderId="0"/>
  </cellStyleXfs>
  <cellXfs count="151">
    <xf numFmtId="0" fontId="0" fillId="0" borderId="0" xfId="0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/>
    <xf numFmtId="4" fontId="4" fillId="0" borderId="2" xfId="0" applyNumberFormat="1" applyFont="1" applyBorder="1" applyAlignment="1"/>
    <xf numFmtId="3" fontId="4" fillId="0" borderId="0" xfId="0" applyNumberFormat="1" applyFont="1" applyAlignment="1"/>
    <xf numFmtId="4" fontId="4" fillId="0" borderId="0" xfId="0" applyNumberFormat="1" applyFont="1" applyAlignment="1"/>
    <xf numFmtId="0" fontId="4" fillId="0" borderId="0" xfId="0" applyFont="1" applyAlignment="1"/>
    <xf numFmtId="0" fontId="5" fillId="0" borderId="0" xfId="0" applyNumberFormat="1" applyFont="1" applyAlignment="1"/>
    <xf numFmtId="0" fontId="6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right"/>
    </xf>
    <xf numFmtId="0" fontId="0" fillId="0" borderId="0" xfId="0"/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165" fontId="0" fillId="0" borderId="0" xfId="0" applyNumberFormat="1" applyAlignment="1"/>
    <xf numFmtId="165" fontId="1" fillId="0" borderId="0" xfId="0" applyNumberFormat="1" applyFont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1" fillId="0" borderId="0" xfId="0" applyNumberFormat="1" applyFon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37" fontId="0" fillId="0" borderId="1" xfId="0" applyNumberFormat="1" applyBorder="1"/>
    <xf numFmtId="37" fontId="4" fillId="0" borderId="0" xfId="0" applyNumberFormat="1" applyFont="1" applyAlignment="1"/>
    <xf numFmtId="37" fontId="4" fillId="0" borderId="1" xfId="0" applyNumberFormat="1" applyFont="1" applyBorder="1" applyAlignment="1"/>
    <xf numFmtId="37" fontId="4" fillId="0" borderId="2" xfId="0" applyNumberFormat="1" applyFont="1" applyBorder="1" applyAlignment="1"/>
    <xf numFmtId="2" fontId="1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centerContinuous"/>
    </xf>
    <xf numFmtId="39" fontId="1" fillId="0" borderId="0" xfId="2" applyNumberFormat="1" applyFont="1"/>
    <xf numFmtId="39" fontId="1" fillId="0" borderId="3" xfId="2" applyNumberFormat="1" applyFont="1" applyBorder="1"/>
    <xf numFmtId="39" fontId="8" fillId="0" borderId="0" xfId="2" applyNumberFormat="1" applyFont="1"/>
    <xf numFmtId="37" fontId="8" fillId="0" borderId="0" xfId="2" applyNumberFormat="1" applyFont="1"/>
    <xf numFmtId="37" fontId="0" fillId="0" borderId="3" xfId="0" applyNumberFormat="1" applyBorder="1"/>
    <xf numFmtId="2" fontId="8" fillId="0" borderId="0" xfId="0" applyNumberFormat="1" applyFont="1"/>
    <xf numFmtId="0" fontId="8" fillId="0" borderId="0" xfId="0" applyFont="1" applyAlignment="1"/>
    <xf numFmtId="164" fontId="8" fillId="0" borderId="0" xfId="0" applyNumberFormat="1" applyFont="1"/>
    <xf numFmtId="2" fontId="0" fillId="0" borderId="0" xfId="0" applyNumberFormat="1" applyAlignment="1">
      <alignment horizontal="right"/>
    </xf>
    <xf numFmtId="0" fontId="1" fillId="0" borderId="0" xfId="0" applyNumberFormat="1" applyFont="1" applyAlignment="1">
      <alignment horizontal="left"/>
    </xf>
    <xf numFmtId="0" fontId="10" fillId="0" borderId="0" xfId="0" applyFont="1" applyAlignment="1"/>
    <xf numFmtId="165" fontId="10" fillId="0" borderId="0" xfId="0" applyNumberFormat="1" applyFont="1" applyAlignment="1">
      <alignment horizontal="center"/>
    </xf>
    <xf numFmtId="0" fontId="1" fillId="0" borderId="0" xfId="0" applyNumberFormat="1" applyFont="1" applyAlignment="1"/>
    <xf numFmtId="0" fontId="10" fillId="0" borderId="0" xfId="0" applyFont="1"/>
    <xf numFmtId="0" fontId="10" fillId="0" borderId="0" xfId="0" applyNumberFormat="1" applyFont="1" applyAlignment="1">
      <alignment horizontal="left"/>
    </xf>
    <xf numFmtId="39" fontId="10" fillId="0" borderId="0" xfId="2" applyNumberFormat="1" applyFont="1"/>
    <xf numFmtId="3" fontId="10" fillId="0" borderId="0" xfId="0" applyNumberFormat="1" applyFont="1" applyAlignment="1"/>
    <xf numFmtId="37" fontId="10" fillId="0" borderId="0" xfId="2" applyNumberFormat="1" applyFont="1"/>
    <xf numFmtId="37" fontId="10" fillId="0" borderId="0" xfId="0" applyNumberFormat="1" applyFont="1" applyAlignment="1"/>
    <xf numFmtId="3" fontId="10" fillId="0" borderId="0" xfId="0" applyNumberFormat="1" applyFont="1"/>
    <xf numFmtId="0" fontId="2" fillId="0" borderId="0" xfId="0" applyFont="1" applyAlignment="1">
      <alignment horizontal="centerContinuous"/>
    </xf>
    <xf numFmtId="0" fontId="1" fillId="0" borderId="0" xfId="0" applyFont="1" applyAlignment="1"/>
    <xf numFmtId="43" fontId="0" fillId="0" borderId="0" xfId="1" applyFont="1" applyAlignment="1"/>
    <xf numFmtId="39" fontId="2" fillId="0" borderId="0" xfId="2" applyNumberFormat="1" applyFont="1"/>
    <xf numFmtId="0" fontId="2" fillId="0" borderId="0" xfId="0" applyFont="1" applyAlignment="1"/>
    <xf numFmtId="43" fontId="10" fillId="0" borderId="0" xfId="1" applyFont="1" applyAlignment="1"/>
    <xf numFmtId="0" fontId="12" fillId="0" borderId="0" xfId="0" applyNumberFormat="1" applyFont="1" applyAlignment="1">
      <alignment horizontal="centerContinuous"/>
    </xf>
    <xf numFmtId="0" fontId="11" fillId="0" borderId="0" xfId="0" applyNumberFormat="1" applyFont="1" applyAlignment="1">
      <alignment horizontal="centerContinuous"/>
    </xf>
    <xf numFmtId="165" fontId="11" fillId="0" borderId="0" xfId="0" applyNumberFormat="1" applyFont="1" applyAlignment="1">
      <alignment horizontal="centerContinuous"/>
    </xf>
    <xf numFmtId="37" fontId="11" fillId="0" borderId="0" xfId="0" applyNumberFormat="1" applyFont="1" applyAlignment="1">
      <alignment horizontal="centerContinuous"/>
    </xf>
    <xf numFmtId="0" fontId="12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37" fontId="12" fillId="0" borderId="0" xfId="0" applyNumberFormat="1" applyFont="1" applyAlignment="1">
      <alignment horizontal="center"/>
    </xf>
    <xf numFmtId="37" fontId="12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"/>
    </xf>
    <xf numFmtId="3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NumberFormat="1" applyFont="1" applyBorder="1" applyAlignment="1">
      <alignment horizontal="center"/>
    </xf>
    <xf numFmtId="3" fontId="12" fillId="0" borderId="0" xfId="0" applyNumberFormat="1" applyFont="1" applyAlignment="1">
      <alignment horizontal="center"/>
    </xf>
    <xf numFmtId="165" fontId="12" fillId="0" borderId="1" xfId="0" applyNumberFormat="1" applyFont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2" fillId="0" borderId="0" xfId="0" applyNumberFormat="1" applyFont="1" applyAlignment="1"/>
    <xf numFmtId="165" fontId="11" fillId="0" borderId="0" xfId="0" applyNumberFormat="1" applyFont="1" applyAlignment="1">
      <alignment horizontal="center"/>
    </xf>
    <xf numFmtId="39" fontId="11" fillId="0" borderId="0" xfId="2" applyNumberFormat="1" applyFont="1"/>
    <xf numFmtId="0" fontId="11" fillId="0" borderId="0" xfId="0" applyNumberFormat="1" applyFont="1" applyAlignment="1">
      <alignment horizontal="center"/>
    </xf>
    <xf numFmtId="37" fontId="11" fillId="0" borderId="0" xfId="0" applyNumberFormat="1" applyFont="1" applyAlignment="1">
      <alignment horizontal="right"/>
    </xf>
    <xf numFmtId="2" fontId="11" fillId="0" borderId="0" xfId="0" quotePrefix="1" applyNumberFormat="1" applyFont="1" applyAlignment="1">
      <alignment horizontal="center"/>
    </xf>
    <xf numFmtId="2" fontId="11" fillId="0" borderId="0" xfId="0" applyNumberFormat="1" applyFont="1" applyAlignment="1">
      <alignment horizontal="center"/>
    </xf>
    <xf numFmtId="0" fontId="11" fillId="0" borderId="0" xfId="0" applyNumberFormat="1" applyFont="1" applyAlignment="1"/>
    <xf numFmtId="39" fontId="11" fillId="0" borderId="3" xfId="2" applyNumberFormat="1" applyFont="1" applyBorder="1"/>
    <xf numFmtId="0" fontId="12" fillId="0" borderId="0" xfId="0" applyNumberFormat="1" applyFont="1" applyAlignment="1">
      <alignment horizontal="left"/>
    </xf>
    <xf numFmtId="3" fontId="12" fillId="0" borderId="0" xfId="0" applyNumberFormat="1" applyFont="1" applyAlignment="1"/>
    <xf numFmtId="37" fontId="12" fillId="0" borderId="0" xfId="0" applyNumberFormat="1" applyFont="1" applyAlignment="1"/>
    <xf numFmtId="2" fontId="2" fillId="0" borderId="0" xfId="0" applyNumberFormat="1" applyFont="1"/>
    <xf numFmtId="164" fontId="2" fillId="0" borderId="0" xfId="0" applyNumberFormat="1" applyFont="1"/>
    <xf numFmtId="165" fontId="11" fillId="0" borderId="0" xfId="0" applyNumberFormat="1" applyFont="1" applyFill="1" applyAlignment="1">
      <alignment horizontal="center"/>
    </xf>
    <xf numFmtId="37" fontId="12" fillId="0" borderId="1" xfId="0" applyNumberFormat="1" applyFont="1" applyBorder="1" applyAlignment="1"/>
    <xf numFmtId="165" fontId="11" fillId="0" borderId="0" xfId="0" quotePrefix="1" applyNumberFormat="1" applyFont="1" applyAlignment="1">
      <alignment horizontal="center"/>
    </xf>
    <xf numFmtId="0" fontId="12" fillId="0" borderId="0" xfId="0" applyNumberFormat="1" applyFont="1" applyAlignment="1">
      <alignment horizontal="right"/>
    </xf>
    <xf numFmtId="37" fontId="2" fillId="0" borderId="0" xfId="2" applyNumberFormat="1" applyFont="1"/>
    <xf numFmtId="0" fontId="1" fillId="0" borderId="0" xfId="0" applyFont="1"/>
    <xf numFmtId="3" fontId="1" fillId="0" borderId="0" xfId="0" applyNumberFormat="1" applyFont="1" applyAlignment="1"/>
    <xf numFmtId="37" fontId="1" fillId="0" borderId="0" xfId="2" applyNumberFormat="1" applyFont="1"/>
    <xf numFmtId="37" fontId="1" fillId="0" borderId="0" xfId="0" applyNumberFormat="1" applyFont="1" applyAlignment="1"/>
    <xf numFmtId="3" fontId="1" fillId="0" borderId="0" xfId="0" applyNumberFormat="1" applyFont="1"/>
    <xf numFmtId="4" fontId="12" fillId="0" borderId="0" xfId="0" applyNumberFormat="1" applyFont="1" applyBorder="1" applyAlignment="1"/>
    <xf numFmtId="3" fontId="12" fillId="0" borderId="0" xfId="0" applyNumberFormat="1" applyFont="1" applyBorder="1" applyAlignment="1"/>
    <xf numFmtId="37" fontId="12" fillId="0" borderId="0" xfId="0" applyNumberFormat="1" applyFont="1" applyBorder="1" applyAlignment="1"/>
    <xf numFmtId="0" fontId="11" fillId="0" borderId="0" xfId="0" applyNumberFormat="1" applyFont="1" applyAlignment="1">
      <alignment horizontal="left"/>
    </xf>
    <xf numFmtId="39" fontId="1" fillId="0" borderId="0" xfId="0" applyNumberFormat="1" applyFont="1" applyBorder="1" applyAlignment="1"/>
    <xf numFmtId="3" fontId="1" fillId="0" borderId="0" xfId="0" applyNumberFormat="1" applyFont="1" applyBorder="1" applyAlignment="1"/>
    <xf numFmtId="37" fontId="1" fillId="0" borderId="0" xfId="0" applyNumberFormat="1" applyFont="1" applyBorder="1" applyAlignment="1"/>
    <xf numFmtId="39" fontId="1" fillId="0" borderId="3" xfId="0" applyNumberFormat="1" applyFont="1" applyBorder="1" applyAlignment="1"/>
    <xf numFmtId="37" fontId="1" fillId="0" borderId="3" xfId="0" applyNumberFormat="1" applyFont="1" applyBorder="1" applyAlignment="1"/>
    <xf numFmtId="39" fontId="12" fillId="0" borderId="0" xfId="0" applyNumberFormat="1" applyFont="1" applyBorder="1" applyAlignment="1"/>
    <xf numFmtId="0" fontId="1" fillId="0" borderId="0" xfId="0" applyFont="1" applyAlignment="1">
      <alignment horizontal="left"/>
    </xf>
    <xf numFmtId="4" fontId="12" fillId="0" borderId="2" xfId="0" applyNumberFormat="1" applyFont="1" applyBorder="1" applyAlignment="1"/>
    <xf numFmtId="37" fontId="12" fillId="0" borderId="2" xfId="0" applyNumberFormat="1" applyFont="1" applyBorder="1" applyAlignment="1"/>
    <xf numFmtId="4" fontId="12" fillId="0" borderId="0" xfId="0" applyNumberFormat="1" applyFont="1" applyAlignment="1"/>
    <xf numFmtId="0" fontId="0" fillId="0" borderId="0" xfId="0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>
      <alignment horizontal="right"/>
    </xf>
    <xf numFmtId="37" fontId="4" fillId="0" borderId="4" xfId="0" applyNumberFormat="1" applyFont="1" applyBorder="1" applyAlignment="1"/>
    <xf numFmtId="0" fontId="2" fillId="0" borderId="3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right"/>
    </xf>
    <xf numFmtId="37" fontId="1" fillId="0" borderId="3" xfId="2" applyNumberFormat="1" applyFont="1" applyBorder="1"/>
    <xf numFmtId="39" fontId="8" fillId="0" borderId="3" xfId="2" applyNumberFormat="1" applyFont="1" applyBorder="1"/>
    <xf numFmtId="37" fontId="4" fillId="0" borderId="3" xfId="0" applyNumberFormat="1" applyFont="1" applyBorder="1" applyAlignment="1"/>
    <xf numFmtId="0" fontId="0" fillId="0" borderId="0" xfId="0" applyFill="1" applyAlignment="1"/>
    <xf numFmtId="0" fontId="2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37" fontId="0" fillId="0" borderId="0" xfId="0" applyNumberFormat="1" applyFill="1" applyAlignment="1"/>
    <xf numFmtId="37" fontId="2" fillId="0" borderId="0" xfId="0" applyNumberFormat="1" applyFont="1" applyFill="1" applyAlignment="1">
      <alignment horizontal="center"/>
    </xf>
    <xf numFmtId="166" fontId="0" fillId="0" borderId="0" xfId="0" applyNumberFormat="1" applyFill="1" applyAlignment="1"/>
    <xf numFmtId="0" fontId="0" fillId="0" borderId="0" xfId="0" applyFill="1" applyBorder="1" applyAlignment="1"/>
    <xf numFmtId="0" fontId="1" fillId="0" borderId="0" xfId="0" applyFont="1" applyFill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Alignment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Normal_Iowa ASL GPAMORT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W423"/>
  <sheetViews>
    <sheetView tabSelected="1" zoomScale="78" zoomScaleNormal="78" workbookViewId="0">
      <selection activeCell="S11" sqref="S11"/>
    </sheetView>
  </sheetViews>
  <sheetFormatPr defaultColWidth="9.77734375" defaultRowHeight="15" outlineLevelRow="1" x14ac:dyDescent="0.2"/>
  <cols>
    <col min="1" max="1" width="9.77734375" customWidth="1"/>
    <col min="2" max="2" width="2.77734375" customWidth="1"/>
    <col min="3" max="3" width="54.77734375" customWidth="1"/>
    <col min="4" max="4" width="3.77734375" customWidth="1"/>
    <col min="5" max="5" width="11.77734375" customWidth="1"/>
    <col min="6" max="6" width="3.77734375" customWidth="1"/>
    <col min="7" max="7" width="9.77734375" style="31" customWidth="1"/>
    <col min="8" max="8" width="3.77734375" customWidth="1"/>
    <col min="9" max="9" width="20.88671875" bestFit="1" customWidth="1"/>
    <col min="10" max="10" width="3.77734375" customWidth="1"/>
    <col min="11" max="11" width="15.77734375" style="36" customWidth="1"/>
    <col min="12" max="12" width="3.77734375" style="36" customWidth="1"/>
    <col min="13" max="13" width="17" style="36" bestFit="1" customWidth="1"/>
    <col min="14" max="14" width="3.77734375" style="36" customWidth="1"/>
    <col min="15" max="15" width="14.21875" style="36" bestFit="1" customWidth="1"/>
    <col min="16" max="16" width="3.77734375" customWidth="1"/>
    <col min="17" max="17" width="11.77734375" customWidth="1"/>
    <col min="18" max="18" width="4.77734375" style="139" customWidth="1"/>
    <col min="19" max="19" width="10.33203125" style="139" bestFit="1" customWidth="1"/>
    <col min="20" max="20" width="3.6640625" style="139" customWidth="1"/>
    <col min="21" max="21" width="12.5546875" style="139" bestFit="1" customWidth="1"/>
    <col min="22" max="22" width="3.6640625" style="139" customWidth="1"/>
    <col min="23" max="23" width="12.33203125" style="139" bestFit="1" customWidth="1"/>
  </cols>
  <sheetData>
    <row r="1" spans="1:23" outlineLevel="1" x14ac:dyDescent="0.2">
      <c r="A1" s="20"/>
      <c r="B1" s="20"/>
      <c r="C1" s="20"/>
      <c r="D1" s="20"/>
      <c r="E1" s="20"/>
      <c r="F1" s="20"/>
      <c r="G1" s="26"/>
      <c r="H1" s="31"/>
      <c r="K1"/>
      <c r="P1" s="36"/>
    </row>
    <row r="2" spans="1:23" ht="15.75" x14ac:dyDescent="0.25">
      <c r="A2" s="149" t="s">
        <v>70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</row>
    <row r="3" spans="1:23" ht="15.75" x14ac:dyDescent="0.25">
      <c r="A3" s="149" t="s">
        <v>71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</row>
    <row r="4" spans="1:23" ht="15.75" x14ac:dyDescent="0.25">
      <c r="A4" s="65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23" ht="15.75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23" ht="15.75" x14ac:dyDescent="0.25">
      <c r="A6" s="149" t="s">
        <v>74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</row>
    <row r="7" spans="1:23" ht="15.75" x14ac:dyDescent="0.25">
      <c r="A7" s="150" t="s">
        <v>172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</row>
    <row r="8" spans="1:23" ht="15.75" x14ac:dyDescent="0.25">
      <c r="A8" s="9"/>
      <c r="B8" s="24"/>
      <c r="C8" s="24"/>
      <c r="D8" s="24"/>
      <c r="E8" s="24"/>
      <c r="F8" s="24"/>
      <c r="G8" s="27"/>
      <c r="H8" s="24"/>
      <c r="I8" s="24"/>
      <c r="J8" s="24"/>
      <c r="K8" s="34"/>
      <c r="L8" s="34"/>
      <c r="M8" s="34"/>
      <c r="N8" s="34"/>
    </row>
    <row r="9" spans="1:23" ht="15.75" x14ac:dyDescent="0.25">
      <c r="A9" s="20"/>
      <c r="B9" s="16"/>
      <c r="C9" s="5"/>
      <c r="D9" s="11"/>
      <c r="E9" s="11"/>
      <c r="F9" s="11"/>
      <c r="G9" s="29" t="s">
        <v>1</v>
      </c>
      <c r="H9" s="11"/>
      <c r="I9" s="11"/>
      <c r="J9" s="11"/>
      <c r="K9" s="37" t="s">
        <v>2</v>
      </c>
      <c r="L9" s="37"/>
      <c r="M9" s="37"/>
      <c r="N9" s="37"/>
      <c r="O9" s="38" t="s">
        <v>3</v>
      </c>
      <c r="P9" s="4"/>
      <c r="Q9" s="4"/>
      <c r="S9" s="140"/>
      <c r="T9" s="140"/>
      <c r="U9" s="140" t="s">
        <v>167</v>
      </c>
      <c r="V9" s="140"/>
      <c r="W9" s="140" t="s">
        <v>168</v>
      </c>
    </row>
    <row r="10" spans="1:23" ht="15.75" x14ac:dyDescent="0.25">
      <c r="A10" s="20"/>
      <c r="B10" s="16"/>
      <c r="C10" s="11"/>
      <c r="D10" s="11"/>
      <c r="E10" s="11" t="s">
        <v>5</v>
      </c>
      <c r="F10" s="11"/>
      <c r="G10" s="29" t="s">
        <v>6</v>
      </c>
      <c r="H10" s="11"/>
      <c r="I10" s="11" t="s">
        <v>7</v>
      </c>
      <c r="J10" s="11"/>
      <c r="K10" s="37" t="s">
        <v>8</v>
      </c>
      <c r="L10" s="37"/>
      <c r="M10" s="37" t="s">
        <v>9</v>
      </c>
      <c r="N10" s="37"/>
      <c r="O10" s="25" t="s">
        <v>10</v>
      </c>
      <c r="P10" s="8"/>
      <c r="Q10" s="7" t="s">
        <v>11</v>
      </c>
      <c r="S10" s="140" t="s">
        <v>169</v>
      </c>
      <c r="T10" s="140"/>
      <c r="U10" s="140" t="s">
        <v>170</v>
      </c>
      <c r="V10" s="140"/>
      <c r="W10" s="140" t="s">
        <v>171</v>
      </c>
    </row>
    <row r="11" spans="1:23" ht="15.75" x14ac:dyDescent="0.25">
      <c r="A11" s="20"/>
      <c r="B11" s="16"/>
      <c r="C11" s="11" t="s">
        <v>13</v>
      </c>
      <c r="D11" s="11"/>
      <c r="E11" s="11" t="s">
        <v>14</v>
      </c>
      <c r="F11" s="11"/>
      <c r="G11" s="29" t="s">
        <v>15</v>
      </c>
      <c r="H11" s="11"/>
      <c r="I11" s="11" t="s">
        <v>16</v>
      </c>
      <c r="J11" s="11"/>
      <c r="K11" s="37" t="s">
        <v>17</v>
      </c>
      <c r="L11" s="37"/>
      <c r="M11" s="37" t="s">
        <v>18</v>
      </c>
      <c r="N11" s="37"/>
      <c r="O11" s="37" t="s">
        <v>19</v>
      </c>
      <c r="P11" s="11"/>
      <c r="Q11" s="5" t="s">
        <v>20</v>
      </c>
      <c r="S11" s="141" t="s">
        <v>20</v>
      </c>
      <c r="T11" s="140"/>
      <c r="U11" s="141" t="s">
        <v>20</v>
      </c>
      <c r="V11" s="140"/>
      <c r="W11" s="141" t="s">
        <v>20</v>
      </c>
    </row>
    <row r="12" spans="1:23" ht="15.75" x14ac:dyDescent="0.25">
      <c r="A12" s="20"/>
      <c r="B12" s="16"/>
      <c r="C12" s="25">
        <v>-1</v>
      </c>
      <c r="D12" s="10"/>
      <c r="E12" s="25">
        <v>-2</v>
      </c>
      <c r="F12" s="10"/>
      <c r="G12" s="30">
        <v>-3</v>
      </c>
      <c r="H12" s="10"/>
      <c r="I12" s="25">
        <v>-4</v>
      </c>
      <c r="J12" s="10"/>
      <c r="K12" s="25">
        <v>-5</v>
      </c>
      <c r="L12" s="37"/>
      <c r="M12" s="25">
        <v>-6</v>
      </c>
      <c r="N12" s="37"/>
      <c r="O12" s="25">
        <v>-7</v>
      </c>
      <c r="P12" s="10"/>
      <c r="Q12" s="6" t="s">
        <v>22</v>
      </c>
      <c r="R12" s="142"/>
      <c r="S12" s="143">
        <v>-9</v>
      </c>
      <c r="T12" s="143"/>
      <c r="U12" s="143">
        <v>-10</v>
      </c>
      <c r="V12" s="143"/>
      <c r="W12" s="143">
        <v>-11</v>
      </c>
    </row>
    <row r="13" spans="1:23" ht="15.75" x14ac:dyDescent="0.25">
      <c r="A13" s="20"/>
      <c r="B13" s="16"/>
      <c r="C13" s="10"/>
      <c r="D13" s="10"/>
      <c r="E13" s="10"/>
      <c r="F13" s="10"/>
      <c r="G13" s="29"/>
      <c r="H13" s="10"/>
      <c r="I13" s="10"/>
      <c r="J13" s="10"/>
      <c r="K13" s="37"/>
      <c r="L13" s="37"/>
      <c r="M13" s="37"/>
      <c r="N13" s="37"/>
      <c r="O13" s="37"/>
      <c r="P13" s="10"/>
      <c r="Q13" s="10"/>
    </row>
    <row r="14" spans="1:23" ht="15.75" x14ac:dyDescent="0.25">
      <c r="A14" s="20"/>
      <c r="C14" s="17" t="s">
        <v>65</v>
      </c>
      <c r="E14" s="2"/>
      <c r="G14" s="32"/>
      <c r="I14" s="45"/>
      <c r="K14" s="33"/>
      <c r="L14" s="33"/>
      <c r="M14" s="33"/>
      <c r="N14" s="33"/>
      <c r="O14" s="33"/>
      <c r="Q14" s="22"/>
      <c r="S14" s="144"/>
      <c r="T14" s="144"/>
      <c r="U14" s="144"/>
      <c r="V14" s="144"/>
      <c r="W14" s="144"/>
    </row>
    <row r="15" spans="1:23" x14ac:dyDescent="0.2">
      <c r="A15" s="20"/>
      <c r="E15" s="2"/>
      <c r="G15" s="32"/>
      <c r="I15" s="45"/>
      <c r="K15" s="33"/>
      <c r="L15" s="33"/>
      <c r="M15" s="33"/>
      <c r="N15" s="33"/>
      <c r="O15" s="33"/>
      <c r="Q15" s="22"/>
      <c r="S15" s="144"/>
      <c r="T15" s="144"/>
      <c r="U15" s="144"/>
      <c r="V15" s="144"/>
      <c r="W15" s="144"/>
    </row>
    <row r="16" spans="1:23" ht="15.75" x14ac:dyDescent="0.25">
      <c r="A16" s="20"/>
      <c r="C16" s="133" t="s">
        <v>127</v>
      </c>
      <c r="E16" s="2"/>
      <c r="G16" s="32"/>
      <c r="I16" s="45"/>
      <c r="K16" s="33"/>
      <c r="L16" s="33"/>
      <c r="M16" s="33"/>
      <c r="N16" s="33"/>
      <c r="O16" s="33"/>
      <c r="Q16" s="22"/>
      <c r="S16" s="144"/>
      <c r="T16" s="144"/>
      <c r="U16" s="144"/>
      <c r="V16" s="144"/>
      <c r="W16" s="144"/>
    </row>
    <row r="17" spans="1:23" ht="15.75" x14ac:dyDescent="0.25">
      <c r="A17" s="20"/>
      <c r="C17" s="5"/>
      <c r="E17" s="2"/>
      <c r="G17" s="32"/>
      <c r="I17" s="45"/>
      <c r="K17" s="33"/>
      <c r="L17" s="33"/>
      <c r="M17" s="33"/>
      <c r="N17" s="33"/>
      <c r="O17" s="33"/>
      <c r="Q17" s="22"/>
      <c r="S17" s="144"/>
      <c r="T17" s="144"/>
      <c r="U17" s="144"/>
      <c r="V17" s="144"/>
      <c r="W17" s="144"/>
    </row>
    <row r="18" spans="1:23" x14ac:dyDescent="0.2">
      <c r="A18" s="22">
        <v>302</v>
      </c>
      <c r="C18" t="s">
        <v>138</v>
      </c>
      <c r="E18" s="1" t="s">
        <v>139</v>
      </c>
      <c r="G18" s="1">
        <v>0</v>
      </c>
      <c r="I18" s="46">
        <v>387.49</v>
      </c>
      <c r="J18" s="23"/>
      <c r="K18" s="49">
        <v>123</v>
      </c>
      <c r="L18" s="33"/>
      <c r="M18" s="49">
        <v>264</v>
      </c>
      <c r="N18" s="33"/>
      <c r="O18" s="49">
        <v>48</v>
      </c>
      <c r="P18" s="23"/>
      <c r="Q18" s="22">
        <v>12.38741644945676</v>
      </c>
      <c r="S18" s="144">
        <v>12.38741644945676</v>
      </c>
      <c r="T18" s="144"/>
      <c r="U18" s="144">
        <v>0</v>
      </c>
      <c r="V18" s="144"/>
      <c r="W18" s="144">
        <v>0</v>
      </c>
    </row>
    <row r="19" spans="1:23" ht="15.75" x14ac:dyDescent="0.25">
      <c r="A19" s="20"/>
      <c r="C19" s="16"/>
      <c r="E19" s="2"/>
      <c r="G19" s="32"/>
      <c r="I19" s="45"/>
      <c r="K19" s="33"/>
      <c r="L19" s="33"/>
      <c r="M19" s="33"/>
      <c r="N19" s="33"/>
      <c r="O19" s="33"/>
      <c r="Q19" s="22"/>
      <c r="S19" s="144"/>
      <c r="T19" s="144"/>
      <c r="U19" s="144"/>
      <c r="V19" s="144"/>
      <c r="W19" s="144"/>
    </row>
    <row r="20" spans="1:23" ht="15.75" x14ac:dyDescent="0.25">
      <c r="A20" s="20"/>
      <c r="C20" s="134" t="s">
        <v>128</v>
      </c>
      <c r="E20" s="2"/>
      <c r="G20" s="32"/>
      <c r="I20" s="47">
        <f>+SUBTOTAL(9,I18:I19)</f>
        <v>387.49</v>
      </c>
      <c r="J20" s="14"/>
      <c r="K20" s="40">
        <f>+SUBTOTAL(9,K18:K19)</f>
        <v>123</v>
      </c>
      <c r="L20" s="40"/>
      <c r="M20" s="40">
        <f>+SUBTOTAL(9,M18:M19)</f>
        <v>264</v>
      </c>
      <c r="N20" s="40"/>
      <c r="O20" s="40">
        <f>+SUBTOTAL(9,O18:O19)</f>
        <v>48</v>
      </c>
      <c r="P20" s="23"/>
      <c r="Q20" s="50"/>
      <c r="S20" s="144"/>
      <c r="T20" s="144"/>
      <c r="U20" s="144"/>
      <c r="V20" s="144"/>
      <c r="W20" s="144"/>
    </row>
    <row r="21" spans="1:23" ht="15.75" x14ac:dyDescent="0.25">
      <c r="A21" s="20"/>
      <c r="C21" s="134"/>
      <c r="E21" s="2"/>
      <c r="G21" s="32"/>
      <c r="I21" s="45"/>
      <c r="K21" s="33"/>
      <c r="L21" s="33"/>
      <c r="M21" s="33"/>
      <c r="N21" s="33"/>
      <c r="O21" s="33"/>
      <c r="Q21" s="22"/>
      <c r="S21" s="144"/>
      <c r="T21" s="144"/>
      <c r="U21" s="144"/>
      <c r="V21" s="144"/>
      <c r="W21" s="144"/>
    </row>
    <row r="22" spans="1:23" x14ac:dyDescent="0.2">
      <c r="A22" s="20"/>
      <c r="E22" s="2"/>
      <c r="G22" s="32"/>
      <c r="I22" s="45"/>
      <c r="K22" s="33"/>
      <c r="L22" s="33"/>
      <c r="M22" s="33"/>
      <c r="N22" s="33"/>
      <c r="O22" s="33"/>
      <c r="Q22" s="22"/>
      <c r="S22" s="144"/>
      <c r="T22" s="144"/>
      <c r="U22" s="144"/>
      <c r="V22" s="144"/>
      <c r="W22" s="144"/>
    </row>
    <row r="23" spans="1:23" ht="15.75" x14ac:dyDescent="0.25">
      <c r="A23" s="20"/>
      <c r="C23" s="5" t="s">
        <v>31</v>
      </c>
      <c r="E23" s="2"/>
      <c r="G23" s="32"/>
      <c r="I23" s="45"/>
      <c r="K23" s="33"/>
      <c r="L23" s="33"/>
      <c r="M23" s="33"/>
      <c r="N23" s="33"/>
      <c r="O23" s="33"/>
      <c r="Q23" s="22"/>
      <c r="S23" s="144"/>
      <c r="T23" s="144"/>
      <c r="U23" s="144"/>
      <c r="V23" s="144"/>
      <c r="W23" s="144"/>
    </row>
    <row r="24" spans="1:23" ht="15.75" x14ac:dyDescent="0.25">
      <c r="A24" s="20"/>
      <c r="C24" s="7"/>
      <c r="E24" s="2"/>
      <c r="G24" s="32"/>
      <c r="I24" s="45"/>
      <c r="K24" s="33"/>
      <c r="L24" s="33"/>
      <c r="M24" s="33"/>
      <c r="N24" s="33"/>
      <c r="O24" s="33"/>
      <c r="Q24" s="22"/>
      <c r="S24" s="144"/>
      <c r="T24" s="144"/>
      <c r="U24" s="144"/>
      <c r="V24" s="144"/>
      <c r="W24" s="144"/>
    </row>
    <row r="25" spans="1:23" x14ac:dyDescent="0.2">
      <c r="A25" s="22">
        <v>350.2</v>
      </c>
      <c r="C25" t="s">
        <v>38</v>
      </c>
      <c r="E25" s="1" t="s">
        <v>140</v>
      </c>
      <c r="G25" s="1">
        <v>0</v>
      </c>
      <c r="I25" s="45">
        <v>104869.49</v>
      </c>
      <c r="J25" s="23"/>
      <c r="K25" s="33">
        <v>72165</v>
      </c>
      <c r="L25" s="33"/>
      <c r="M25" s="33">
        <v>32704</v>
      </c>
      <c r="N25" s="33"/>
      <c r="O25" s="33">
        <v>619</v>
      </c>
      <c r="P25" s="23"/>
      <c r="Q25" s="22">
        <v>0.5902574714533273</v>
      </c>
      <c r="S25" s="144">
        <v>0.5902574714533273</v>
      </c>
      <c r="T25" s="144"/>
      <c r="U25" s="144">
        <v>0</v>
      </c>
      <c r="V25" s="144"/>
      <c r="W25" s="144">
        <v>0</v>
      </c>
    </row>
    <row r="26" spans="1:23" x14ac:dyDescent="0.2">
      <c r="A26" s="22">
        <v>351.2</v>
      </c>
      <c r="C26" t="s">
        <v>39</v>
      </c>
      <c r="E26" s="1" t="s">
        <v>88</v>
      </c>
      <c r="G26" s="32">
        <v>-15</v>
      </c>
      <c r="I26" s="45">
        <v>9768133.6099999994</v>
      </c>
      <c r="J26" s="23"/>
      <c r="K26" s="33">
        <v>1267387</v>
      </c>
      <c r="L26" s="33"/>
      <c r="M26" s="33">
        <v>9965967</v>
      </c>
      <c r="N26" s="33"/>
      <c r="O26" s="33">
        <v>201531</v>
      </c>
      <c r="P26" s="23"/>
      <c r="Q26" s="22">
        <v>2.0631474552486186</v>
      </c>
      <c r="S26" s="144">
        <v>1.7931474552486186</v>
      </c>
      <c r="T26" s="144"/>
      <c r="U26" s="144">
        <v>0.27</v>
      </c>
      <c r="V26" s="144"/>
      <c r="W26" s="144">
        <v>0</v>
      </c>
    </row>
    <row r="27" spans="1:23" x14ac:dyDescent="0.2">
      <c r="A27" s="22">
        <v>351.3</v>
      </c>
      <c r="C27" t="s">
        <v>40</v>
      </c>
      <c r="E27" s="1" t="s">
        <v>141</v>
      </c>
      <c r="G27" s="32">
        <v>-5</v>
      </c>
      <c r="I27" s="45">
        <v>33151.61</v>
      </c>
      <c r="J27" s="23"/>
      <c r="K27" s="33">
        <v>15932</v>
      </c>
      <c r="L27" s="33"/>
      <c r="M27" s="33">
        <v>18877</v>
      </c>
      <c r="N27" s="33"/>
      <c r="O27" s="33">
        <v>346</v>
      </c>
      <c r="P27" s="23"/>
      <c r="Q27" s="22">
        <v>1.0436898841413735</v>
      </c>
      <c r="S27" s="144">
        <v>0.99368988414137349</v>
      </c>
      <c r="T27" s="144"/>
      <c r="U27" s="144">
        <v>0.05</v>
      </c>
      <c r="V27" s="144"/>
      <c r="W27" s="144">
        <v>0</v>
      </c>
    </row>
    <row r="28" spans="1:23" x14ac:dyDescent="0.2">
      <c r="A28" s="22">
        <v>351.4</v>
      </c>
      <c r="C28" t="s">
        <v>41</v>
      </c>
      <c r="E28" s="1" t="s">
        <v>142</v>
      </c>
      <c r="G28" s="32">
        <v>-15</v>
      </c>
      <c r="I28" s="45">
        <v>4810464.51</v>
      </c>
      <c r="J28" s="23"/>
      <c r="K28" s="33">
        <v>816080</v>
      </c>
      <c r="L28" s="33"/>
      <c r="M28" s="33">
        <v>4715954</v>
      </c>
      <c r="N28" s="33"/>
      <c r="O28" s="33">
        <v>89914</v>
      </c>
      <c r="P28" s="23"/>
      <c r="Q28" s="22">
        <v>1.8691334238738619</v>
      </c>
      <c r="S28" s="144">
        <v>1.629133423873862</v>
      </c>
      <c r="T28" s="144"/>
      <c r="U28" s="144">
        <v>0.24</v>
      </c>
      <c r="V28" s="144"/>
      <c r="W28" s="144">
        <v>0</v>
      </c>
    </row>
    <row r="29" spans="1:23" x14ac:dyDescent="0.2">
      <c r="A29" s="22">
        <v>352.1</v>
      </c>
      <c r="C29" t="s">
        <v>42</v>
      </c>
      <c r="E29" s="1" t="s">
        <v>143</v>
      </c>
      <c r="G29" s="1">
        <v>0</v>
      </c>
      <c r="I29" s="45">
        <v>548241.14</v>
      </c>
      <c r="J29" s="23"/>
      <c r="K29" s="33">
        <v>569590</v>
      </c>
      <c r="L29" s="33"/>
      <c r="M29" s="33">
        <v>-21349</v>
      </c>
      <c r="N29" s="33"/>
      <c r="O29" s="33">
        <v>0</v>
      </c>
      <c r="P29" s="23"/>
      <c r="Q29" s="43" t="s">
        <v>24</v>
      </c>
      <c r="S29" s="144">
        <v>0</v>
      </c>
      <c r="T29" s="144"/>
      <c r="U29" s="144">
        <v>0</v>
      </c>
      <c r="V29" s="144"/>
      <c r="W29" s="144">
        <v>0</v>
      </c>
    </row>
    <row r="30" spans="1:23" x14ac:dyDescent="0.2">
      <c r="A30" s="22">
        <v>352.2</v>
      </c>
      <c r="C30" t="s">
        <v>43</v>
      </c>
      <c r="E30" s="1" t="s">
        <v>140</v>
      </c>
      <c r="G30" s="1">
        <v>0</v>
      </c>
      <c r="I30" s="45">
        <v>400511.4</v>
      </c>
      <c r="J30" s="23"/>
      <c r="K30" s="33">
        <v>452027</v>
      </c>
      <c r="L30" s="33"/>
      <c r="M30" s="33">
        <v>-51516</v>
      </c>
      <c r="N30" s="33"/>
      <c r="O30" s="33">
        <v>0</v>
      </c>
      <c r="P30" s="23"/>
      <c r="Q30" s="43" t="s">
        <v>24</v>
      </c>
      <c r="S30" s="144">
        <v>0</v>
      </c>
      <c r="T30" s="144"/>
      <c r="U30" s="144">
        <v>0</v>
      </c>
      <c r="V30" s="144"/>
      <c r="W30" s="144">
        <v>0</v>
      </c>
    </row>
    <row r="31" spans="1:23" x14ac:dyDescent="0.2">
      <c r="A31" s="22">
        <v>352.3</v>
      </c>
      <c r="C31" t="s">
        <v>44</v>
      </c>
      <c r="E31" s="1" t="s">
        <v>144</v>
      </c>
      <c r="G31" s="1">
        <v>0</v>
      </c>
      <c r="I31" s="45">
        <v>9648855</v>
      </c>
      <c r="J31" s="23"/>
      <c r="K31" s="33">
        <v>8101403</v>
      </c>
      <c r="L31" s="33"/>
      <c r="M31" s="33">
        <v>1547452</v>
      </c>
      <c r="N31" s="33"/>
      <c r="O31" s="33">
        <v>79413</v>
      </c>
      <c r="P31" s="23"/>
      <c r="Q31" s="22">
        <v>0.82303029737725353</v>
      </c>
      <c r="S31" s="144">
        <v>0.82303029737725353</v>
      </c>
      <c r="T31" s="144"/>
      <c r="U31" s="144">
        <v>0</v>
      </c>
      <c r="V31" s="144"/>
      <c r="W31" s="144">
        <v>0</v>
      </c>
    </row>
    <row r="32" spans="1:23" x14ac:dyDescent="0.2">
      <c r="A32" s="22">
        <v>352.4</v>
      </c>
      <c r="C32" t="s">
        <v>45</v>
      </c>
      <c r="E32" s="1" t="s">
        <v>141</v>
      </c>
      <c r="G32" s="32">
        <v>-30</v>
      </c>
      <c r="I32" s="45">
        <v>5995334.5199999996</v>
      </c>
      <c r="J32" s="23"/>
      <c r="K32" s="33">
        <v>2089202</v>
      </c>
      <c r="L32" s="33"/>
      <c r="M32" s="33">
        <v>5704733</v>
      </c>
      <c r="N32" s="33"/>
      <c r="O32" s="33">
        <v>126630</v>
      </c>
      <c r="P32" s="23"/>
      <c r="Q32" s="22">
        <v>2.1121423596560214</v>
      </c>
      <c r="S32" s="144">
        <v>1.6221423596560214</v>
      </c>
      <c r="T32" s="144"/>
      <c r="U32" s="144">
        <v>0.49</v>
      </c>
      <c r="V32" s="144"/>
      <c r="W32" s="144">
        <v>0</v>
      </c>
    </row>
    <row r="33" spans="1:23" x14ac:dyDescent="0.2">
      <c r="A33" s="22">
        <v>352.5</v>
      </c>
      <c r="C33" t="s">
        <v>46</v>
      </c>
      <c r="E33" s="1" t="s">
        <v>145</v>
      </c>
      <c r="G33" s="32">
        <v>-30</v>
      </c>
      <c r="I33" s="45">
        <v>13161625.380000001</v>
      </c>
      <c r="J33" s="23"/>
      <c r="K33" s="33">
        <v>2258162</v>
      </c>
      <c r="L33" s="33"/>
      <c r="M33" s="33">
        <v>14851951</v>
      </c>
      <c r="N33" s="33"/>
      <c r="O33" s="33">
        <v>396585</v>
      </c>
      <c r="P33" s="23"/>
      <c r="Q33" s="22">
        <v>3.0131916731396893</v>
      </c>
      <c r="S33" s="144">
        <v>2.3131916731396891</v>
      </c>
      <c r="T33" s="144"/>
      <c r="U33" s="144">
        <v>0.72</v>
      </c>
      <c r="V33" s="144"/>
      <c r="W33" s="144">
        <v>-0.02</v>
      </c>
    </row>
    <row r="34" spans="1:23" x14ac:dyDescent="0.2">
      <c r="A34" s="22">
        <v>353</v>
      </c>
      <c r="C34" t="s">
        <v>47</v>
      </c>
      <c r="E34" s="1" t="s">
        <v>146</v>
      </c>
      <c r="G34" s="32">
        <v>-15</v>
      </c>
      <c r="I34" s="45">
        <v>21276077.41</v>
      </c>
      <c r="J34" s="23"/>
      <c r="K34" s="33">
        <v>8314812</v>
      </c>
      <c r="L34" s="33"/>
      <c r="M34" s="33">
        <v>16152677</v>
      </c>
      <c r="N34" s="33"/>
      <c r="O34" s="33">
        <v>426805</v>
      </c>
      <c r="P34" s="23"/>
      <c r="Q34" s="22">
        <v>2.0060323704189793</v>
      </c>
      <c r="S34" s="144">
        <v>1.7460323704189793</v>
      </c>
      <c r="T34" s="144"/>
      <c r="U34" s="144">
        <v>0.28000000000000003</v>
      </c>
      <c r="V34" s="144"/>
      <c r="W34" s="144">
        <v>-0.02</v>
      </c>
    </row>
    <row r="35" spans="1:23" x14ac:dyDescent="0.2">
      <c r="A35" s="22">
        <v>354</v>
      </c>
      <c r="C35" t="s">
        <v>48</v>
      </c>
      <c r="E35" s="1" t="s">
        <v>147</v>
      </c>
      <c r="G35" s="32">
        <v>-5</v>
      </c>
      <c r="I35" s="45">
        <v>45945773.939999998</v>
      </c>
      <c r="J35" s="23"/>
      <c r="K35" s="33">
        <v>6668456</v>
      </c>
      <c r="L35" s="33"/>
      <c r="M35" s="33">
        <v>41574607</v>
      </c>
      <c r="N35" s="33"/>
      <c r="O35" s="33">
        <v>1041144</v>
      </c>
      <c r="P35" s="23"/>
      <c r="Q35" s="22">
        <v>2.2660277773525301</v>
      </c>
      <c r="S35" s="144">
        <v>2.1560277773525303</v>
      </c>
      <c r="T35" s="144"/>
      <c r="U35" s="144">
        <v>0.13</v>
      </c>
      <c r="V35" s="144"/>
      <c r="W35" s="144">
        <v>-0.02</v>
      </c>
    </row>
    <row r="36" spans="1:23" x14ac:dyDescent="0.2">
      <c r="A36" s="22">
        <v>355</v>
      </c>
      <c r="C36" t="s">
        <v>49</v>
      </c>
      <c r="E36" s="1" t="s">
        <v>148</v>
      </c>
      <c r="G36" s="32">
        <v>-10</v>
      </c>
      <c r="I36" s="45">
        <v>749435.66</v>
      </c>
      <c r="J36" s="23"/>
      <c r="K36" s="33">
        <v>235719</v>
      </c>
      <c r="L36" s="33"/>
      <c r="M36" s="33">
        <v>588660</v>
      </c>
      <c r="N36" s="33"/>
      <c r="O36" s="33">
        <v>19108</v>
      </c>
      <c r="P36" s="23"/>
      <c r="Q36" s="22">
        <v>2.549651827349662</v>
      </c>
      <c r="S36" s="144">
        <v>2.319651827349662</v>
      </c>
      <c r="T36" s="144"/>
      <c r="U36" s="144">
        <v>0.28000000000000003</v>
      </c>
      <c r="V36" s="144"/>
      <c r="W36" s="144">
        <v>-0.05</v>
      </c>
    </row>
    <row r="37" spans="1:23" x14ac:dyDescent="0.2">
      <c r="A37" s="22">
        <v>356</v>
      </c>
      <c r="C37" t="s">
        <v>50</v>
      </c>
      <c r="E37" s="1" t="s">
        <v>146</v>
      </c>
      <c r="G37" s="32">
        <v>-25</v>
      </c>
      <c r="I37" s="45">
        <v>18836405.289999999</v>
      </c>
      <c r="J37" s="23"/>
      <c r="K37" s="33">
        <v>5599087</v>
      </c>
      <c r="L37" s="33"/>
      <c r="M37" s="33">
        <v>17946420</v>
      </c>
      <c r="N37" s="33"/>
      <c r="O37" s="33">
        <v>446004</v>
      </c>
      <c r="P37" s="23"/>
      <c r="Q37" s="22">
        <v>2.367776617318686</v>
      </c>
      <c r="S37" s="144">
        <v>1.8977766173186861</v>
      </c>
      <c r="T37" s="144"/>
      <c r="U37" s="144">
        <v>0.49</v>
      </c>
      <c r="V37" s="144"/>
      <c r="W37" s="144">
        <v>-0.02</v>
      </c>
    </row>
    <row r="38" spans="1:23" x14ac:dyDescent="0.2">
      <c r="A38" s="22">
        <v>357</v>
      </c>
      <c r="C38" s="12" t="s">
        <v>51</v>
      </c>
      <c r="E38" s="1" t="s">
        <v>149</v>
      </c>
      <c r="G38" s="32">
        <v>-10</v>
      </c>
      <c r="I38" s="46">
        <v>3154110.41</v>
      </c>
      <c r="J38" s="23"/>
      <c r="K38" s="33">
        <v>430078</v>
      </c>
      <c r="L38" s="33"/>
      <c r="M38" s="33">
        <v>3039443</v>
      </c>
      <c r="N38" s="33"/>
      <c r="O38" s="33">
        <v>79665</v>
      </c>
      <c r="P38" s="23"/>
      <c r="Q38" s="22">
        <v>2.5257517855882536</v>
      </c>
      <c r="S38" s="144">
        <v>2.2957517855882537</v>
      </c>
      <c r="T38" s="144"/>
      <c r="U38" s="144">
        <v>0.25</v>
      </c>
      <c r="V38" s="144"/>
      <c r="W38" s="144">
        <v>-0.02</v>
      </c>
    </row>
    <row r="39" spans="1:23" x14ac:dyDescent="0.2">
      <c r="A39" s="22"/>
      <c r="E39" s="1"/>
      <c r="G39" s="32"/>
      <c r="I39" s="45"/>
      <c r="J39" s="23"/>
      <c r="K39" s="39"/>
      <c r="L39" s="33"/>
      <c r="M39" s="39"/>
      <c r="N39" s="33"/>
      <c r="O39" s="39"/>
      <c r="P39" s="23"/>
      <c r="Q39" s="22"/>
      <c r="S39" s="144"/>
      <c r="T39" s="144"/>
      <c r="U39" s="144"/>
      <c r="V39" s="144"/>
      <c r="W39" s="144"/>
    </row>
    <row r="40" spans="1:23" ht="15.75" x14ac:dyDescent="0.25">
      <c r="A40" s="22"/>
      <c r="C40" s="18" t="s">
        <v>32</v>
      </c>
      <c r="E40" s="11"/>
      <c r="F40" s="16"/>
      <c r="G40" s="29"/>
      <c r="H40" s="16"/>
      <c r="I40" s="47">
        <f>+SUBTOTAL(9,I25:I39)</f>
        <v>134432989.36999997</v>
      </c>
      <c r="J40" s="14"/>
      <c r="K40" s="40">
        <f>+SUBTOTAL(9,K25:K39)</f>
        <v>36890100</v>
      </c>
      <c r="L40" s="40"/>
      <c r="M40" s="40">
        <f>+SUBTOTAL(9,M25:M39)</f>
        <v>116066580</v>
      </c>
      <c r="N40" s="40"/>
      <c r="O40" s="40">
        <f>+SUBTOTAL(9,O25:O39)</f>
        <v>2907764</v>
      </c>
      <c r="P40" s="23"/>
      <c r="Q40" s="50">
        <f>O40/I40*100</f>
        <v>2.1629839622155242</v>
      </c>
      <c r="S40" s="144"/>
      <c r="T40" s="144"/>
      <c r="U40" s="144"/>
      <c r="V40" s="144"/>
      <c r="W40" s="144"/>
    </row>
    <row r="41" spans="1:23" ht="15.75" x14ac:dyDescent="0.25">
      <c r="A41" s="22"/>
      <c r="C41" s="18"/>
      <c r="E41" s="11"/>
      <c r="F41" s="16"/>
      <c r="G41" s="29"/>
      <c r="H41" s="16"/>
      <c r="I41" s="45"/>
      <c r="J41" s="14"/>
      <c r="K41" s="40"/>
      <c r="L41" s="40"/>
      <c r="M41" s="40"/>
      <c r="N41" s="40"/>
      <c r="O41" s="40"/>
      <c r="P41" s="23"/>
      <c r="Q41" s="23"/>
      <c r="S41" s="144"/>
      <c r="T41" s="144"/>
      <c r="U41" s="144"/>
      <c r="V41" s="144"/>
      <c r="W41" s="144"/>
    </row>
    <row r="42" spans="1:23" ht="15.75" x14ac:dyDescent="0.25">
      <c r="A42" s="22"/>
      <c r="C42" s="16"/>
      <c r="E42" s="11"/>
      <c r="F42" s="16"/>
      <c r="G42" s="29"/>
      <c r="H42" s="16"/>
      <c r="I42" s="45"/>
      <c r="J42" s="14"/>
      <c r="K42" s="40"/>
      <c r="L42" s="40"/>
      <c r="M42" s="40"/>
      <c r="N42" s="40"/>
      <c r="O42" s="40"/>
      <c r="P42" s="23"/>
      <c r="Q42" s="23"/>
      <c r="S42" s="144"/>
      <c r="T42" s="144"/>
      <c r="U42" s="144"/>
      <c r="V42" s="144"/>
      <c r="W42" s="144"/>
    </row>
    <row r="43" spans="1:23" ht="15.75" x14ac:dyDescent="0.25">
      <c r="A43" s="22"/>
      <c r="B43" s="20"/>
      <c r="C43" s="5" t="s">
        <v>25</v>
      </c>
      <c r="D43" s="20"/>
      <c r="E43" s="2"/>
      <c r="F43" s="20"/>
      <c r="G43" s="32"/>
      <c r="H43" s="20"/>
      <c r="I43" s="45"/>
      <c r="J43" s="23"/>
      <c r="K43" s="33"/>
      <c r="L43" s="33"/>
      <c r="M43" s="33"/>
      <c r="N43" s="33"/>
      <c r="O43" s="33"/>
      <c r="P43" s="23"/>
      <c r="Q43" s="23"/>
      <c r="S43" s="144"/>
      <c r="T43" s="144"/>
      <c r="U43" s="144"/>
      <c r="V43" s="144"/>
      <c r="W43" s="144"/>
    </row>
    <row r="44" spans="1:23" ht="15.75" x14ac:dyDescent="0.25">
      <c r="A44" s="22"/>
      <c r="C44" s="7"/>
      <c r="E44" s="2"/>
      <c r="G44" s="32"/>
      <c r="I44" s="45"/>
      <c r="J44" s="23"/>
      <c r="K44" s="33"/>
      <c r="L44" s="33"/>
      <c r="M44" s="33"/>
      <c r="N44" s="33"/>
      <c r="O44" s="33"/>
      <c r="P44" s="23"/>
      <c r="Q44" s="23"/>
      <c r="S44" s="144"/>
      <c r="T44" s="144"/>
      <c r="U44" s="144"/>
      <c r="V44" s="144"/>
      <c r="W44" s="144"/>
    </row>
    <row r="45" spans="1:23" x14ac:dyDescent="0.2">
      <c r="A45" s="22">
        <v>365.2</v>
      </c>
      <c r="C45" t="s">
        <v>52</v>
      </c>
      <c r="E45" s="1" t="s">
        <v>143</v>
      </c>
      <c r="G45" s="1">
        <v>0</v>
      </c>
      <c r="I45" s="45">
        <v>220659.05</v>
      </c>
      <c r="J45" s="23"/>
      <c r="K45" s="33">
        <v>210492</v>
      </c>
      <c r="L45" s="33"/>
      <c r="M45" s="33">
        <v>10167</v>
      </c>
      <c r="N45" s="33"/>
      <c r="O45" s="33">
        <v>295</v>
      </c>
      <c r="P45" s="23"/>
      <c r="Q45" s="22">
        <v>0.13369041514499405</v>
      </c>
      <c r="S45" s="144">
        <v>0.13369041514499405</v>
      </c>
      <c r="T45" s="144"/>
      <c r="U45" s="144">
        <v>0</v>
      </c>
      <c r="V45" s="144"/>
      <c r="W45" s="144">
        <v>0</v>
      </c>
    </row>
    <row r="46" spans="1:23" x14ac:dyDescent="0.2">
      <c r="A46" s="22">
        <v>367</v>
      </c>
      <c r="C46" s="12" t="s">
        <v>53</v>
      </c>
      <c r="E46" s="1" t="s">
        <v>101</v>
      </c>
      <c r="G46" s="32">
        <v>-35</v>
      </c>
      <c r="I46" s="46">
        <v>50220166.609999999</v>
      </c>
      <c r="J46" s="23"/>
      <c r="K46" s="33">
        <v>11063158</v>
      </c>
      <c r="L46" s="33"/>
      <c r="M46" s="33">
        <v>56734067</v>
      </c>
      <c r="N46" s="33"/>
      <c r="O46" s="33">
        <v>1030856</v>
      </c>
      <c r="P46" s="23"/>
      <c r="Q46" s="22">
        <v>2.0526733971343152</v>
      </c>
      <c r="S46" s="144">
        <v>1.5226733971343152</v>
      </c>
      <c r="T46" s="144"/>
      <c r="U46" s="144">
        <v>0.56000000000000005</v>
      </c>
      <c r="V46" s="144"/>
      <c r="W46" s="144">
        <v>-0.03</v>
      </c>
    </row>
    <row r="47" spans="1:23" ht="15.75" x14ac:dyDescent="0.25">
      <c r="A47" s="22"/>
      <c r="C47" s="16"/>
      <c r="E47" s="11"/>
      <c r="F47" s="16"/>
      <c r="G47" s="29"/>
      <c r="H47" s="16"/>
      <c r="I47" s="45"/>
      <c r="J47" s="14"/>
      <c r="K47" s="41"/>
      <c r="L47" s="40"/>
      <c r="M47" s="41"/>
      <c r="N47" s="40"/>
      <c r="O47" s="41"/>
      <c r="P47" s="23"/>
      <c r="Q47" s="23"/>
      <c r="S47" s="144"/>
      <c r="T47" s="144"/>
      <c r="U47" s="144"/>
      <c r="V47" s="144"/>
      <c r="W47" s="144"/>
    </row>
    <row r="48" spans="1:23" ht="15.75" x14ac:dyDescent="0.25">
      <c r="A48" s="22"/>
      <c r="C48" s="18" t="s">
        <v>26</v>
      </c>
      <c r="E48" s="2"/>
      <c r="G48" s="32"/>
      <c r="I48" s="47">
        <f>+SUBTOTAL(9,I45:I47)</f>
        <v>50440825.659999996</v>
      </c>
      <c r="J48" s="14"/>
      <c r="K48" s="40">
        <f>+SUBTOTAL(9,K45:K47)</f>
        <v>11273650</v>
      </c>
      <c r="L48" s="40"/>
      <c r="M48" s="40">
        <f>+SUBTOTAL(9,M45:M47)</f>
        <v>56744234</v>
      </c>
      <c r="N48" s="40"/>
      <c r="O48" s="40">
        <f>+SUBTOTAL(9,O45:O47)</f>
        <v>1031151</v>
      </c>
      <c r="P48" s="23"/>
      <c r="Q48" s="50">
        <f>O48/I48*100</f>
        <v>2.044278590819562</v>
      </c>
      <c r="S48" s="144"/>
      <c r="T48" s="144"/>
      <c r="U48" s="144"/>
      <c r="V48" s="144"/>
      <c r="W48" s="144"/>
    </row>
    <row r="49" spans="1:23" ht="15.75" x14ac:dyDescent="0.25">
      <c r="A49" s="22"/>
      <c r="C49" s="16"/>
      <c r="E49" s="11"/>
      <c r="F49" s="16"/>
      <c r="G49" s="29"/>
      <c r="H49" s="16"/>
      <c r="I49" s="45"/>
      <c r="J49" s="14"/>
      <c r="K49" s="40"/>
      <c r="L49" s="40"/>
      <c r="M49" s="40"/>
      <c r="N49" s="40"/>
      <c r="O49" s="40"/>
      <c r="P49" s="23"/>
      <c r="Q49" s="23"/>
      <c r="S49" s="144"/>
      <c r="T49" s="144"/>
      <c r="U49" s="144"/>
      <c r="V49" s="144"/>
      <c r="W49" s="144"/>
    </row>
    <row r="50" spans="1:23" ht="15.75" x14ac:dyDescent="0.25">
      <c r="A50" s="22"/>
      <c r="C50" s="16"/>
      <c r="E50" s="11"/>
      <c r="F50" s="16"/>
      <c r="G50" s="29"/>
      <c r="H50" s="16"/>
      <c r="I50" s="45"/>
      <c r="J50" s="14"/>
      <c r="K50" s="40"/>
      <c r="L50" s="40"/>
      <c r="M50" s="40"/>
      <c r="N50" s="40"/>
      <c r="O50" s="40"/>
      <c r="P50" s="23"/>
      <c r="Q50" s="23"/>
      <c r="S50" s="144"/>
      <c r="T50" s="144"/>
      <c r="U50" s="144"/>
      <c r="V50" s="144"/>
      <c r="W50" s="144"/>
    </row>
    <row r="51" spans="1:23" ht="15.75" x14ac:dyDescent="0.25">
      <c r="A51" s="22"/>
      <c r="C51" s="5" t="s">
        <v>27</v>
      </c>
      <c r="E51" s="2"/>
      <c r="G51" s="32"/>
      <c r="I51" s="45"/>
      <c r="J51" s="23"/>
      <c r="K51" s="33"/>
      <c r="L51" s="33"/>
      <c r="M51" s="33"/>
      <c r="N51" s="33"/>
      <c r="O51" s="33"/>
      <c r="P51" s="23"/>
      <c r="Q51" s="23"/>
      <c r="S51" s="144"/>
      <c r="T51" s="144"/>
      <c r="U51" s="144"/>
      <c r="V51" s="144"/>
      <c r="W51" s="144"/>
    </row>
    <row r="52" spans="1:23" ht="15.75" x14ac:dyDescent="0.25">
      <c r="A52" s="22"/>
      <c r="C52" s="7"/>
      <c r="E52" s="2"/>
      <c r="G52" s="32"/>
      <c r="I52" s="45"/>
      <c r="J52" s="23"/>
      <c r="K52" s="33"/>
      <c r="L52" s="33"/>
      <c r="M52" s="33"/>
      <c r="N52" s="33"/>
      <c r="O52" s="33"/>
      <c r="P52" s="23"/>
      <c r="Q52" s="23"/>
      <c r="S52" s="144"/>
      <c r="T52" s="144"/>
      <c r="U52" s="144"/>
      <c r="V52" s="144"/>
      <c r="W52" s="144"/>
    </row>
    <row r="53" spans="1:23" x14ac:dyDescent="0.2">
      <c r="A53" s="22">
        <v>374.22</v>
      </c>
      <c r="C53" t="s">
        <v>54</v>
      </c>
      <c r="E53" s="1" t="s">
        <v>150</v>
      </c>
      <c r="G53" s="1">
        <v>0</v>
      </c>
      <c r="I53" s="45">
        <v>74018.23</v>
      </c>
      <c r="J53" s="23"/>
      <c r="K53" s="33">
        <v>77440</v>
      </c>
      <c r="L53" s="33"/>
      <c r="M53" s="33">
        <v>-3422</v>
      </c>
      <c r="N53" s="33"/>
      <c r="O53" s="33">
        <v>0</v>
      </c>
      <c r="P53" s="23"/>
      <c r="Q53" s="43" t="s">
        <v>24</v>
      </c>
      <c r="S53" s="144">
        <v>0</v>
      </c>
      <c r="T53" s="144"/>
      <c r="U53" s="144">
        <v>0</v>
      </c>
      <c r="V53" s="144"/>
      <c r="W53" s="144">
        <v>0</v>
      </c>
    </row>
    <row r="54" spans="1:23" x14ac:dyDescent="0.2">
      <c r="A54" s="22">
        <v>375.1</v>
      </c>
      <c r="C54" t="s">
        <v>134</v>
      </c>
      <c r="E54" s="1" t="s">
        <v>151</v>
      </c>
      <c r="G54" s="32">
        <v>-15</v>
      </c>
      <c r="I54" s="45">
        <v>499620.92</v>
      </c>
      <c r="J54" s="23"/>
      <c r="K54" s="33">
        <v>84213</v>
      </c>
      <c r="L54" s="33"/>
      <c r="M54" s="33">
        <v>490351</v>
      </c>
      <c r="N54" s="33"/>
      <c r="O54" s="33">
        <v>12285</v>
      </c>
      <c r="P54" s="23"/>
      <c r="Q54" s="22">
        <v>2.4588642124913425</v>
      </c>
      <c r="S54" s="144">
        <v>2.1388642124913426</v>
      </c>
      <c r="T54" s="144"/>
      <c r="U54" s="144">
        <v>0.32</v>
      </c>
      <c r="V54" s="144"/>
      <c r="W54" s="144">
        <v>0</v>
      </c>
    </row>
    <row r="55" spans="1:23" x14ac:dyDescent="0.2">
      <c r="A55" s="22">
        <v>375.2</v>
      </c>
      <c r="C55" t="s">
        <v>135</v>
      </c>
      <c r="E55" s="1" t="s">
        <v>152</v>
      </c>
      <c r="G55" s="32">
        <v>-15</v>
      </c>
      <c r="I55" s="45">
        <v>645371.56999999995</v>
      </c>
      <c r="J55" s="23"/>
      <c r="K55" s="33">
        <v>236075</v>
      </c>
      <c r="L55" s="33"/>
      <c r="M55" s="33">
        <v>506102</v>
      </c>
      <c r="N55" s="33"/>
      <c r="O55" s="33">
        <v>23744</v>
      </c>
      <c r="P55" s="23"/>
      <c r="Q55" s="22">
        <v>3.6791208512640248</v>
      </c>
      <c r="S55" s="144">
        <v>3.1991208512640248</v>
      </c>
      <c r="T55" s="144"/>
      <c r="U55" s="144">
        <v>0.48</v>
      </c>
      <c r="V55" s="144"/>
      <c r="W55" s="144">
        <v>0</v>
      </c>
    </row>
    <row r="56" spans="1:23" x14ac:dyDescent="0.2">
      <c r="A56" s="22">
        <v>376</v>
      </c>
      <c r="C56" t="s">
        <v>55</v>
      </c>
      <c r="E56" s="1" t="s">
        <v>153</v>
      </c>
      <c r="G56" s="32">
        <v>-30</v>
      </c>
      <c r="I56" s="45">
        <v>380984671.88999999</v>
      </c>
      <c r="J56" s="23"/>
      <c r="K56" s="33">
        <v>123172362</v>
      </c>
      <c r="L56" s="33"/>
      <c r="M56" s="33">
        <v>372107711</v>
      </c>
      <c r="N56" s="33"/>
      <c r="O56" s="33">
        <v>7593933</v>
      </c>
      <c r="P56" s="23"/>
      <c r="Q56" s="22">
        <v>1.9932384582108758</v>
      </c>
      <c r="S56" s="144">
        <v>1.5332384582108758</v>
      </c>
      <c r="T56" s="144"/>
      <c r="U56" s="144">
        <v>0.49</v>
      </c>
      <c r="V56" s="144"/>
      <c r="W56" s="144">
        <v>-0.03</v>
      </c>
    </row>
    <row r="57" spans="1:23" x14ac:dyDescent="0.2">
      <c r="A57" s="22">
        <v>378</v>
      </c>
      <c r="C57" t="s">
        <v>136</v>
      </c>
      <c r="E57" s="1" t="s">
        <v>154</v>
      </c>
      <c r="G57" s="32">
        <v>-10</v>
      </c>
      <c r="I57" s="45">
        <v>17676381.66</v>
      </c>
      <c r="J57" s="23"/>
      <c r="K57" s="33">
        <v>2057283</v>
      </c>
      <c r="L57" s="33"/>
      <c r="M57" s="33">
        <v>17386737</v>
      </c>
      <c r="N57" s="33"/>
      <c r="O57" s="33">
        <v>490497</v>
      </c>
      <c r="P57" s="23"/>
      <c r="Q57" s="22">
        <v>2.7748721963270846</v>
      </c>
      <c r="S57" s="144">
        <v>2.5248721963270842</v>
      </c>
      <c r="T57" s="144"/>
      <c r="U57" s="144">
        <v>0.28000000000000003</v>
      </c>
      <c r="V57" s="144"/>
      <c r="W57" s="144">
        <v>-0.03</v>
      </c>
    </row>
    <row r="58" spans="1:23" x14ac:dyDescent="0.2">
      <c r="A58" s="22">
        <v>379</v>
      </c>
      <c r="C58" t="s">
        <v>137</v>
      </c>
      <c r="E58" s="1" t="s">
        <v>155</v>
      </c>
      <c r="G58" s="32">
        <v>-25</v>
      </c>
      <c r="I58" s="45">
        <v>7185390.6699999999</v>
      </c>
      <c r="J58" s="23"/>
      <c r="K58" s="33">
        <v>1215348</v>
      </c>
      <c r="L58" s="33"/>
      <c r="M58" s="33">
        <v>7766390</v>
      </c>
      <c r="N58" s="33"/>
      <c r="O58" s="33">
        <v>261035</v>
      </c>
      <c r="P58" s="23"/>
      <c r="Q58" s="22">
        <v>3.6328574462883032</v>
      </c>
      <c r="S58" s="144">
        <v>2.9128574462883035</v>
      </c>
      <c r="T58" s="144"/>
      <c r="U58" s="144">
        <v>0.78</v>
      </c>
      <c r="V58" s="144"/>
      <c r="W58" s="144">
        <v>-0.06</v>
      </c>
    </row>
    <row r="59" spans="1:23" x14ac:dyDescent="0.2">
      <c r="A59" s="22">
        <v>380</v>
      </c>
      <c r="C59" s="12" t="s">
        <v>56</v>
      </c>
      <c r="E59" s="1" t="s">
        <v>156</v>
      </c>
      <c r="G59" s="32">
        <v>-45</v>
      </c>
      <c r="I59" s="45">
        <v>326848214.77999997</v>
      </c>
      <c r="J59" s="23"/>
      <c r="K59" s="33">
        <v>93240240</v>
      </c>
      <c r="L59" s="33"/>
      <c r="M59" s="33">
        <v>380689671</v>
      </c>
      <c r="N59" s="33"/>
      <c r="O59" s="33">
        <v>10711856</v>
      </c>
      <c r="P59" s="23"/>
      <c r="Q59" s="22">
        <v>3.2773181910172284</v>
      </c>
      <c r="S59" s="144">
        <v>2.2573181910172284</v>
      </c>
      <c r="T59" s="144"/>
      <c r="U59" s="144">
        <v>1.02</v>
      </c>
      <c r="V59" s="144"/>
      <c r="W59" s="144">
        <v>0</v>
      </c>
    </row>
    <row r="60" spans="1:23" x14ac:dyDescent="0.2">
      <c r="A60" s="22">
        <v>381</v>
      </c>
      <c r="C60" s="12" t="s">
        <v>57</v>
      </c>
      <c r="E60" s="1" t="s">
        <v>157</v>
      </c>
      <c r="G60" s="32">
        <v>-5</v>
      </c>
      <c r="I60" s="45">
        <v>47351018.689999998</v>
      </c>
      <c r="J60" s="23"/>
      <c r="K60" s="33">
        <v>12193327</v>
      </c>
      <c r="L60" s="33"/>
      <c r="M60" s="33">
        <v>37525243</v>
      </c>
      <c r="N60" s="33"/>
      <c r="O60" s="33">
        <v>1813337</v>
      </c>
      <c r="P60" s="23"/>
      <c r="Q60" s="22">
        <v>3.8295628059696982</v>
      </c>
      <c r="S60" s="144">
        <v>3.6495628059696981</v>
      </c>
      <c r="T60" s="144"/>
      <c r="U60" s="144">
        <v>0.28999999999999998</v>
      </c>
      <c r="V60" s="144"/>
      <c r="W60" s="144">
        <v>-0.11</v>
      </c>
    </row>
    <row r="61" spans="1:23" x14ac:dyDescent="0.2">
      <c r="A61" s="22">
        <v>383</v>
      </c>
      <c r="C61" t="s">
        <v>58</v>
      </c>
      <c r="E61" s="1" t="s">
        <v>158</v>
      </c>
      <c r="G61" s="32">
        <v>-10</v>
      </c>
      <c r="I61" s="45">
        <v>25550379.960000001</v>
      </c>
      <c r="J61" s="23"/>
      <c r="K61" s="33">
        <v>3593862</v>
      </c>
      <c r="L61" s="33"/>
      <c r="M61" s="33">
        <v>24511556</v>
      </c>
      <c r="N61" s="33"/>
      <c r="O61" s="33">
        <v>962550</v>
      </c>
      <c r="P61" s="23"/>
      <c r="Q61" s="22">
        <v>3.7672629585427106</v>
      </c>
      <c r="S61" s="144">
        <v>3.4172629585427106</v>
      </c>
      <c r="T61" s="144"/>
      <c r="U61" s="144">
        <v>0.38</v>
      </c>
      <c r="V61" s="144"/>
      <c r="W61" s="144">
        <v>-0.03</v>
      </c>
    </row>
    <row r="62" spans="1:23" x14ac:dyDescent="0.2">
      <c r="A62" s="22">
        <v>385</v>
      </c>
      <c r="C62" s="12" t="s">
        <v>59</v>
      </c>
      <c r="E62" s="1" t="s">
        <v>159</v>
      </c>
      <c r="G62" s="32">
        <v>-5</v>
      </c>
      <c r="I62" s="45">
        <v>960686.95</v>
      </c>
      <c r="J62" s="23"/>
      <c r="K62" s="33">
        <v>189280</v>
      </c>
      <c r="L62" s="33"/>
      <c r="M62" s="33">
        <v>819441</v>
      </c>
      <c r="N62" s="33"/>
      <c r="O62" s="33">
        <v>22178</v>
      </c>
      <c r="P62" s="23"/>
      <c r="Q62" s="22">
        <v>2.3085563929019748</v>
      </c>
      <c r="S62" s="144">
        <v>2.1985563929019749</v>
      </c>
      <c r="T62" s="144"/>
      <c r="U62" s="144">
        <v>0.15</v>
      </c>
      <c r="V62" s="144"/>
      <c r="W62" s="144">
        <v>-0.04</v>
      </c>
    </row>
    <row r="63" spans="1:23" x14ac:dyDescent="0.2">
      <c r="A63" s="22">
        <v>387</v>
      </c>
      <c r="C63" s="12" t="s">
        <v>60</v>
      </c>
      <c r="E63" s="1" t="s">
        <v>160</v>
      </c>
      <c r="G63" s="1">
        <v>0</v>
      </c>
      <c r="I63" s="46">
        <v>51112.34</v>
      </c>
      <c r="J63" s="23"/>
      <c r="K63" s="33">
        <v>26031</v>
      </c>
      <c r="L63" s="33"/>
      <c r="M63" s="33">
        <v>25081</v>
      </c>
      <c r="N63" s="33"/>
      <c r="O63" s="33">
        <v>994</v>
      </c>
      <c r="P63" s="23"/>
      <c r="Q63" s="22">
        <v>1.944735850481508</v>
      </c>
      <c r="S63" s="144">
        <v>1.944735850481508</v>
      </c>
      <c r="T63" s="144"/>
      <c r="U63" s="144">
        <v>0</v>
      </c>
      <c r="V63" s="144"/>
      <c r="W63" s="144">
        <v>0</v>
      </c>
    </row>
    <row r="64" spans="1:23" x14ac:dyDescent="0.2">
      <c r="A64" s="22"/>
      <c r="E64" s="2"/>
      <c r="G64" s="32"/>
      <c r="I64" s="45"/>
      <c r="J64" s="23"/>
      <c r="K64" s="39"/>
      <c r="L64" s="33"/>
      <c r="M64" s="39"/>
      <c r="N64" s="33"/>
      <c r="O64" s="39"/>
      <c r="P64" s="23"/>
      <c r="Q64" s="22" t="s">
        <v>0</v>
      </c>
      <c r="S64" s="144"/>
      <c r="T64" s="144"/>
      <c r="U64" s="144"/>
      <c r="V64" s="144"/>
      <c r="W64" s="144"/>
    </row>
    <row r="65" spans="1:23" ht="15.75" x14ac:dyDescent="0.25">
      <c r="A65" s="22"/>
      <c r="C65" s="18" t="s">
        <v>28</v>
      </c>
      <c r="E65" s="2"/>
      <c r="G65" s="32"/>
      <c r="I65" s="47">
        <f>+SUBTOTAL(9,I53:I63)</f>
        <v>807826867.66000021</v>
      </c>
      <c r="J65" s="14"/>
      <c r="K65" s="40">
        <f>+SUBTOTAL(9,K53:K63)</f>
        <v>236085461</v>
      </c>
      <c r="L65" s="40"/>
      <c r="M65" s="40">
        <f>+SUBTOTAL(9,M53:M63)</f>
        <v>841824861</v>
      </c>
      <c r="N65" s="40"/>
      <c r="O65" s="40">
        <f>+SUBTOTAL(9,O53:O63)</f>
        <v>21892409</v>
      </c>
      <c r="P65" s="23"/>
      <c r="Q65" s="50">
        <f>O65/I65*100</f>
        <v>2.7100372463984597</v>
      </c>
      <c r="S65" s="144"/>
      <c r="T65" s="144"/>
      <c r="U65" s="144"/>
      <c r="V65" s="144"/>
      <c r="W65" s="144"/>
    </row>
    <row r="66" spans="1:23" ht="15.75" x14ac:dyDescent="0.25">
      <c r="A66" s="22"/>
      <c r="C66" s="18"/>
      <c r="E66" s="2"/>
      <c r="G66" s="32"/>
      <c r="I66" s="45"/>
      <c r="J66" s="14"/>
      <c r="K66" s="40"/>
      <c r="L66" s="40"/>
      <c r="M66" s="40"/>
      <c r="N66" s="40"/>
      <c r="O66" s="40"/>
      <c r="P66" s="23"/>
      <c r="Q66" s="23"/>
      <c r="S66" s="144"/>
      <c r="T66" s="144"/>
      <c r="U66" s="144"/>
      <c r="V66" s="144"/>
      <c r="W66" s="144"/>
    </row>
    <row r="67" spans="1:23" ht="15.75" x14ac:dyDescent="0.25">
      <c r="A67" s="22"/>
      <c r="E67" s="2"/>
      <c r="G67" s="32"/>
      <c r="I67" s="45"/>
      <c r="J67" s="14"/>
      <c r="K67" s="40"/>
      <c r="L67" s="40"/>
      <c r="M67" s="40"/>
      <c r="N67" s="40"/>
      <c r="O67" s="40"/>
      <c r="P67" s="23"/>
      <c r="Q67" s="23"/>
      <c r="S67" s="144"/>
      <c r="T67" s="144"/>
      <c r="U67" s="144"/>
      <c r="V67" s="144"/>
      <c r="W67" s="144"/>
    </row>
    <row r="68" spans="1:23" ht="15.75" x14ac:dyDescent="0.25">
      <c r="A68" s="22"/>
      <c r="C68" s="5" t="s">
        <v>29</v>
      </c>
      <c r="E68" s="2"/>
      <c r="G68" s="32"/>
      <c r="I68" s="45"/>
      <c r="J68" s="23"/>
      <c r="K68" s="33"/>
      <c r="L68" s="33"/>
      <c r="M68" s="33"/>
      <c r="N68" s="33"/>
      <c r="O68" s="33"/>
      <c r="P68" s="23"/>
      <c r="Q68" s="23"/>
      <c r="S68" s="144"/>
      <c r="T68" s="144"/>
      <c r="U68" s="144"/>
      <c r="V68" s="144"/>
      <c r="W68" s="144"/>
    </row>
    <row r="69" spans="1:23" ht="15.75" x14ac:dyDescent="0.25">
      <c r="A69" s="22"/>
      <c r="C69" s="7"/>
      <c r="E69" s="2"/>
      <c r="G69" s="32"/>
      <c r="I69" s="45"/>
      <c r="J69" s="23"/>
      <c r="K69" s="33"/>
      <c r="L69" s="33"/>
      <c r="M69" s="33"/>
      <c r="N69" s="33"/>
      <c r="O69" s="33"/>
      <c r="P69" s="23"/>
      <c r="Q69" s="23"/>
      <c r="S69" s="144"/>
      <c r="T69" s="144"/>
      <c r="U69" s="144"/>
      <c r="V69" s="144"/>
      <c r="W69" s="144"/>
    </row>
    <row r="70" spans="1:23" x14ac:dyDescent="0.2">
      <c r="A70" s="53">
        <v>392</v>
      </c>
      <c r="C70" s="54" t="s">
        <v>132</v>
      </c>
      <c r="E70" s="1" t="s">
        <v>161</v>
      </c>
      <c r="G70" s="1">
        <v>0</v>
      </c>
      <c r="H70" s="55"/>
      <c r="I70" s="45">
        <v>12617.94</v>
      </c>
      <c r="J70" s="23"/>
      <c r="K70" s="33">
        <v>9768</v>
      </c>
      <c r="L70" s="33"/>
      <c r="M70" s="33">
        <v>2850</v>
      </c>
      <c r="N70" s="33"/>
      <c r="O70" s="33">
        <v>573</v>
      </c>
      <c r="P70" s="23"/>
      <c r="Q70" s="22">
        <v>4.5411533102867825</v>
      </c>
      <c r="S70" s="144">
        <v>4.5411533102867825</v>
      </c>
      <c r="T70" s="144"/>
      <c r="U70" s="144">
        <v>0</v>
      </c>
      <c r="V70" s="144"/>
      <c r="W70" s="144">
        <v>0</v>
      </c>
    </row>
    <row r="71" spans="1:23" x14ac:dyDescent="0.2">
      <c r="A71" s="53">
        <v>392.1</v>
      </c>
      <c r="C71" s="54" t="s">
        <v>133</v>
      </c>
      <c r="E71" s="1" t="s">
        <v>162</v>
      </c>
      <c r="G71" s="1">
        <v>0</v>
      </c>
      <c r="H71" s="55"/>
      <c r="I71" s="45">
        <v>926192.23</v>
      </c>
      <c r="J71" s="23"/>
      <c r="K71" s="33">
        <v>658996</v>
      </c>
      <c r="L71" s="33"/>
      <c r="M71" s="33">
        <v>267196</v>
      </c>
      <c r="N71" s="33"/>
      <c r="O71" s="33">
        <v>38398</v>
      </c>
      <c r="P71" s="23"/>
      <c r="Q71" s="22">
        <v>4.1457916355009807</v>
      </c>
      <c r="S71" s="144">
        <v>4.1457916355009807</v>
      </c>
      <c r="T71" s="144"/>
      <c r="U71" s="144">
        <v>0</v>
      </c>
      <c r="V71" s="144"/>
      <c r="W71" s="144">
        <v>0</v>
      </c>
    </row>
    <row r="72" spans="1:23" x14ac:dyDescent="0.2">
      <c r="A72" s="22">
        <v>392.2</v>
      </c>
      <c r="C72" s="12" t="s">
        <v>61</v>
      </c>
      <c r="E72" s="1" t="s">
        <v>163</v>
      </c>
      <c r="G72" s="1">
        <v>0</v>
      </c>
      <c r="I72" s="45">
        <v>577962.1</v>
      </c>
      <c r="J72" s="23"/>
      <c r="K72" s="33">
        <v>102623</v>
      </c>
      <c r="L72" s="33"/>
      <c r="M72" s="33">
        <v>475339</v>
      </c>
      <c r="N72" s="33"/>
      <c r="O72" s="33">
        <v>41391</v>
      </c>
      <c r="P72" s="23"/>
      <c r="Q72" s="22">
        <v>7.1615422533761297</v>
      </c>
      <c r="S72" s="144">
        <v>7.1615422533761297</v>
      </c>
      <c r="T72" s="144"/>
      <c r="U72" s="144">
        <v>0</v>
      </c>
      <c r="V72" s="144"/>
      <c r="W72" s="144">
        <v>0</v>
      </c>
    </row>
    <row r="73" spans="1:23" x14ac:dyDescent="0.2">
      <c r="A73" s="22">
        <v>394</v>
      </c>
      <c r="C73" t="s">
        <v>62</v>
      </c>
      <c r="E73" s="1" t="s">
        <v>164</v>
      </c>
      <c r="G73" s="1">
        <v>0</v>
      </c>
      <c r="I73" s="45">
        <v>6401924.2699999996</v>
      </c>
      <c r="J73" s="23"/>
      <c r="K73" s="33">
        <v>2537953</v>
      </c>
      <c r="L73" s="33"/>
      <c r="M73" s="33">
        <v>3863971</v>
      </c>
      <c r="N73" s="33"/>
      <c r="O73" s="33">
        <v>272675</v>
      </c>
      <c r="P73" s="23"/>
      <c r="Q73" s="22">
        <v>4.2592662533947783</v>
      </c>
      <c r="S73" s="144">
        <v>4.2592662533947783</v>
      </c>
      <c r="T73" s="144"/>
      <c r="U73" s="144">
        <v>0</v>
      </c>
      <c r="V73" s="144"/>
      <c r="W73" s="144">
        <v>0</v>
      </c>
    </row>
    <row r="74" spans="1:23" x14ac:dyDescent="0.2">
      <c r="A74" s="53">
        <v>396.1</v>
      </c>
      <c r="C74" s="57" t="s">
        <v>69</v>
      </c>
      <c r="E74" s="1" t="s">
        <v>165</v>
      </c>
      <c r="G74" s="1">
        <v>0</v>
      </c>
      <c r="H74" s="55"/>
      <c r="I74" s="45">
        <v>2931525.48</v>
      </c>
      <c r="J74" s="23"/>
      <c r="K74" s="33">
        <v>2158257</v>
      </c>
      <c r="L74" s="33"/>
      <c r="M74" s="33">
        <v>773268</v>
      </c>
      <c r="N74" s="33"/>
      <c r="O74" s="33">
        <v>66246</v>
      </c>
      <c r="P74" s="23"/>
      <c r="Q74" s="22">
        <v>2.2597790963085882</v>
      </c>
      <c r="S74" s="144">
        <v>2.2597790963085882</v>
      </c>
      <c r="T74" s="144"/>
      <c r="U74" s="144">
        <v>0</v>
      </c>
      <c r="V74" s="144"/>
      <c r="W74" s="144">
        <v>0</v>
      </c>
    </row>
    <row r="75" spans="1:23" x14ac:dyDescent="0.2">
      <c r="A75" s="22">
        <v>396.2</v>
      </c>
      <c r="C75" s="12" t="s">
        <v>63</v>
      </c>
      <c r="E75" s="1" t="s">
        <v>166</v>
      </c>
      <c r="G75" s="1">
        <v>0</v>
      </c>
      <c r="I75" s="46">
        <v>214328.51</v>
      </c>
      <c r="J75" s="23"/>
      <c r="K75" s="33">
        <v>94572</v>
      </c>
      <c r="L75" s="33"/>
      <c r="M75" s="33">
        <v>119757</v>
      </c>
      <c r="N75" s="33"/>
      <c r="O75" s="33">
        <v>7149</v>
      </c>
      <c r="P75" s="23"/>
      <c r="Q75" s="22">
        <v>3.3355338494164868</v>
      </c>
      <c r="S75" s="144">
        <v>3.3355338494164868</v>
      </c>
      <c r="T75" s="144"/>
      <c r="U75" s="144">
        <v>0</v>
      </c>
      <c r="V75" s="144"/>
      <c r="W75" s="144">
        <v>0</v>
      </c>
    </row>
    <row r="76" spans="1:23" x14ac:dyDescent="0.2">
      <c r="A76" s="20"/>
      <c r="E76" s="2"/>
      <c r="G76" s="32"/>
      <c r="I76" s="45"/>
      <c r="J76" s="23"/>
      <c r="K76" s="39"/>
      <c r="L76" s="33"/>
      <c r="M76" s="39"/>
      <c r="N76" s="33"/>
      <c r="O76" s="39"/>
      <c r="P76" s="23"/>
      <c r="Q76" s="23"/>
      <c r="S76" s="144"/>
      <c r="T76" s="144"/>
      <c r="U76" s="144"/>
      <c r="V76" s="144"/>
      <c r="W76" s="144"/>
    </row>
    <row r="77" spans="1:23" ht="15.75" x14ac:dyDescent="0.25">
      <c r="A77" s="20"/>
      <c r="C77" s="18" t="s">
        <v>30</v>
      </c>
      <c r="E77" s="2"/>
      <c r="G77" s="32"/>
      <c r="I77" s="137">
        <f>+SUBTOTAL(9,I70:I76)</f>
        <v>11064550.529999999</v>
      </c>
      <c r="J77" s="14"/>
      <c r="K77" s="138">
        <f>+SUBTOTAL(9,K70:K76)</f>
        <v>5562169</v>
      </c>
      <c r="L77" s="40"/>
      <c r="M77" s="138">
        <f>+SUBTOTAL(9,M70:M76)</f>
        <v>5502381</v>
      </c>
      <c r="N77" s="40"/>
      <c r="O77" s="138">
        <f>+SUBTOTAL(9,O70:O76)</f>
        <v>426432</v>
      </c>
      <c r="P77" s="14"/>
      <c r="Q77" s="50">
        <f>O77/I77*100</f>
        <v>3.8540381630847866</v>
      </c>
      <c r="S77" s="144"/>
      <c r="T77" s="144"/>
      <c r="U77" s="144"/>
      <c r="V77" s="144"/>
      <c r="W77" s="144"/>
    </row>
    <row r="78" spans="1:23" ht="15.75" x14ac:dyDescent="0.25">
      <c r="A78" s="20"/>
      <c r="C78" s="19"/>
      <c r="E78" s="2"/>
      <c r="G78" s="32"/>
      <c r="I78" s="45"/>
      <c r="J78" s="14"/>
      <c r="K78" s="40"/>
      <c r="L78" s="40"/>
      <c r="M78" s="40"/>
      <c r="N78" s="40"/>
      <c r="O78" s="40"/>
      <c r="P78" s="14"/>
      <c r="Q78" s="23"/>
      <c r="S78" s="144"/>
      <c r="T78" s="144"/>
      <c r="U78" s="144"/>
      <c r="V78" s="144"/>
      <c r="W78" s="144"/>
    </row>
    <row r="79" spans="1:23" ht="15.75" x14ac:dyDescent="0.25">
      <c r="A79" s="20"/>
      <c r="C79" s="18" t="s">
        <v>64</v>
      </c>
      <c r="E79" s="2"/>
      <c r="G79" s="32"/>
      <c r="I79" s="47">
        <f>+SUBTOTAL(9,I18:I78)</f>
        <v>1003765620.71</v>
      </c>
      <c r="J79" s="14"/>
      <c r="K79" s="40">
        <f>+SUBTOTAL(9,K18:K78)</f>
        <v>289811503</v>
      </c>
      <c r="L79" s="40"/>
      <c r="M79" s="40">
        <f>+SUBTOTAL(9,M18:M78)</f>
        <v>1020138320</v>
      </c>
      <c r="N79" s="40"/>
      <c r="O79" s="40">
        <f>+SUBTOTAL(9,O18:O78)</f>
        <v>26257804</v>
      </c>
      <c r="P79" s="14"/>
      <c r="Q79" s="50">
        <f>O79/I79*100</f>
        <v>2.6159298005670784</v>
      </c>
      <c r="S79" s="144"/>
      <c r="T79" s="144"/>
      <c r="U79" s="144"/>
      <c r="V79" s="144"/>
      <c r="W79" s="144"/>
    </row>
    <row r="80" spans="1:23" ht="15.75" x14ac:dyDescent="0.25">
      <c r="A80" s="20"/>
      <c r="C80" s="18"/>
      <c r="E80" s="2"/>
      <c r="G80" s="32"/>
      <c r="I80" s="45"/>
      <c r="J80" s="14"/>
      <c r="K80" s="40"/>
      <c r="L80" s="40"/>
      <c r="M80" s="40"/>
      <c r="N80" s="40"/>
      <c r="O80" s="40"/>
      <c r="P80" s="14"/>
      <c r="Q80" s="23"/>
      <c r="S80" s="144"/>
      <c r="T80" s="144"/>
      <c r="U80" s="144"/>
      <c r="V80" s="144"/>
      <c r="W80" s="144"/>
    </row>
    <row r="81" spans="1:23" ht="15.75" x14ac:dyDescent="0.25">
      <c r="A81" s="20"/>
      <c r="C81" s="18"/>
      <c r="E81" s="2"/>
      <c r="G81" s="32"/>
      <c r="I81" s="45"/>
      <c r="J81" s="14"/>
      <c r="K81" s="40"/>
      <c r="L81" s="40"/>
      <c r="M81" s="40"/>
      <c r="N81" s="40"/>
      <c r="O81" s="40"/>
      <c r="P81" s="14"/>
      <c r="Q81" s="23"/>
      <c r="S81" s="144"/>
      <c r="T81" s="144"/>
      <c r="U81" s="144"/>
      <c r="V81" s="144"/>
      <c r="W81" s="144"/>
    </row>
    <row r="82" spans="1:23" ht="15.75" x14ac:dyDescent="0.25">
      <c r="A82" s="20"/>
      <c r="C82" s="5" t="s">
        <v>34</v>
      </c>
      <c r="E82" s="2"/>
      <c r="G82" s="32"/>
      <c r="I82" s="45"/>
      <c r="J82" s="23"/>
      <c r="K82" s="33"/>
      <c r="L82" s="33"/>
      <c r="M82" s="33"/>
      <c r="N82" s="33"/>
      <c r="O82" s="33"/>
      <c r="P82" s="23"/>
      <c r="Q82" s="23"/>
      <c r="S82" s="144"/>
      <c r="T82" s="144"/>
      <c r="U82" s="144"/>
      <c r="V82" s="144"/>
      <c r="W82" s="144"/>
    </row>
    <row r="83" spans="1:23" x14ac:dyDescent="0.2">
      <c r="A83" s="22"/>
      <c r="G83" s="32"/>
      <c r="I83" s="45"/>
      <c r="J83" s="23"/>
      <c r="K83" s="33"/>
      <c r="L83" s="33"/>
      <c r="M83" s="33"/>
      <c r="N83" s="33"/>
      <c r="O83" s="33"/>
      <c r="P83" s="23"/>
      <c r="Q83" s="23"/>
      <c r="S83" s="144"/>
      <c r="T83" s="144"/>
      <c r="U83" s="144"/>
      <c r="V83" s="144"/>
      <c r="W83" s="144"/>
    </row>
    <row r="84" spans="1:23" x14ac:dyDescent="0.2">
      <c r="A84" s="22">
        <v>350.1</v>
      </c>
      <c r="C84" t="s">
        <v>36</v>
      </c>
      <c r="G84" s="32"/>
      <c r="I84" s="45">
        <v>32864.07</v>
      </c>
      <c r="J84" s="23"/>
      <c r="K84" s="33"/>
      <c r="L84" s="33"/>
      <c r="M84" s="33"/>
      <c r="N84" s="33"/>
      <c r="O84" s="33"/>
      <c r="P84" s="23"/>
      <c r="Q84" s="23"/>
      <c r="S84" s="144"/>
      <c r="T84" s="144"/>
      <c r="U84" s="144"/>
      <c r="V84" s="144"/>
      <c r="W84" s="144"/>
    </row>
    <row r="85" spans="1:23" x14ac:dyDescent="0.2">
      <c r="A85" s="22">
        <v>374.12</v>
      </c>
      <c r="C85" t="s">
        <v>36</v>
      </c>
      <c r="G85" s="32"/>
      <c r="I85" s="46">
        <v>60478.68</v>
      </c>
      <c r="J85" s="23"/>
      <c r="K85" s="33"/>
      <c r="L85" s="33"/>
      <c r="M85" s="33"/>
      <c r="N85" s="33"/>
      <c r="O85" s="33"/>
      <c r="P85" s="23"/>
      <c r="Q85" s="23"/>
      <c r="S85" s="144"/>
      <c r="T85" s="144"/>
      <c r="U85" s="144"/>
      <c r="V85" s="144"/>
      <c r="W85" s="144"/>
    </row>
    <row r="86" spans="1:23" ht="15.75" x14ac:dyDescent="0.25">
      <c r="A86" s="22"/>
      <c r="G86" s="32"/>
      <c r="I86" s="45"/>
      <c r="J86" s="14"/>
      <c r="K86" s="33"/>
      <c r="L86" s="40"/>
      <c r="M86" s="40"/>
      <c r="N86" s="40"/>
      <c r="O86" s="40"/>
      <c r="P86" s="14"/>
      <c r="Q86" s="23"/>
      <c r="S86" s="144"/>
      <c r="T86" s="144"/>
      <c r="U86" s="144"/>
      <c r="V86" s="144"/>
      <c r="W86" s="144"/>
    </row>
    <row r="87" spans="1:23" ht="15.75" x14ac:dyDescent="0.25">
      <c r="A87" s="20"/>
      <c r="C87" s="18" t="s">
        <v>37</v>
      </c>
      <c r="G87" s="32"/>
      <c r="I87" s="47">
        <f>+SUBTOTAL(9,I84:I86)</f>
        <v>93342.75</v>
      </c>
      <c r="J87" s="14"/>
      <c r="K87" s="33"/>
      <c r="L87" s="40"/>
      <c r="M87" s="40"/>
      <c r="N87" s="40"/>
      <c r="O87" s="40"/>
      <c r="P87" s="14"/>
      <c r="Q87" s="23"/>
      <c r="S87" s="144"/>
      <c r="T87" s="144"/>
      <c r="U87" s="144"/>
      <c r="V87" s="144"/>
      <c r="W87" s="144"/>
    </row>
    <row r="88" spans="1:23" ht="15.75" x14ac:dyDescent="0.25">
      <c r="A88" s="20"/>
      <c r="C88" s="18"/>
      <c r="G88" s="32"/>
      <c r="I88" s="47"/>
      <c r="J88" s="14"/>
      <c r="K88" s="48"/>
      <c r="L88" s="40"/>
      <c r="M88" s="40"/>
      <c r="N88" s="40"/>
      <c r="O88" s="40"/>
      <c r="P88" s="14"/>
      <c r="Q88" s="23"/>
      <c r="S88" s="144"/>
      <c r="T88" s="144"/>
      <c r="U88" s="144"/>
      <c r="V88" s="144"/>
      <c r="W88" s="144"/>
    </row>
    <row r="89" spans="1:23" s="55" customFormat="1" x14ac:dyDescent="0.2">
      <c r="A89" s="58"/>
      <c r="C89" s="59"/>
      <c r="G89" s="56"/>
      <c r="I89" s="60"/>
      <c r="J89" s="61"/>
      <c r="K89" s="62"/>
      <c r="L89" s="63"/>
      <c r="M89" s="63"/>
      <c r="N89" s="63"/>
      <c r="O89" s="63"/>
      <c r="P89" s="61"/>
      <c r="Q89" s="64"/>
      <c r="R89" s="139"/>
      <c r="S89" s="144"/>
      <c r="T89" s="144"/>
      <c r="U89" s="144"/>
      <c r="V89" s="144"/>
      <c r="W89" s="144"/>
    </row>
    <row r="90" spans="1:23" ht="16.5" thickBot="1" x14ac:dyDescent="0.3">
      <c r="A90" s="20"/>
      <c r="C90" s="18" t="s">
        <v>33</v>
      </c>
      <c r="G90" s="32"/>
      <c r="I90" s="47">
        <f>+SUBTOTAL(9,I18:I89)</f>
        <v>1003858963.46</v>
      </c>
      <c r="J90" s="14"/>
      <c r="K90" s="40">
        <f>+SUBTOTAL(9,K18:K89)</f>
        <v>289811503</v>
      </c>
      <c r="L90" s="40"/>
      <c r="M90" s="40">
        <f>+SUBTOTAL(9,M18:M89)</f>
        <v>1020138320</v>
      </c>
      <c r="N90" s="40"/>
      <c r="O90" s="40">
        <f>+SUBTOTAL(9,O18:O89)</f>
        <v>26257804</v>
      </c>
      <c r="P90" s="14"/>
      <c r="Q90" s="23"/>
      <c r="S90" s="144"/>
      <c r="T90" s="144"/>
      <c r="U90" s="144"/>
      <c r="V90" s="144"/>
      <c r="W90" s="144"/>
    </row>
    <row r="91" spans="1:23" ht="16.5" thickTop="1" x14ac:dyDescent="0.25">
      <c r="A91" s="20"/>
      <c r="C91" s="18"/>
      <c r="G91" s="32"/>
      <c r="I91" s="13"/>
      <c r="J91" s="14"/>
      <c r="K91" s="42"/>
      <c r="L91" s="40"/>
      <c r="M91" s="42"/>
      <c r="N91" s="40"/>
      <c r="O91" s="42"/>
      <c r="P91" s="14"/>
      <c r="Q91" s="23"/>
      <c r="S91" s="144"/>
      <c r="T91" s="144"/>
      <c r="U91" s="144"/>
      <c r="V91" s="144"/>
      <c r="W91" s="144"/>
    </row>
    <row r="92" spans="1:23" ht="15.75" x14ac:dyDescent="0.25">
      <c r="A92" s="20"/>
      <c r="C92" s="18"/>
      <c r="G92" s="32"/>
      <c r="I92" s="15"/>
      <c r="J92" s="14"/>
      <c r="K92" s="40"/>
      <c r="L92" s="40"/>
      <c r="M92" s="40"/>
      <c r="N92" s="40"/>
      <c r="O92" s="40"/>
      <c r="P92" s="14"/>
      <c r="Q92" s="23"/>
      <c r="S92" s="144"/>
      <c r="T92" s="144"/>
      <c r="U92" s="144"/>
      <c r="V92" s="144"/>
      <c r="W92" s="144"/>
    </row>
    <row r="93" spans="1:23" x14ac:dyDescent="0.2">
      <c r="S93" s="144"/>
      <c r="T93" s="144"/>
      <c r="U93" s="144"/>
      <c r="V93" s="144"/>
      <c r="W93" s="144"/>
    </row>
    <row r="94" spans="1:23" x14ac:dyDescent="0.2">
      <c r="S94" s="144"/>
      <c r="T94" s="144"/>
      <c r="U94" s="144"/>
      <c r="V94" s="144"/>
      <c r="W94" s="144"/>
    </row>
    <row r="95" spans="1:23" x14ac:dyDescent="0.2">
      <c r="S95" s="144"/>
      <c r="T95" s="144"/>
      <c r="U95" s="144"/>
      <c r="V95" s="144"/>
      <c r="W95" s="144"/>
    </row>
    <row r="96" spans="1:23" x14ac:dyDescent="0.2">
      <c r="S96" s="144"/>
      <c r="T96" s="144"/>
      <c r="U96" s="144"/>
      <c r="V96" s="144"/>
      <c r="W96" s="144"/>
    </row>
    <row r="97" spans="19:23" x14ac:dyDescent="0.2">
      <c r="S97" s="144"/>
      <c r="T97" s="144"/>
      <c r="U97" s="144"/>
      <c r="V97" s="144"/>
      <c r="W97" s="144"/>
    </row>
    <row r="98" spans="19:23" x14ac:dyDescent="0.2">
      <c r="S98" s="144"/>
      <c r="T98" s="144"/>
      <c r="U98" s="144"/>
      <c r="V98" s="144"/>
      <c r="W98" s="144"/>
    </row>
    <row r="99" spans="19:23" x14ac:dyDescent="0.2">
      <c r="S99" s="144"/>
      <c r="T99" s="144"/>
      <c r="U99" s="144"/>
      <c r="V99" s="144"/>
      <c r="W99" s="144"/>
    </row>
    <row r="100" spans="19:23" x14ac:dyDescent="0.2">
      <c r="S100" s="144"/>
      <c r="T100" s="144"/>
      <c r="U100" s="144"/>
      <c r="V100" s="144"/>
      <c r="W100" s="144"/>
    </row>
    <row r="101" spans="19:23" x14ac:dyDescent="0.2">
      <c r="S101" s="144"/>
      <c r="T101" s="144"/>
      <c r="U101" s="144"/>
      <c r="V101" s="144"/>
      <c r="W101" s="144"/>
    </row>
    <row r="102" spans="19:23" x14ac:dyDescent="0.2">
      <c r="S102" s="144"/>
      <c r="T102" s="144"/>
      <c r="U102" s="144"/>
      <c r="V102" s="144"/>
      <c r="W102" s="144"/>
    </row>
    <row r="103" spans="19:23" x14ac:dyDescent="0.2">
      <c r="S103" s="144"/>
      <c r="T103" s="144"/>
      <c r="U103" s="144"/>
      <c r="V103" s="144"/>
      <c r="W103" s="144"/>
    </row>
    <row r="104" spans="19:23" x14ac:dyDescent="0.2">
      <c r="S104" s="144"/>
      <c r="T104" s="144"/>
      <c r="U104" s="144"/>
      <c r="V104" s="144"/>
      <c r="W104" s="144"/>
    </row>
    <row r="105" spans="19:23" x14ac:dyDescent="0.2">
      <c r="S105" s="144"/>
      <c r="T105" s="144"/>
      <c r="U105" s="144"/>
      <c r="V105" s="144"/>
      <c r="W105" s="144"/>
    </row>
    <row r="106" spans="19:23" x14ac:dyDescent="0.2">
      <c r="S106" s="144"/>
      <c r="T106" s="144"/>
      <c r="U106" s="144"/>
      <c r="V106" s="144"/>
      <c r="W106" s="144"/>
    </row>
    <row r="107" spans="19:23" x14ac:dyDescent="0.2">
      <c r="S107" s="144"/>
      <c r="T107" s="144"/>
      <c r="U107" s="144"/>
      <c r="V107" s="144"/>
      <c r="W107" s="144"/>
    </row>
    <row r="108" spans="19:23" x14ac:dyDescent="0.2">
      <c r="S108" s="144"/>
      <c r="T108" s="144"/>
      <c r="U108" s="144"/>
      <c r="V108" s="144"/>
      <c r="W108" s="144"/>
    </row>
    <row r="109" spans="19:23" x14ac:dyDescent="0.2">
      <c r="S109" s="144"/>
      <c r="T109" s="144"/>
      <c r="U109" s="144"/>
      <c r="V109" s="144"/>
      <c r="W109" s="144"/>
    </row>
    <row r="110" spans="19:23" x14ac:dyDescent="0.2">
      <c r="S110" s="144"/>
      <c r="T110" s="144"/>
      <c r="U110" s="144"/>
      <c r="V110" s="144"/>
      <c r="W110" s="144"/>
    </row>
    <row r="111" spans="19:23" x14ac:dyDescent="0.2">
      <c r="S111" s="144"/>
      <c r="T111" s="144"/>
      <c r="U111" s="144"/>
      <c r="V111" s="144"/>
      <c r="W111" s="144"/>
    </row>
    <row r="112" spans="19:23" x14ac:dyDescent="0.2">
      <c r="S112" s="144"/>
      <c r="T112" s="144"/>
      <c r="U112" s="144"/>
      <c r="V112" s="144"/>
      <c r="W112" s="144"/>
    </row>
    <row r="113" spans="19:23" x14ac:dyDescent="0.2">
      <c r="S113" s="144"/>
      <c r="T113" s="144"/>
      <c r="U113" s="144"/>
      <c r="V113" s="144"/>
      <c r="W113" s="144"/>
    </row>
    <row r="114" spans="19:23" x14ac:dyDescent="0.2">
      <c r="S114" s="144"/>
      <c r="T114" s="144"/>
      <c r="U114" s="144"/>
      <c r="V114" s="144"/>
      <c r="W114" s="144"/>
    </row>
    <row r="115" spans="19:23" x14ac:dyDescent="0.2">
      <c r="S115" s="144"/>
      <c r="T115" s="144"/>
      <c r="U115" s="144"/>
      <c r="V115" s="144"/>
      <c r="W115" s="144"/>
    </row>
    <row r="116" spans="19:23" x14ac:dyDescent="0.2">
      <c r="S116" s="144"/>
      <c r="T116" s="144"/>
      <c r="U116" s="144"/>
      <c r="V116" s="144"/>
      <c r="W116" s="144"/>
    </row>
    <row r="117" spans="19:23" x14ac:dyDescent="0.2">
      <c r="S117" s="144"/>
      <c r="T117" s="144"/>
      <c r="U117" s="144"/>
      <c r="V117" s="144"/>
      <c r="W117" s="144"/>
    </row>
    <row r="118" spans="19:23" x14ac:dyDescent="0.2">
      <c r="S118" s="144"/>
      <c r="T118" s="144"/>
      <c r="U118" s="144"/>
      <c r="V118" s="144"/>
      <c r="W118" s="144"/>
    </row>
    <row r="119" spans="19:23" x14ac:dyDescent="0.2">
      <c r="S119" s="144"/>
      <c r="T119" s="144"/>
      <c r="U119" s="144"/>
      <c r="V119" s="144"/>
      <c r="W119" s="144"/>
    </row>
    <row r="120" spans="19:23" x14ac:dyDescent="0.2">
      <c r="S120" s="144"/>
      <c r="T120" s="144"/>
      <c r="U120" s="144"/>
      <c r="V120" s="144"/>
      <c r="W120" s="144"/>
    </row>
    <row r="121" spans="19:23" x14ac:dyDescent="0.2">
      <c r="S121" s="144"/>
      <c r="T121" s="144"/>
      <c r="U121" s="144"/>
      <c r="V121" s="144"/>
      <c r="W121" s="144"/>
    </row>
    <row r="122" spans="19:23" x14ac:dyDescent="0.2">
      <c r="S122" s="144"/>
      <c r="T122" s="144"/>
      <c r="U122" s="144"/>
      <c r="V122" s="144"/>
      <c r="W122" s="144"/>
    </row>
    <row r="123" spans="19:23" x14ac:dyDescent="0.2">
      <c r="S123" s="144"/>
      <c r="T123" s="144"/>
      <c r="U123" s="144"/>
      <c r="V123" s="144"/>
      <c r="W123" s="144"/>
    </row>
    <row r="124" spans="19:23" x14ac:dyDescent="0.2">
      <c r="S124" s="144"/>
      <c r="T124" s="144"/>
      <c r="U124" s="144"/>
      <c r="V124" s="144"/>
      <c r="W124" s="144"/>
    </row>
    <row r="125" spans="19:23" x14ac:dyDescent="0.2">
      <c r="S125" s="144"/>
      <c r="T125" s="144"/>
      <c r="U125" s="144"/>
      <c r="V125" s="144"/>
      <c r="W125" s="144"/>
    </row>
    <row r="126" spans="19:23" x14ac:dyDescent="0.2">
      <c r="S126" s="144"/>
      <c r="T126" s="144"/>
      <c r="U126" s="144"/>
      <c r="V126" s="144"/>
      <c r="W126" s="144"/>
    </row>
    <row r="127" spans="19:23" x14ac:dyDescent="0.2">
      <c r="S127" s="144"/>
      <c r="T127" s="144"/>
      <c r="U127" s="144"/>
      <c r="V127" s="144"/>
      <c r="W127" s="144"/>
    </row>
    <row r="128" spans="19:23" x14ac:dyDescent="0.2">
      <c r="S128" s="144"/>
      <c r="T128" s="144"/>
      <c r="U128" s="144"/>
      <c r="V128" s="144"/>
      <c r="W128" s="144"/>
    </row>
    <row r="129" spans="19:23" x14ac:dyDescent="0.2">
      <c r="S129" s="144"/>
      <c r="T129" s="144"/>
      <c r="U129" s="144"/>
      <c r="V129" s="144"/>
      <c r="W129" s="144"/>
    </row>
    <row r="130" spans="19:23" x14ac:dyDescent="0.2">
      <c r="S130" s="144"/>
      <c r="T130" s="144"/>
      <c r="U130" s="144"/>
      <c r="V130" s="144"/>
      <c r="W130" s="144"/>
    </row>
    <row r="131" spans="19:23" x14ac:dyDescent="0.2">
      <c r="S131" s="144"/>
      <c r="T131" s="144"/>
      <c r="U131" s="144"/>
      <c r="V131" s="144"/>
      <c r="W131" s="144"/>
    </row>
    <row r="132" spans="19:23" x14ac:dyDescent="0.2">
      <c r="S132" s="144"/>
      <c r="T132" s="144"/>
      <c r="U132" s="144"/>
      <c r="V132" s="144"/>
      <c r="W132" s="144"/>
    </row>
    <row r="133" spans="19:23" x14ac:dyDescent="0.2">
      <c r="S133" s="144"/>
      <c r="T133" s="144"/>
      <c r="U133" s="144"/>
      <c r="V133" s="144"/>
      <c r="W133" s="144"/>
    </row>
    <row r="134" spans="19:23" x14ac:dyDescent="0.2">
      <c r="S134" s="144"/>
      <c r="T134" s="144"/>
      <c r="U134" s="144"/>
      <c r="V134" s="144"/>
      <c r="W134" s="144"/>
    </row>
    <row r="135" spans="19:23" x14ac:dyDescent="0.2">
      <c r="S135" s="144"/>
      <c r="T135" s="144"/>
      <c r="U135" s="144"/>
      <c r="V135" s="144"/>
      <c r="W135" s="144"/>
    </row>
    <row r="136" spans="19:23" x14ac:dyDescent="0.2">
      <c r="S136" s="144"/>
      <c r="T136" s="144"/>
      <c r="U136" s="144"/>
      <c r="V136" s="144"/>
      <c r="W136" s="144"/>
    </row>
    <row r="137" spans="19:23" x14ac:dyDescent="0.2">
      <c r="S137" s="144"/>
      <c r="T137" s="144"/>
      <c r="U137" s="144"/>
      <c r="V137" s="144"/>
      <c r="W137" s="144"/>
    </row>
    <row r="138" spans="19:23" x14ac:dyDescent="0.2">
      <c r="S138" s="144"/>
      <c r="T138" s="144"/>
      <c r="U138" s="144"/>
      <c r="V138" s="144"/>
      <c r="W138" s="144"/>
    </row>
    <row r="139" spans="19:23" x14ac:dyDescent="0.2">
      <c r="S139" s="144"/>
      <c r="T139" s="144"/>
      <c r="U139" s="144"/>
      <c r="V139" s="144"/>
      <c r="W139" s="144"/>
    </row>
    <row r="140" spans="19:23" x14ac:dyDescent="0.2">
      <c r="S140" s="144"/>
      <c r="T140" s="144"/>
      <c r="U140" s="144"/>
      <c r="V140" s="144"/>
      <c r="W140" s="144"/>
    </row>
    <row r="141" spans="19:23" x14ac:dyDescent="0.2">
      <c r="S141" s="144"/>
      <c r="T141" s="144"/>
      <c r="U141" s="144"/>
      <c r="V141" s="144"/>
      <c r="W141" s="144"/>
    </row>
    <row r="142" spans="19:23" x14ac:dyDescent="0.2">
      <c r="S142" s="144"/>
      <c r="T142" s="144"/>
      <c r="U142" s="144"/>
      <c r="V142" s="144"/>
      <c r="W142" s="144"/>
    </row>
    <row r="143" spans="19:23" x14ac:dyDescent="0.2">
      <c r="S143" s="144"/>
      <c r="T143" s="144"/>
      <c r="U143" s="144"/>
      <c r="V143" s="144"/>
      <c r="W143" s="144"/>
    </row>
    <row r="144" spans="19:23" x14ac:dyDescent="0.2">
      <c r="S144" s="144"/>
      <c r="T144" s="144"/>
      <c r="U144" s="144"/>
      <c r="V144" s="144"/>
      <c r="W144" s="144"/>
    </row>
    <row r="145" spans="19:23" x14ac:dyDescent="0.2">
      <c r="S145" s="144"/>
      <c r="T145" s="144"/>
      <c r="U145" s="144"/>
      <c r="V145" s="144"/>
      <c r="W145" s="144"/>
    </row>
    <row r="146" spans="19:23" x14ac:dyDescent="0.2">
      <c r="S146" s="144"/>
      <c r="T146" s="144"/>
      <c r="U146" s="144"/>
      <c r="V146" s="144"/>
      <c r="W146" s="144"/>
    </row>
    <row r="147" spans="19:23" x14ac:dyDescent="0.2">
      <c r="S147" s="144"/>
      <c r="T147" s="144"/>
      <c r="U147" s="144"/>
      <c r="V147" s="144"/>
      <c r="W147" s="144"/>
    </row>
    <row r="148" spans="19:23" x14ac:dyDescent="0.2">
      <c r="S148" s="144"/>
      <c r="T148" s="144"/>
      <c r="U148" s="144"/>
      <c r="V148" s="144"/>
      <c r="W148" s="144"/>
    </row>
    <row r="149" spans="19:23" x14ac:dyDescent="0.2">
      <c r="S149" s="144"/>
      <c r="T149" s="144"/>
      <c r="U149" s="144"/>
      <c r="V149" s="144"/>
      <c r="W149" s="144"/>
    </row>
    <row r="150" spans="19:23" x14ac:dyDescent="0.2">
      <c r="S150" s="144"/>
      <c r="T150" s="144"/>
      <c r="U150" s="144"/>
      <c r="V150" s="144"/>
      <c r="W150" s="144"/>
    </row>
    <row r="151" spans="19:23" x14ac:dyDescent="0.2">
      <c r="S151" s="144"/>
      <c r="T151" s="144"/>
      <c r="U151" s="144"/>
      <c r="V151" s="144"/>
      <c r="W151" s="144"/>
    </row>
    <row r="152" spans="19:23" x14ac:dyDescent="0.2">
      <c r="S152" s="144"/>
      <c r="T152" s="144"/>
      <c r="U152" s="144"/>
      <c r="V152" s="144"/>
      <c r="W152" s="144"/>
    </row>
    <row r="153" spans="19:23" x14ac:dyDescent="0.2">
      <c r="S153" s="144"/>
      <c r="T153" s="144"/>
      <c r="U153" s="144"/>
      <c r="V153" s="144"/>
      <c r="W153" s="144"/>
    </row>
    <row r="154" spans="19:23" x14ac:dyDescent="0.2">
      <c r="S154" s="144"/>
      <c r="T154" s="144"/>
      <c r="U154" s="144"/>
      <c r="V154" s="144"/>
      <c r="W154" s="144"/>
    </row>
    <row r="155" spans="19:23" x14ac:dyDescent="0.2">
      <c r="S155" s="144"/>
      <c r="T155" s="144"/>
      <c r="U155" s="144"/>
      <c r="V155" s="144"/>
      <c r="W155" s="144"/>
    </row>
    <row r="156" spans="19:23" x14ac:dyDescent="0.2">
      <c r="S156" s="144"/>
      <c r="T156" s="144"/>
      <c r="U156" s="144"/>
      <c r="V156" s="144"/>
      <c r="W156" s="144"/>
    </row>
    <row r="157" spans="19:23" x14ac:dyDescent="0.2">
      <c r="S157" s="144"/>
      <c r="T157" s="144"/>
      <c r="U157" s="144"/>
      <c r="V157" s="144"/>
      <c r="W157" s="144"/>
    </row>
    <row r="158" spans="19:23" x14ac:dyDescent="0.2">
      <c r="S158" s="144"/>
      <c r="T158" s="144"/>
      <c r="U158" s="144"/>
      <c r="V158" s="144"/>
      <c r="W158" s="144"/>
    </row>
    <row r="159" spans="19:23" x14ac:dyDescent="0.2">
      <c r="S159" s="144"/>
      <c r="T159" s="144"/>
      <c r="U159" s="144"/>
      <c r="V159" s="144"/>
      <c r="W159" s="144"/>
    </row>
    <row r="160" spans="19:23" x14ac:dyDescent="0.2">
      <c r="S160" s="144"/>
      <c r="T160" s="144"/>
      <c r="U160" s="144"/>
      <c r="V160" s="144"/>
      <c r="W160" s="144"/>
    </row>
    <row r="161" spans="19:23" x14ac:dyDescent="0.2">
      <c r="S161" s="144"/>
      <c r="T161" s="144"/>
      <c r="U161" s="144"/>
      <c r="V161" s="144"/>
      <c r="W161" s="144"/>
    </row>
    <row r="162" spans="19:23" x14ac:dyDescent="0.2">
      <c r="S162" s="144"/>
      <c r="T162" s="144"/>
      <c r="U162" s="144"/>
      <c r="V162" s="144"/>
      <c r="W162" s="144"/>
    </row>
    <row r="163" spans="19:23" x14ac:dyDescent="0.2">
      <c r="S163" s="144"/>
      <c r="T163" s="144"/>
      <c r="U163" s="144"/>
      <c r="V163" s="144"/>
      <c r="W163" s="144"/>
    </row>
    <row r="164" spans="19:23" x14ac:dyDescent="0.2">
      <c r="S164" s="144"/>
      <c r="T164" s="144"/>
      <c r="U164" s="144"/>
      <c r="V164" s="144"/>
      <c r="W164" s="144"/>
    </row>
    <row r="165" spans="19:23" x14ac:dyDescent="0.2">
      <c r="S165" s="144"/>
      <c r="T165" s="144"/>
      <c r="U165" s="144"/>
      <c r="V165" s="144"/>
      <c r="W165" s="144"/>
    </row>
    <row r="166" spans="19:23" x14ac:dyDescent="0.2">
      <c r="S166" s="144"/>
      <c r="T166" s="144"/>
      <c r="U166" s="144"/>
      <c r="V166" s="144"/>
      <c r="W166" s="144"/>
    </row>
    <row r="167" spans="19:23" x14ac:dyDescent="0.2">
      <c r="S167" s="144"/>
      <c r="T167" s="144"/>
      <c r="U167" s="144"/>
      <c r="V167" s="144"/>
      <c r="W167" s="144"/>
    </row>
    <row r="168" spans="19:23" x14ac:dyDescent="0.2">
      <c r="S168" s="144"/>
      <c r="T168" s="144"/>
      <c r="U168" s="144"/>
      <c r="V168" s="144"/>
      <c r="W168" s="144"/>
    </row>
    <row r="169" spans="19:23" x14ac:dyDescent="0.2">
      <c r="S169" s="144"/>
      <c r="T169" s="144"/>
      <c r="U169" s="144"/>
      <c r="V169" s="144"/>
      <c r="W169" s="144"/>
    </row>
    <row r="170" spans="19:23" x14ac:dyDescent="0.2">
      <c r="S170" s="144"/>
      <c r="T170" s="144"/>
      <c r="U170" s="144"/>
      <c r="V170" s="144"/>
      <c r="W170" s="144"/>
    </row>
    <row r="171" spans="19:23" x14ac:dyDescent="0.2">
      <c r="S171" s="144"/>
      <c r="T171" s="144"/>
      <c r="U171" s="144"/>
      <c r="V171" s="144"/>
      <c r="W171" s="144"/>
    </row>
    <row r="172" spans="19:23" x14ac:dyDescent="0.2">
      <c r="S172" s="144"/>
      <c r="T172" s="144"/>
      <c r="U172" s="144"/>
      <c r="V172" s="144"/>
      <c r="W172" s="144"/>
    </row>
    <row r="173" spans="19:23" x14ac:dyDescent="0.2">
      <c r="S173" s="144"/>
      <c r="T173" s="144"/>
      <c r="U173" s="144"/>
      <c r="V173" s="144"/>
      <c r="W173" s="144"/>
    </row>
    <row r="174" spans="19:23" x14ac:dyDescent="0.2">
      <c r="S174" s="144"/>
      <c r="T174" s="144"/>
      <c r="U174" s="144"/>
      <c r="V174" s="144"/>
      <c r="W174" s="144"/>
    </row>
    <row r="175" spans="19:23" x14ac:dyDescent="0.2">
      <c r="S175" s="144"/>
      <c r="T175" s="144"/>
      <c r="U175" s="144"/>
      <c r="V175" s="144"/>
      <c r="W175" s="144"/>
    </row>
    <row r="176" spans="19:23" x14ac:dyDescent="0.2">
      <c r="S176" s="144"/>
      <c r="T176" s="144"/>
      <c r="U176" s="144"/>
      <c r="V176" s="144"/>
      <c r="W176" s="144"/>
    </row>
    <row r="177" spans="19:23" x14ac:dyDescent="0.2">
      <c r="S177" s="144"/>
      <c r="T177" s="144"/>
      <c r="U177" s="144"/>
      <c r="V177" s="144"/>
      <c r="W177" s="144"/>
    </row>
    <row r="178" spans="19:23" x14ac:dyDescent="0.2">
      <c r="S178" s="144"/>
      <c r="T178" s="144"/>
      <c r="U178" s="144"/>
      <c r="V178" s="144"/>
      <c r="W178" s="144"/>
    </row>
    <row r="179" spans="19:23" x14ac:dyDescent="0.2">
      <c r="S179" s="144"/>
      <c r="T179" s="144"/>
      <c r="U179" s="144"/>
      <c r="V179" s="144"/>
      <c r="W179" s="144"/>
    </row>
    <row r="180" spans="19:23" x14ac:dyDescent="0.2">
      <c r="S180" s="144"/>
      <c r="T180" s="144"/>
      <c r="U180" s="144"/>
      <c r="V180" s="144"/>
      <c r="W180" s="144"/>
    </row>
    <row r="181" spans="19:23" x14ac:dyDescent="0.2">
      <c r="S181" s="144"/>
      <c r="T181" s="144"/>
      <c r="U181" s="144"/>
      <c r="V181" s="144"/>
      <c r="W181" s="144"/>
    </row>
    <row r="182" spans="19:23" x14ac:dyDescent="0.2">
      <c r="S182" s="144"/>
      <c r="T182" s="144"/>
      <c r="U182" s="144"/>
      <c r="V182" s="144"/>
      <c r="W182" s="144"/>
    </row>
    <row r="183" spans="19:23" x14ac:dyDescent="0.2">
      <c r="S183" s="144"/>
      <c r="T183" s="144"/>
      <c r="U183" s="144"/>
      <c r="V183" s="144"/>
      <c r="W183" s="144"/>
    </row>
    <row r="184" spans="19:23" x14ac:dyDescent="0.2">
      <c r="S184" s="144"/>
      <c r="T184" s="144"/>
      <c r="U184" s="144"/>
      <c r="V184" s="144"/>
      <c r="W184" s="144"/>
    </row>
    <row r="185" spans="19:23" x14ac:dyDescent="0.2">
      <c r="S185" s="144"/>
      <c r="T185" s="144"/>
      <c r="U185" s="144"/>
      <c r="V185" s="144"/>
      <c r="W185" s="144"/>
    </row>
    <row r="186" spans="19:23" x14ac:dyDescent="0.2">
      <c r="S186" s="144"/>
      <c r="T186" s="144"/>
      <c r="U186" s="144"/>
      <c r="V186" s="144"/>
      <c r="W186" s="144"/>
    </row>
    <row r="187" spans="19:23" x14ac:dyDescent="0.2">
      <c r="S187" s="144"/>
      <c r="T187" s="144"/>
      <c r="U187" s="144"/>
      <c r="V187" s="144"/>
      <c r="W187" s="144"/>
    </row>
    <row r="188" spans="19:23" x14ac:dyDescent="0.2">
      <c r="S188" s="144"/>
      <c r="T188" s="144"/>
      <c r="U188" s="144"/>
      <c r="V188" s="144"/>
      <c r="W188" s="144"/>
    </row>
    <row r="189" spans="19:23" x14ac:dyDescent="0.2">
      <c r="S189" s="144"/>
      <c r="T189" s="144"/>
      <c r="U189" s="144"/>
      <c r="V189" s="144"/>
      <c r="W189" s="144"/>
    </row>
    <row r="190" spans="19:23" x14ac:dyDescent="0.2">
      <c r="S190" s="144"/>
      <c r="T190" s="144"/>
      <c r="U190" s="144"/>
      <c r="V190" s="144"/>
      <c r="W190" s="144"/>
    </row>
    <row r="191" spans="19:23" x14ac:dyDescent="0.2">
      <c r="S191" s="144"/>
      <c r="T191" s="144"/>
      <c r="U191" s="144"/>
      <c r="V191" s="144"/>
      <c r="W191" s="144"/>
    </row>
    <row r="192" spans="19:23" x14ac:dyDescent="0.2">
      <c r="S192" s="144"/>
      <c r="T192" s="144"/>
      <c r="U192" s="144"/>
      <c r="V192" s="144"/>
      <c r="W192" s="144"/>
    </row>
    <row r="193" spans="19:23" x14ac:dyDescent="0.2">
      <c r="S193" s="144"/>
      <c r="T193" s="144"/>
      <c r="U193" s="144"/>
      <c r="V193" s="144"/>
      <c r="W193" s="144"/>
    </row>
    <row r="194" spans="19:23" x14ac:dyDescent="0.2">
      <c r="S194" s="144"/>
      <c r="T194" s="144"/>
      <c r="U194" s="144"/>
      <c r="V194" s="144"/>
      <c r="W194" s="144"/>
    </row>
    <row r="195" spans="19:23" x14ac:dyDescent="0.2">
      <c r="S195" s="144"/>
      <c r="T195" s="144"/>
      <c r="U195" s="144"/>
      <c r="V195" s="144"/>
      <c r="W195" s="144"/>
    </row>
    <row r="196" spans="19:23" x14ac:dyDescent="0.2">
      <c r="S196" s="144"/>
      <c r="T196" s="144"/>
      <c r="U196" s="144"/>
      <c r="V196" s="144"/>
      <c r="W196" s="144"/>
    </row>
    <row r="197" spans="19:23" x14ac:dyDescent="0.2">
      <c r="S197" s="144"/>
      <c r="T197" s="144"/>
      <c r="U197" s="144"/>
      <c r="V197" s="144"/>
      <c r="W197" s="144"/>
    </row>
    <row r="198" spans="19:23" x14ac:dyDescent="0.2">
      <c r="S198" s="144"/>
      <c r="T198" s="144"/>
      <c r="U198" s="144"/>
      <c r="V198" s="144"/>
      <c r="W198" s="144"/>
    </row>
    <row r="199" spans="19:23" x14ac:dyDescent="0.2">
      <c r="S199" s="144"/>
      <c r="T199" s="144"/>
      <c r="U199" s="144"/>
      <c r="V199" s="144"/>
      <c r="W199" s="144"/>
    </row>
    <row r="200" spans="19:23" x14ac:dyDescent="0.2">
      <c r="S200" s="144"/>
      <c r="T200" s="144"/>
      <c r="U200" s="144"/>
      <c r="V200" s="144"/>
      <c r="W200" s="144"/>
    </row>
    <row r="201" spans="19:23" x14ac:dyDescent="0.2">
      <c r="S201" s="144"/>
      <c r="T201" s="144"/>
      <c r="U201" s="144"/>
      <c r="V201" s="144"/>
      <c r="W201" s="144"/>
    </row>
    <row r="202" spans="19:23" x14ac:dyDescent="0.2">
      <c r="S202" s="144"/>
      <c r="T202" s="144"/>
      <c r="U202" s="144"/>
      <c r="V202" s="144"/>
      <c r="W202" s="144"/>
    </row>
    <row r="203" spans="19:23" x14ac:dyDescent="0.2">
      <c r="S203" s="144"/>
      <c r="T203" s="144"/>
      <c r="U203" s="144"/>
      <c r="V203" s="144"/>
      <c r="W203" s="144"/>
    </row>
    <row r="204" spans="19:23" x14ac:dyDescent="0.2">
      <c r="S204" s="144"/>
      <c r="T204" s="144"/>
      <c r="U204" s="144"/>
      <c r="V204" s="144"/>
      <c r="W204" s="144"/>
    </row>
    <row r="205" spans="19:23" x14ac:dyDescent="0.2">
      <c r="S205" s="144"/>
      <c r="T205" s="144"/>
      <c r="U205" s="144"/>
      <c r="V205" s="144"/>
      <c r="W205" s="144"/>
    </row>
    <row r="206" spans="19:23" x14ac:dyDescent="0.2">
      <c r="S206" s="144"/>
      <c r="T206" s="144"/>
      <c r="U206" s="144"/>
      <c r="V206" s="144"/>
      <c r="W206" s="144"/>
    </row>
    <row r="207" spans="19:23" x14ac:dyDescent="0.2">
      <c r="S207" s="144"/>
      <c r="T207" s="144"/>
      <c r="U207" s="144"/>
      <c r="V207" s="144"/>
      <c r="W207" s="144"/>
    </row>
    <row r="208" spans="19:23" x14ac:dyDescent="0.2">
      <c r="S208" s="144"/>
      <c r="T208" s="144"/>
      <c r="U208" s="144"/>
      <c r="V208" s="144"/>
      <c r="W208" s="144"/>
    </row>
    <row r="209" spans="18:23" x14ac:dyDescent="0.2">
      <c r="S209" s="144"/>
      <c r="T209" s="144"/>
      <c r="U209" s="144"/>
      <c r="V209" s="144"/>
      <c r="W209" s="144"/>
    </row>
    <row r="210" spans="18:23" x14ac:dyDescent="0.2">
      <c r="S210" s="144"/>
      <c r="T210" s="144"/>
      <c r="U210" s="144"/>
      <c r="V210" s="144"/>
      <c r="W210" s="144"/>
    </row>
    <row r="211" spans="18:23" x14ac:dyDescent="0.2">
      <c r="S211" s="144"/>
      <c r="T211" s="144"/>
      <c r="U211" s="144"/>
      <c r="V211" s="144"/>
      <c r="W211" s="144"/>
    </row>
    <row r="212" spans="18:23" x14ac:dyDescent="0.2">
      <c r="S212" s="144"/>
      <c r="T212" s="144"/>
      <c r="U212" s="144"/>
      <c r="V212" s="144"/>
      <c r="W212" s="144"/>
    </row>
    <row r="213" spans="18:23" x14ac:dyDescent="0.2">
      <c r="S213" s="144"/>
      <c r="T213" s="144"/>
      <c r="U213" s="144"/>
      <c r="V213" s="144"/>
      <c r="W213" s="144"/>
    </row>
    <row r="214" spans="18:23" x14ac:dyDescent="0.2">
      <c r="R214" s="145"/>
      <c r="S214" s="147"/>
      <c r="T214" s="147"/>
      <c r="U214" s="147"/>
      <c r="V214" s="147"/>
      <c r="W214" s="147"/>
    </row>
    <row r="215" spans="18:23" x14ac:dyDescent="0.2">
      <c r="R215" s="145"/>
      <c r="S215" s="147"/>
      <c r="T215" s="147"/>
      <c r="U215" s="147"/>
      <c r="V215" s="147"/>
      <c r="W215" s="147"/>
    </row>
    <row r="216" spans="18:23" x14ac:dyDescent="0.2">
      <c r="R216" s="145"/>
      <c r="S216" s="147"/>
      <c r="T216" s="147"/>
      <c r="U216" s="147"/>
      <c r="V216" s="147"/>
      <c r="W216" s="147"/>
    </row>
    <row r="217" spans="18:23" x14ac:dyDescent="0.2">
      <c r="S217" s="144"/>
      <c r="T217" s="144"/>
      <c r="U217" s="144"/>
      <c r="V217" s="144"/>
      <c r="W217" s="144"/>
    </row>
    <row r="218" spans="18:23" x14ac:dyDescent="0.2">
      <c r="S218" s="144"/>
      <c r="T218" s="144"/>
      <c r="U218" s="144"/>
      <c r="V218" s="144"/>
      <c r="W218" s="144"/>
    </row>
    <row r="219" spans="18:23" x14ac:dyDescent="0.2">
      <c r="S219" s="144"/>
      <c r="T219" s="144"/>
      <c r="U219" s="144"/>
      <c r="V219" s="144"/>
      <c r="W219" s="144"/>
    </row>
    <row r="220" spans="18:23" x14ac:dyDescent="0.2">
      <c r="S220" s="144"/>
      <c r="T220" s="144"/>
      <c r="U220" s="144"/>
      <c r="V220" s="144"/>
      <c r="W220" s="144"/>
    </row>
    <row r="221" spans="18:23" x14ac:dyDescent="0.2">
      <c r="S221" s="144"/>
      <c r="T221" s="144"/>
      <c r="U221" s="144"/>
      <c r="V221" s="144"/>
      <c r="W221" s="144"/>
    </row>
    <row r="222" spans="18:23" x14ac:dyDescent="0.2">
      <c r="S222" s="144"/>
      <c r="T222" s="144"/>
      <c r="U222" s="144"/>
      <c r="V222" s="144"/>
      <c r="W222" s="144"/>
    </row>
    <row r="223" spans="18:23" x14ac:dyDescent="0.2">
      <c r="S223" s="144"/>
      <c r="T223" s="144"/>
      <c r="U223" s="144"/>
      <c r="V223" s="144"/>
      <c r="W223" s="144"/>
    </row>
    <row r="224" spans="18:23" x14ac:dyDescent="0.2">
      <c r="S224" s="144"/>
      <c r="T224" s="144"/>
      <c r="U224" s="144"/>
      <c r="V224" s="144"/>
      <c r="W224" s="144"/>
    </row>
    <row r="225" spans="19:23" x14ac:dyDescent="0.2">
      <c r="S225" s="144"/>
      <c r="T225" s="144"/>
      <c r="U225" s="144"/>
      <c r="V225" s="144"/>
      <c r="W225" s="144"/>
    </row>
    <row r="226" spans="19:23" x14ac:dyDescent="0.2">
      <c r="S226" s="144"/>
      <c r="T226" s="144"/>
      <c r="U226" s="144"/>
      <c r="V226" s="144"/>
      <c r="W226" s="144"/>
    </row>
    <row r="227" spans="19:23" x14ac:dyDescent="0.2">
      <c r="S227" s="144"/>
      <c r="T227" s="144"/>
      <c r="U227" s="144"/>
      <c r="V227" s="144"/>
      <c r="W227" s="144"/>
    </row>
    <row r="228" spans="19:23" x14ac:dyDescent="0.2">
      <c r="S228" s="144"/>
      <c r="T228" s="144"/>
      <c r="U228" s="144"/>
      <c r="V228" s="144"/>
      <c r="W228" s="144"/>
    </row>
    <row r="229" spans="19:23" x14ac:dyDescent="0.2">
      <c r="S229" s="144"/>
      <c r="T229" s="144"/>
      <c r="U229" s="144"/>
      <c r="V229" s="144"/>
      <c r="W229" s="144"/>
    </row>
    <row r="230" spans="19:23" x14ac:dyDescent="0.2">
      <c r="S230" s="144"/>
      <c r="T230" s="144"/>
      <c r="U230" s="144"/>
      <c r="V230" s="144"/>
      <c r="W230" s="144"/>
    </row>
    <row r="231" spans="19:23" x14ac:dyDescent="0.2">
      <c r="S231" s="144"/>
      <c r="T231" s="144"/>
      <c r="U231" s="144"/>
      <c r="V231" s="144"/>
      <c r="W231" s="144"/>
    </row>
    <row r="232" spans="19:23" x14ac:dyDescent="0.2">
      <c r="S232" s="144"/>
      <c r="T232" s="144"/>
      <c r="U232" s="144"/>
      <c r="V232" s="144"/>
      <c r="W232" s="144"/>
    </row>
    <row r="233" spans="19:23" x14ac:dyDescent="0.2">
      <c r="S233" s="144"/>
      <c r="T233" s="144"/>
      <c r="U233" s="144"/>
      <c r="V233" s="144"/>
      <c r="W233" s="144"/>
    </row>
    <row r="234" spans="19:23" x14ac:dyDescent="0.2">
      <c r="S234" s="144"/>
      <c r="T234" s="144"/>
      <c r="U234" s="144"/>
      <c r="V234" s="144"/>
      <c r="W234" s="144"/>
    </row>
    <row r="235" spans="19:23" x14ac:dyDescent="0.2">
      <c r="S235" s="144"/>
      <c r="T235" s="144"/>
      <c r="U235" s="144"/>
      <c r="V235" s="144"/>
      <c r="W235" s="144"/>
    </row>
    <row r="236" spans="19:23" x14ac:dyDescent="0.2">
      <c r="S236" s="144"/>
      <c r="T236" s="144"/>
      <c r="U236" s="144"/>
      <c r="V236" s="144"/>
      <c r="W236" s="144"/>
    </row>
    <row r="237" spans="19:23" x14ac:dyDescent="0.2">
      <c r="S237" s="144"/>
      <c r="T237" s="144"/>
      <c r="U237" s="144"/>
      <c r="V237" s="144"/>
      <c r="W237" s="144"/>
    </row>
    <row r="238" spans="19:23" x14ac:dyDescent="0.2">
      <c r="S238" s="144"/>
      <c r="T238" s="144"/>
      <c r="U238" s="144"/>
      <c r="V238" s="144"/>
      <c r="W238" s="144"/>
    </row>
    <row r="239" spans="19:23" x14ac:dyDescent="0.2">
      <c r="S239" s="144"/>
      <c r="T239" s="144"/>
      <c r="U239" s="144"/>
      <c r="V239" s="144"/>
      <c r="W239" s="144"/>
    </row>
    <row r="240" spans="19:23" x14ac:dyDescent="0.2">
      <c r="S240" s="144"/>
      <c r="T240" s="144"/>
      <c r="U240" s="144"/>
      <c r="V240" s="144"/>
      <c r="W240" s="144"/>
    </row>
    <row r="241" spans="19:23" x14ac:dyDescent="0.2">
      <c r="S241" s="144"/>
      <c r="T241" s="144"/>
      <c r="U241" s="144"/>
      <c r="V241" s="144"/>
      <c r="W241" s="144"/>
    </row>
    <row r="242" spans="19:23" x14ac:dyDescent="0.2">
      <c r="S242" s="144"/>
      <c r="T242" s="144"/>
      <c r="U242" s="144"/>
      <c r="V242" s="144"/>
      <c r="W242" s="144"/>
    </row>
    <row r="243" spans="19:23" x14ac:dyDescent="0.2">
      <c r="S243" s="144"/>
      <c r="T243" s="144"/>
      <c r="U243" s="144"/>
      <c r="V243" s="144"/>
      <c r="W243" s="144"/>
    </row>
    <row r="244" spans="19:23" x14ac:dyDescent="0.2">
      <c r="S244" s="144"/>
      <c r="T244" s="144"/>
      <c r="U244" s="144"/>
      <c r="V244" s="144"/>
      <c r="W244" s="144"/>
    </row>
    <row r="245" spans="19:23" x14ac:dyDescent="0.2">
      <c r="S245" s="144"/>
      <c r="T245" s="144"/>
      <c r="U245" s="144"/>
      <c r="V245" s="144"/>
      <c r="W245" s="144"/>
    </row>
    <row r="246" spans="19:23" x14ac:dyDescent="0.2">
      <c r="S246" s="144"/>
      <c r="T246" s="144"/>
      <c r="U246" s="144"/>
      <c r="V246" s="144"/>
      <c r="W246" s="144"/>
    </row>
    <row r="247" spans="19:23" x14ac:dyDescent="0.2">
      <c r="S247" s="144"/>
      <c r="T247" s="144"/>
      <c r="U247" s="144"/>
      <c r="V247" s="144"/>
      <c r="W247" s="144"/>
    </row>
    <row r="248" spans="19:23" x14ac:dyDescent="0.2">
      <c r="S248" s="144"/>
      <c r="T248" s="144"/>
      <c r="U248" s="144"/>
      <c r="V248" s="144"/>
      <c r="W248" s="144"/>
    </row>
    <row r="249" spans="19:23" x14ac:dyDescent="0.2">
      <c r="S249" s="144"/>
      <c r="T249" s="144"/>
      <c r="U249" s="144"/>
      <c r="V249" s="144"/>
      <c r="W249" s="144"/>
    </row>
    <row r="250" spans="19:23" x14ac:dyDescent="0.2">
      <c r="S250" s="144"/>
      <c r="T250" s="144"/>
      <c r="U250" s="144"/>
      <c r="V250" s="144"/>
      <c r="W250" s="144"/>
    </row>
    <row r="251" spans="19:23" x14ac:dyDescent="0.2">
      <c r="S251" s="144"/>
      <c r="T251" s="144"/>
      <c r="U251" s="144"/>
      <c r="V251" s="144"/>
      <c r="W251" s="144"/>
    </row>
    <row r="252" spans="19:23" x14ac:dyDescent="0.2">
      <c r="S252" s="144"/>
      <c r="T252" s="144"/>
      <c r="U252" s="144"/>
      <c r="V252" s="144"/>
      <c r="W252" s="144"/>
    </row>
    <row r="253" spans="19:23" x14ac:dyDescent="0.2">
      <c r="S253" s="144"/>
      <c r="T253" s="144"/>
      <c r="U253" s="144"/>
      <c r="V253" s="144"/>
      <c r="W253" s="144"/>
    </row>
    <row r="254" spans="19:23" x14ac:dyDescent="0.2">
      <c r="S254" s="144"/>
      <c r="T254" s="144"/>
      <c r="U254" s="144"/>
      <c r="V254" s="144"/>
      <c r="W254" s="144"/>
    </row>
    <row r="255" spans="19:23" x14ac:dyDescent="0.2">
      <c r="S255" s="144"/>
      <c r="T255" s="144"/>
      <c r="U255" s="144"/>
      <c r="V255" s="144"/>
      <c r="W255" s="144"/>
    </row>
    <row r="256" spans="19:23" x14ac:dyDescent="0.2">
      <c r="S256" s="144"/>
      <c r="T256" s="144"/>
      <c r="U256" s="144"/>
      <c r="V256" s="144"/>
      <c r="W256" s="144"/>
    </row>
    <row r="257" spans="19:23" x14ac:dyDescent="0.2">
      <c r="S257" s="144"/>
      <c r="T257" s="144"/>
      <c r="U257" s="144"/>
      <c r="V257" s="144"/>
      <c r="W257" s="144"/>
    </row>
    <row r="258" spans="19:23" x14ac:dyDescent="0.2">
      <c r="S258" s="144"/>
      <c r="T258" s="144"/>
      <c r="U258" s="144"/>
      <c r="V258" s="144"/>
      <c r="W258" s="144"/>
    </row>
    <row r="259" spans="19:23" x14ac:dyDescent="0.2">
      <c r="S259" s="144"/>
      <c r="T259" s="144"/>
      <c r="U259" s="144"/>
      <c r="V259" s="144"/>
      <c r="W259" s="144"/>
    </row>
    <row r="260" spans="19:23" x14ac:dyDescent="0.2">
      <c r="S260" s="144"/>
      <c r="T260" s="144"/>
      <c r="U260" s="144"/>
      <c r="V260" s="144"/>
      <c r="W260" s="144"/>
    </row>
    <row r="261" spans="19:23" x14ac:dyDescent="0.2">
      <c r="S261" s="144"/>
      <c r="T261" s="144"/>
      <c r="U261" s="144"/>
      <c r="V261" s="144"/>
      <c r="W261" s="144"/>
    </row>
    <row r="262" spans="19:23" x14ac:dyDescent="0.2">
      <c r="S262" s="144"/>
      <c r="T262" s="144"/>
      <c r="U262" s="144"/>
      <c r="V262" s="144"/>
      <c r="W262" s="144"/>
    </row>
    <row r="263" spans="19:23" x14ac:dyDescent="0.2">
      <c r="S263" s="144"/>
      <c r="T263" s="144"/>
      <c r="U263" s="144"/>
      <c r="V263" s="144"/>
      <c r="W263" s="144"/>
    </row>
    <row r="264" spans="19:23" x14ac:dyDescent="0.2">
      <c r="S264" s="144"/>
      <c r="T264" s="144"/>
      <c r="U264" s="144"/>
      <c r="V264" s="144"/>
      <c r="W264" s="144"/>
    </row>
    <row r="265" spans="19:23" x14ac:dyDescent="0.2">
      <c r="S265" s="144"/>
      <c r="T265" s="144"/>
      <c r="U265" s="144"/>
      <c r="V265" s="144"/>
      <c r="W265" s="144"/>
    </row>
    <row r="266" spans="19:23" x14ac:dyDescent="0.2">
      <c r="S266" s="144"/>
      <c r="T266" s="144"/>
      <c r="U266" s="144"/>
      <c r="V266" s="144"/>
      <c r="W266" s="144"/>
    </row>
    <row r="267" spans="19:23" x14ac:dyDescent="0.2">
      <c r="S267" s="144"/>
      <c r="T267" s="144"/>
      <c r="U267" s="144"/>
      <c r="V267" s="144"/>
      <c r="W267" s="144"/>
    </row>
    <row r="268" spans="19:23" x14ac:dyDescent="0.2">
      <c r="S268" s="144"/>
      <c r="T268" s="144"/>
      <c r="U268" s="144"/>
      <c r="V268" s="144"/>
      <c r="W268" s="144"/>
    </row>
    <row r="269" spans="19:23" x14ac:dyDescent="0.2">
      <c r="S269" s="144"/>
      <c r="T269" s="144"/>
      <c r="U269" s="144"/>
      <c r="V269" s="144"/>
      <c r="W269" s="144"/>
    </row>
    <row r="270" spans="19:23" x14ac:dyDescent="0.2">
      <c r="S270" s="144"/>
      <c r="T270" s="144"/>
      <c r="U270" s="144"/>
      <c r="V270" s="144"/>
      <c r="W270" s="144"/>
    </row>
    <row r="271" spans="19:23" x14ac:dyDescent="0.2">
      <c r="S271" s="144"/>
      <c r="T271" s="144"/>
      <c r="U271" s="144"/>
      <c r="V271" s="144"/>
      <c r="W271" s="144"/>
    </row>
    <row r="272" spans="19:23" x14ac:dyDescent="0.2">
      <c r="S272" s="144"/>
      <c r="T272" s="144"/>
      <c r="U272" s="144"/>
      <c r="V272" s="144"/>
      <c r="W272" s="144"/>
    </row>
    <row r="273" spans="19:23" x14ac:dyDescent="0.2">
      <c r="S273" s="144"/>
      <c r="T273" s="144"/>
      <c r="U273" s="144"/>
      <c r="V273" s="144"/>
      <c r="W273" s="144"/>
    </row>
    <row r="274" spans="19:23" x14ac:dyDescent="0.2">
      <c r="S274" s="144"/>
      <c r="T274" s="144"/>
      <c r="U274" s="144"/>
      <c r="V274" s="144"/>
      <c r="W274" s="144"/>
    </row>
    <row r="275" spans="19:23" x14ac:dyDescent="0.2">
      <c r="S275" s="144"/>
      <c r="T275" s="144"/>
      <c r="U275" s="144"/>
      <c r="V275" s="144"/>
      <c r="W275" s="144"/>
    </row>
    <row r="276" spans="19:23" x14ac:dyDescent="0.2">
      <c r="S276" s="144"/>
      <c r="T276" s="144"/>
      <c r="U276" s="144"/>
      <c r="V276" s="144"/>
      <c r="W276" s="144"/>
    </row>
    <row r="277" spans="19:23" x14ac:dyDescent="0.2">
      <c r="S277" s="144"/>
      <c r="T277" s="144"/>
      <c r="U277" s="144"/>
      <c r="V277" s="144"/>
      <c r="W277" s="144"/>
    </row>
    <row r="278" spans="19:23" x14ac:dyDescent="0.2">
      <c r="S278" s="144"/>
      <c r="T278" s="144"/>
      <c r="U278" s="144"/>
      <c r="V278" s="144"/>
      <c r="W278" s="144"/>
    </row>
    <row r="279" spans="19:23" x14ac:dyDescent="0.2">
      <c r="S279" s="144"/>
      <c r="T279" s="144"/>
      <c r="U279" s="144"/>
      <c r="V279" s="144"/>
      <c r="W279" s="144"/>
    </row>
    <row r="280" spans="19:23" x14ac:dyDescent="0.2">
      <c r="S280" s="144"/>
      <c r="T280" s="144"/>
      <c r="U280" s="144"/>
      <c r="V280" s="144"/>
      <c r="W280" s="144"/>
    </row>
    <row r="281" spans="19:23" x14ac:dyDescent="0.2">
      <c r="S281" s="144"/>
      <c r="T281" s="144"/>
      <c r="U281" s="144"/>
      <c r="V281" s="144"/>
      <c r="W281" s="144"/>
    </row>
    <row r="282" spans="19:23" x14ac:dyDescent="0.2">
      <c r="S282" s="144"/>
      <c r="T282" s="144"/>
      <c r="U282" s="144"/>
      <c r="V282" s="144"/>
      <c r="W282" s="144"/>
    </row>
    <row r="283" spans="19:23" x14ac:dyDescent="0.2">
      <c r="S283" s="144"/>
      <c r="T283" s="144"/>
      <c r="U283" s="144"/>
      <c r="V283" s="144"/>
      <c r="W283" s="144"/>
    </row>
    <row r="284" spans="19:23" x14ac:dyDescent="0.2">
      <c r="S284" s="144"/>
      <c r="T284" s="144"/>
      <c r="U284" s="144"/>
      <c r="V284" s="144"/>
      <c r="W284" s="144"/>
    </row>
    <row r="285" spans="19:23" x14ac:dyDescent="0.2">
      <c r="S285" s="144"/>
      <c r="T285" s="144"/>
      <c r="U285" s="144"/>
      <c r="V285" s="144"/>
      <c r="W285" s="144"/>
    </row>
    <row r="286" spans="19:23" x14ac:dyDescent="0.2">
      <c r="S286" s="144"/>
      <c r="T286" s="144"/>
      <c r="U286" s="144"/>
      <c r="V286" s="144"/>
      <c r="W286" s="144"/>
    </row>
    <row r="287" spans="19:23" x14ac:dyDescent="0.2">
      <c r="S287" s="144"/>
      <c r="T287" s="144"/>
      <c r="U287" s="144"/>
      <c r="V287" s="144"/>
      <c r="W287" s="144"/>
    </row>
    <row r="288" spans="19:23" x14ac:dyDescent="0.2">
      <c r="S288" s="144"/>
      <c r="T288" s="144"/>
      <c r="U288" s="144"/>
      <c r="V288" s="144"/>
      <c r="W288" s="144"/>
    </row>
    <row r="289" spans="19:23" x14ac:dyDescent="0.2">
      <c r="S289" s="144"/>
      <c r="T289" s="144"/>
      <c r="U289" s="144"/>
      <c r="V289" s="144"/>
      <c r="W289" s="144"/>
    </row>
    <row r="290" spans="19:23" x14ac:dyDescent="0.2">
      <c r="S290" s="144"/>
      <c r="T290" s="144"/>
      <c r="U290" s="144"/>
      <c r="V290" s="144"/>
      <c r="W290" s="144"/>
    </row>
    <row r="291" spans="19:23" x14ac:dyDescent="0.2">
      <c r="S291" s="144"/>
      <c r="T291" s="144"/>
      <c r="U291" s="144"/>
      <c r="V291" s="144"/>
      <c r="W291" s="144"/>
    </row>
    <row r="292" spans="19:23" x14ac:dyDescent="0.2">
      <c r="S292" s="144"/>
      <c r="T292" s="144"/>
      <c r="U292" s="144"/>
      <c r="V292" s="144"/>
      <c r="W292" s="144"/>
    </row>
    <row r="293" spans="19:23" x14ac:dyDescent="0.2">
      <c r="S293" s="144"/>
      <c r="T293" s="144"/>
      <c r="U293" s="144"/>
      <c r="V293" s="144"/>
      <c r="W293" s="144"/>
    </row>
    <row r="294" spans="19:23" x14ac:dyDescent="0.2">
      <c r="S294" s="144"/>
      <c r="T294" s="144"/>
      <c r="U294" s="144"/>
      <c r="V294" s="144"/>
      <c r="W294" s="144"/>
    </row>
    <row r="295" spans="19:23" x14ac:dyDescent="0.2">
      <c r="S295" s="144"/>
      <c r="T295" s="144"/>
      <c r="U295" s="144"/>
      <c r="V295" s="144"/>
      <c r="W295" s="144"/>
    </row>
    <row r="296" spans="19:23" x14ac:dyDescent="0.2">
      <c r="S296" s="144"/>
      <c r="T296" s="144"/>
      <c r="U296" s="144"/>
      <c r="V296" s="144"/>
      <c r="W296" s="144"/>
    </row>
    <row r="297" spans="19:23" x14ac:dyDescent="0.2">
      <c r="S297" s="144"/>
      <c r="T297" s="144"/>
      <c r="U297" s="144"/>
      <c r="V297" s="144"/>
      <c r="W297" s="144"/>
    </row>
    <row r="298" spans="19:23" x14ac:dyDescent="0.2">
      <c r="S298" s="144"/>
      <c r="T298" s="144"/>
      <c r="U298" s="144"/>
      <c r="V298" s="144"/>
      <c r="W298" s="144"/>
    </row>
    <row r="299" spans="19:23" x14ac:dyDescent="0.2">
      <c r="S299" s="144"/>
      <c r="T299" s="144"/>
      <c r="U299" s="144"/>
      <c r="V299" s="144"/>
      <c r="W299" s="144"/>
    </row>
    <row r="300" spans="19:23" x14ac:dyDescent="0.2">
      <c r="S300" s="144"/>
      <c r="T300" s="144"/>
      <c r="U300" s="144"/>
      <c r="V300" s="144"/>
      <c r="W300" s="144"/>
    </row>
    <row r="301" spans="19:23" x14ac:dyDescent="0.2">
      <c r="S301" s="144"/>
      <c r="T301" s="144"/>
      <c r="U301" s="144"/>
      <c r="V301" s="144"/>
      <c r="W301" s="144"/>
    </row>
    <row r="302" spans="19:23" x14ac:dyDescent="0.2">
      <c r="S302" s="144"/>
      <c r="T302" s="144"/>
      <c r="U302" s="144"/>
      <c r="V302" s="144"/>
      <c r="W302" s="144"/>
    </row>
    <row r="303" spans="19:23" x14ac:dyDescent="0.2">
      <c r="S303" s="144"/>
      <c r="T303" s="144"/>
      <c r="U303" s="144"/>
      <c r="V303" s="144"/>
      <c r="W303" s="144"/>
    </row>
    <row r="304" spans="19:23" x14ac:dyDescent="0.2">
      <c r="S304" s="144"/>
      <c r="T304" s="144"/>
      <c r="U304" s="144"/>
      <c r="V304" s="144"/>
      <c r="W304" s="144"/>
    </row>
    <row r="305" spans="19:23" x14ac:dyDescent="0.2">
      <c r="S305" s="144"/>
      <c r="T305" s="144"/>
      <c r="U305" s="144"/>
      <c r="V305" s="144"/>
      <c r="W305" s="144"/>
    </row>
    <row r="306" spans="19:23" x14ac:dyDescent="0.2">
      <c r="S306" s="144"/>
      <c r="T306" s="144"/>
      <c r="U306" s="144"/>
      <c r="V306" s="144"/>
      <c r="W306" s="144"/>
    </row>
    <row r="307" spans="19:23" x14ac:dyDescent="0.2">
      <c r="S307" s="144"/>
      <c r="T307" s="144"/>
      <c r="U307" s="144"/>
      <c r="V307" s="144"/>
      <c r="W307" s="144"/>
    </row>
    <row r="308" spans="19:23" x14ac:dyDescent="0.2">
      <c r="S308" s="144"/>
      <c r="T308" s="144"/>
      <c r="U308" s="144"/>
      <c r="V308" s="144"/>
      <c r="W308" s="144"/>
    </row>
    <row r="309" spans="19:23" x14ac:dyDescent="0.2">
      <c r="S309" s="144"/>
      <c r="T309" s="144"/>
      <c r="U309" s="144"/>
      <c r="V309" s="144"/>
      <c r="W309" s="144"/>
    </row>
    <row r="310" spans="19:23" x14ac:dyDescent="0.2">
      <c r="S310" s="144"/>
      <c r="T310" s="144"/>
      <c r="U310" s="144"/>
      <c r="V310" s="144"/>
      <c r="W310" s="144"/>
    </row>
    <row r="311" spans="19:23" x14ac:dyDescent="0.2">
      <c r="S311" s="144"/>
      <c r="T311" s="144"/>
      <c r="U311" s="144"/>
      <c r="V311" s="144"/>
      <c r="W311" s="144"/>
    </row>
    <row r="312" spans="19:23" x14ac:dyDescent="0.2">
      <c r="S312" s="144"/>
      <c r="T312" s="144"/>
      <c r="U312" s="144"/>
      <c r="V312" s="144"/>
      <c r="W312" s="144"/>
    </row>
    <row r="313" spans="19:23" x14ac:dyDescent="0.2">
      <c r="S313" s="144"/>
      <c r="T313" s="144"/>
      <c r="U313" s="144"/>
      <c r="V313" s="144"/>
      <c r="W313" s="144"/>
    </row>
    <row r="314" spans="19:23" x14ac:dyDescent="0.2">
      <c r="S314" s="144"/>
      <c r="T314" s="144"/>
      <c r="U314" s="144"/>
      <c r="V314" s="144"/>
      <c r="W314" s="144"/>
    </row>
    <row r="315" spans="19:23" x14ac:dyDescent="0.2">
      <c r="S315" s="144"/>
      <c r="T315" s="144"/>
      <c r="U315" s="144"/>
      <c r="V315" s="144"/>
      <c r="W315" s="144"/>
    </row>
    <row r="316" spans="19:23" x14ac:dyDescent="0.2">
      <c r="S316" s="144"/>
      <c r="T316" s="144"/>
      <c r="U316" s="144"/>
      <c r="V316" s="144"/>
      <c r="W316" s="144"/>
    </row>
    <row r="317" spans="19:23" x14ac:dyDescent="0.2">
      <c r="S317" s="144"/>
      <c r="T317" s="144"/>
      <c r="U317" s="144"/>
      <c r="V317" s="144"/>
      <c r="W317" s="144"/>
    </row>
    <row r="318" spans="19:23" x14ac:dyDescent="0.2">
      <c r="S318" s="144"/>
      <c r="T318" s="144"/>
      <c r="U318" s="144"/>
      <c r="V318" s="144"/>
      <c r="W318" s="144"/>
    </row>
    <row r="319" spans="19:23" x14ac:dyDescent="0.2">
      <c r="S319" s="144"/>
      <c r="T319" s="144"/>
      <c r="U319" s="144"/>
      <c r="V319" s="144"/>
      <c r="W319" s="144"/>
    </row>
    <row r="320" spans="19:23" x14ac:dyDescent="0.2">
      <c r="S320" s="144"/>
      <c r="T320" s="144"/>
      <c r="U320" s="144"/>
      <c r="V320" s="144"/>
      <c r="W320" s="144"/>
    </row>
    <row r="321" spans="19:23" x14ac:dyDescent="0.2">
      <c r="S321" s="144"/>
      <c r="T321" s="144"/>
      <c r="U321" s="144"/>
      <c r="V321" s="144"/>
      <c r="W321" s="144"/>
    </row>
    <row r="322" spans="19:23" x14ac:dyDescent="0.2">
      <c r="S322" s="144"/>
      <c r="T322" s="144"/>
      <c r="U322" s="144"/>
      <c r="V322" s="144"/>
      <c r="W322" s="144"/>
    </row>
    <row r="323" spans="19:23" x14ac:dyDescent="0.2">
      <c r="S323" s="144"/>
      <c r="T323" s="144"/>
      <c r="U323" s="144"/>
      <c r="V323" s="144"/>
      <c r="W323" s="144"/>
    </row>
    <row r="324" spans="19:23" x14ac:dyDescent="0.2">
      <c r="S324" s="144"/>
      <c r="T324" s="144"/>
      <c r="U324" s="144"/>
      <c r="V324" s="144"/>
      <c r="W324" s="144"/>
    </row>
    <row r="325" spans="19:23" x14ac:dyDescent="0.2">
      <c r="S325" s="144"/>
      <c r="T325" s="144"/>
      <c r="U325" s="144"/>
      <c r="V325" s="144"/>
      <c r="W325" s="144"/>
    </row>
    <row r="326" spans="19:23" x14ac:dyDescent="0.2">
      <c r="S326" s="144"/>
      <c r="T326" s="144"/>
      <c r="U326" s="144"/>
      <c r="V326" s="144"/>
      <c r="W326" s="144"/>
    </row>
    <row r="327" spans="19:23" x14ac:dyDescent="0.2">
      <c r="S327" s="144"/>
      <c r="T327" s="144"/>
      <c r="U327" s="144"/>
      <c r="V327" s="144"/>
      <c r="W327" s="144"/>
    </row>
    <row r="328" spans="19:23" x14ac:dyDescent="0.2">
      <c r="S328" s="144"/>
      <c r="T328" s="144"/>
      <c r="U328" s="144"/>
      <c r="V328" s="144"/>
      <c r="W328" s="144"/>
    </row>
    <row r="329" spans="19:23" x14ac:dyDescent="0.2">
      <c r="S329" s="144"/>
      <c r="T329" s="144"/>
      <c r="U329" s="144"/>
      <c r="V329" s="144"/>
      <c r="W329" s="144"/>
    </row>
    <row r="330" spans="19:23" x14ac:dyDescent="0.2">
      <c r="S330" s="144"/>
      <c r="T330" s="144"/>
      <c r="U330" s="144"/>
      <c r="V330" s="144"/>
      <c r="W330" s="144"/>
    </row>
    <row r="331" spans="19:23" x14ac:dyDescent="0.2">
      <c r="S331" s="144"/>
      <c r="T331" s="144"/>
      <c r="U331" s="144"/>
      <c r="V331" s="144"/>
      <c r="W331" s="144"/>
    </row>
    <row r="332" spans="19:23" x14ac:dyDescent="0.2">
      <c r="S332" s="144"/>
      <c r="T332" s="144"/>
      <c r="U332" s="144"/>
      <c r="V332" s="144"/>
      <c r="W332" s="144"/>
    </row>
    <row r="333" spans="19:23" x14ac:dyDescent="0.2">
      <c r="S333" s="144"/>
      <c r="T333" s="144"/>
      <c r="U333" s="144"/>
      <c r="V333" s="144"/>
      <c r="W333" s="144"/>
    </row>
    <row r="334" spans="19:23" x14ac:dyDescent="0.2">
      <c r="S334" s="144"/>
      <c r="T334" s="144"/>
      <c r="U334" s="144"/>
      <c r="V334" s="144"/>
      <c r="W334" s="144"/>
    </row>
    <row r="335" spans="19:23" x14ac:dyDescent="0.2">
      <c r="S335" s="144"/>
      <c r="T335" s="144"/>
      <c r="U335" s="144"/>
      <c r="V335" s="144"/>
      <c r="W335" s="144"/>
    </row>
    <row r="336" spans="19:23" x14ac:dyDescent="0.2">
      <c r="S336" s="144"/>
      <c r="T336" s="144"/>
      <c r="U336" s="144"/>
      <c r="V336" s="144"/>
      <c r="W336" s="144"/>
    </row>
    <row r="337" spans="19:23" x14ac:dyDescent="0.2">
      <c r="S337" s="144"/>
      <c r="T337" s="144"/>
      <c r="U337" s="144"/>
      <c r="V337" s="144"/>
      <c r="W337" s="144"/>
    </row>
    <row r="338" spans="19:23" x14ac:dyDescent="0.2">
      <c r="S338" s="144"/>
      <c r="T338" s="144"/>
      <c r="U338" s="144"/>
      <c r="V338" s="144"/>
      <c r="W338" s="144"/>
    </row>
    <row r="339" spans="19:23" x14ac:dyDescent="0.2">
      <c r="S339" s="144"/>
      <c r="T339" s="144"/>
      <c r="U339" s="144"/>
      <c r="V339" s="144"/>
      <c r="W339" s="144"/>
    </row>
    <row r="340" spans="19:23" x14ac:dyDescent="0.2">
      <c r="S340" s="144"/>
      <c r="T340" s="144"/>
      <c r="U340" s="144"/>
      <c r="V340" s="144"/>
      <c r="W340" s="144"/>
    </row>
    <row r="341" spans="19:23" x14ac:dyDescent="0.2">
      <c r="S341" s="144"/>
      <c r="T341" s="144"/>
      <c r="U341" s="144"/>
      <c r="V341" s="144"/>
      <c r="W341" s="144"/>
    </row>
    <row r="342" spans="19:23" x14ac:dyDescent="0.2">
      <c r="S342" s="144"/>
      <c r="T342" s="144"/>
      <c r="U342" s="144"/>
      <c r="V342" s="144"/>
      <c r="W342" s="144"/>
    </row>
    <row r="343" spans="19:23" x14ac:dyDescent="0.2">
      <c r="S343" s="144"/>
      <c r="T343" s="144"/>
      <c r="U343" s="144"/>
      <c r="V343" s="144"/>
      <c r="W343" s="144"/>
    </row>
    <row r="344" spans="19:23" x14ac:dyDescent="0.2">
      <c r="S344" s="144"/>
      <c r="T344" s="144"/>
      <c r="U344" s="144"/>
      <c r="V344" s="144"/>
      <c r="W344" s="144"/>
    </row>
    <row r="345" spans="19:23" x14ac:dyDescent="0.2">
      <c r="S345" s="144"/>
      <c r="T345" s="144"/>
      <c r="U345" s="144"/>
      <c r="V345" s="144"/>
      <c r="W345" s="144"/>
    </row>
    <row r="346" spans="19:23" x14ac:dyDescent="0.2">
      <c r="S346" s="144"/>
      <c r="T346" s="144"/>
      <c r="U346" s="144"/>
      <c r="V346" s="144"/>
      <c r="W346" s="144"/>
    </row>
    <row r="347" spans="19:23" x14ac:dyDescent="0.2">
      <c r="S347" s="144"/>
      <c r="T347" s="144"/>
      <c r="U347" s="144"/>
      <c r="V347" s="144"/>
      <c r="W347" s="144"/>
    </row>
    <row r="348" spans="19:23" x14ac:dyDescent="0.2">
      <c r="S348" s="144"/>
      <c r="T348" s="144"/>
      <c r="U348" s="144"/>
      <c r="V348" s="144"/>
      <c r="W348" s="144"/>
    </row>
    <row r="349" spans="19:23" x14ac:dyDescent="0.2">
      <c r="S349" s="144"/>
      <c r="T349" s="144"/>
      <c r="U349" s="144"/>
      <c r="V349" s="144"/>
      <c r="W349" s="144"/>
    </row>
    <row r="350" spans="19:23" x14ac:dyDescent="0.2">
      <c r="S350" s="144"/>
      <c r="T350" s="144"/>
      <c r="U350" s="144"/>
      <c r="V350" s="144"/>
      <c r="W350" s="144"/>
    </row>
    <row r="351" spans="19:23" x14ac:dyDescent="0.2">
      <c r="S351" s="144"/>
      <c r="T351" s="144"/>
      <c r="U351" s="144"/>
      <c r="V351" s="144"/>
      <c r="W351" s="144"/>
    </row>
    <row r="352" spans="19:23" x14ac:dyDescent="0.2">
      <c r="S352" s="144"/>
      <c r="T352" s="144"/>
      <c r="U352" s="144"/>
      <c r="V352" s="144"/>
      <c r="W352" s="144"/>
    </row>
    <row r="353" spans="19:23" x14ac:dyDescent="0.2">
      <c r="S353" s="144"/>
      <c r="T353" s="144"/>
      <c r="U353" s="144"/>
      <c r="V353" s="144"/>
      <c r="W353" s="144"/>
    </row>
    <row r="354" spans="19:23" x14ac:dyDescent="0.2">
      <c r="S354" s="144"/>
      <c r="T354" s="144"/>
      <c r="U354" s="144"/>
      <c r="V354" s="144"/>
      <c r="W354" s="144"/>
    </row>
    <row r="355" spans="19:23" x14ac:dyDescent="0.2">
      <c r="S355" s="144"/>
      <c r="T355" s="144"/>
      <c r="U355" s="144"/>
      <c r="V355" s="144"/>
      <c r="W355" s="144"/>
    </row>
    <row r="356" spans="19:23" x14ac:dyDescent="0.2">
      <c r="S356" s="144"/>
      <c r="T356" s="144"/>
      <c r="U356" s="144"/>
      <c r="V356" s="144"/>
      <c r="W356" s="144"/>
    </row>
    <row r="357" spans="19:23" x14ac:dyDescent="0.2">
      <c r="S357" s="144"/>
      <c r="T357" s="144"/>
      <c r="U357" s="144"/>
      <c r="V357" s="144"/>
      <c r="W357" s="144"/>
    </row>
    <row r="358" spans="19:23" x14ac:dyDescent="0.2">
      <c r="S358" s="144"/>
      <c r="T358" s="144"/>
      <c r="U358" s="144"/>
      <c r="V358" s="144"/>
      <c r="W358" s="144"/>
    </row>
    <row r="359" spans="19:23" x14ac:dyDescent="0.2">
      <c r="S359" s="144"/>
      <c r="T359" s="144"/>
      <c r="U359" s="144"/>
      <c r="V359" s="144"/>
      <c r="W359" s="144"/>
    </row>
    <row r="360" spans="19:23" x14ac:dyDescent="0.2">
      <c r="S360" s="144"/>
      <c r="T360" s="144"/>
      <c r="U360" s="144"/>
      <c r="V360" s="144"/>
      <c r="W360" s="144"/>
    </row>
    <row r="361" spans="19:23" x14ac:dyDescent="0.2">
      <c r="S361" s="144"/>
      <c r="T361" s="144"/>
      <c r="U361" s="144"/>
      <c r="V361" s="144"/>
      <c r="W361" s="144"/>
    </row>
    <row r="362" spans="19:23" x14ac:dyDescent="0.2">
      <c r="S362" s="144"/>
      <c r="T362" s="144"/>
      <c r="U362" s="144"/>
      <c r="V362" s="144"/>
      <c r="W362" s="144"/>
    </row>
    <row r="363" spans="19:23" x14ac:dyDescent="0.2">
      <c r="S363" s="144"/>
      <c r="T363" s="144"/>
      <c r="U363" s="144"/>
      <c r="V363" s="144"/>
      <c r="W363" s="144"/>
    </row>
    <row r="364" spans="19:23" x14ac:dyDescent="0.2">
      <c r="S364" s="144"/>
      <c r="T364" s="144"/>
      <c r="U364" s="144"/>
      <c r="V364" s="144"/>
      <c r="W364" s="144"/>
    </row>
    <row r="365" spans="19:23" x14ac:dyDescent="0.2">
      <c r="S365" s="144"/>
      <c r="T365" s="144"/>
      <c r="U365" s="144"/>
      <c r="V365" s="144"/>
      <c r="W365" s="144"/>
    </row>
    <row r="366" spans="19:23" x14ac:dyDescent="0.2">
      <c r="S366" s="144"/>
      <c r="T366" s="144"/>
      <c r="U366" s="144"/>
      <c r="V366" s="144"/>
      <c r="W366" s="144"/>
    </row>
    <row r="367" spans="19:23" x14ac:dyDescent="0.2">
      <c r="S367" s="144"/>
      <c r="T367" s="144"/>
      <c r="U367" s="144"/>
      <c r="V367" s="144"/>
      <c r="W367" s="144"/>
    </row>
    <row r="368" spans="19:23" x14ac:dyDescent="0.2">
      <c r="S368" s="144"/>
      <c r="T368" s="144"/>
      <c r="U368" s="144"/>
      <c r="V368" s="144"/>
      <c r="W368" s="144"/>
    </row>
    <row r="369" spans="19:23" x14ac:dyDescent="0.2">
      <c r="S369" s="144"/>
      <c r="T369" s="144"/>
      <c r="U369" s="144"/>
      <c r="V369" s="144"/>
      <c r="W369" s="144"/>
    </row>
    <row r="370" spans="19:23" x14ac:dyDescent="0.2">
      <c r="S370" s="144"/>
      <c r="T370" s="144"/>
      <c r="U370" s="144"/>
      <c r="V370" s="144"/>
      <c r="W370" s="144"/>
    </row>
    <row r="371" spans="19:23" x14ac:dyDescent="0.2">
      <c r="S371" s="144"/>
      <c r="T371" s="144"/>
      <c r="U371" s="144"/>
      <c r="V371" s="144"/>
      <c r="W371" s="144"/>
    </row>
    <row r="372" spans="19:23" x14ac:dyDescent="0.2">
      <c r="S372" s="144"/>
      <c r="T372" s="144"/>
      <c r="U372" s="144"/>
      <c r="V372" s="144"/>
      <c r="W372" s="144"/>
    </row>
    <row r="373" spans="19:23" x14ac:dyDescent="0.2">
      <c r="S373" s="144"/>
      <c r="T373" s="144"/>
      <c r="U373" s="144"/>
      <c r="V373" s="144"/>
      <c r="W373" s="144"/>
    </row>
    <row r="374" spans="19:23" x14ac:dyDescent="0.2">
      <c r="S374" s="144"/>
      <c r="T374" s="144"/>
      <c r="U374" s="144"/>
      <c r="V374" s="144"/>
      <c r="W374" s="144"/>
    </row>
    <row r="375" spans="19:23" x14ac:dyDescent="0.2">
      <c r="S375" s="144"/>
      <c r="T375" s="144"/>
      <c r="U375" s="144"/>
      <c r="V375" s="144"/>
      <c r="W375" s="144"/>
    </row>
    <row r="376" spans="19:23" x14ac:dyDescent="0.2">
      <c r="S376" s="144"/>
      <c r="T376" s="144"/>
      <c r="U376" s="144"/>
      <c r="V376" s="144"/>
      <c r="W376" s="144"/>
    </row>
    <row r="377" spans="19:23" x14ac:dyDescent="0.2">
      <c r="S377" s="144"/>
      <c r="T377" s="144"/>
      <c r="U377" s="144"/>
      <c r="V377" s="144"/>
      <c r="W377" s="144"/>
    </row>
    <row r="378" spans="19:23" x14ac:dyDescent="0.2">
      <c r="S378" s="144"/>
      <c r="T378" s="144"/>
      <c r="U378" s="144"/>
      <c r="V378" s="144"/>
      <c r="W378" s="144"/>
    </row>
    <row r="379" spans="19:23" x14ac:dyDescent="0.2">
      <c r="S379" s="144"/>
      <c r="T379" s="144"/>
      <c r="U379" s="144"/>
      <c r="V379" s="144"/>
      <c r="W379" s="144"/>
    </row>
    <row r="380" spans="19:23" x14ac:dyDescent="0.2">
      <c r="S380" s="144"/>
      <c r="T380" s="144"/>
      <c r="U380" s="144"/>
      <c r="V380" s="144"/>
      <c r="W380" s="144"/>
    </row>
    <row r="381" spans="19:23" x14ac:dyDescent="0.2">
      <c r="S381" s="144"/>
      <c r="T381" s="144"/>
      <c r="U381" s="144"/>
      <c r="V381" s="144"/>
      <c r="W381" s="144"/>
    </row>
    <row r="382" spans="19:23" x14ac:dyDescent="0.2">
      <c r="S382" s="144"/>
      <c r="T382" s="144"/>
      <c r="U382" s="144"/>
      <c r="V382" s="144"/>
      <c r="W382" s="144"/>
    </row>
    <row r="383" spans="19:23" x14ac:dyDescent="0.2">
      <c r="S383" s="144"/>
      <c r="T383" s="144"/>
      <c r="U383" s="144"/>
      <c r="V383" s="144"/>
      <c r="W383" s="144"/>
    </row>
    <row r="384" spans="19:23" x14ac:dyDescent="0.2">
      <c r="S384" s="144"/>
      <c r="T384" s="144"/>
      <c r="U384" s="144"/>
      <c r="V384" s="144"/>
      <c r="W384" s="144"/>
    </row>
    <row r="385" spans="19:23" x14ac:dyDescent="0.2">
      <c r="S385" s="144"/>
      <c r="T385" s="144"/>
      <c r="U385" s="144"/>
      <c r="V385" s="144"/>
      <c r="W385" s="144"/>
    </row>
    <row r="386" spans="19:23" x14ac:dyDescent="0.2">
      <c r="S386" s="144"/>
      <c r="T386" s="144"/>
      <c r="U386" s="144"/>
      <c r="V386" s="144"/>
      <c r="W386" s="144"/>
    </row>
    <row r="387" spans="19:23" x14ac:dyDescent="0.2">
      <c r="S387" s="144"/>
      <c r="T387" s="144"/>
      <c r="U387" s="144"/>
      <c r="V387" s="144"/>
      <c r="W387" s="144"/>
    </row>
    <row r="388" spans="19:23" x14ac:dyDescent="0.2">
      <c r="S388" s="144"/>
      <c r="T388" s="144"/>
      <c r="U388" s="144"/>
      <c r="V388" s="144"/>
      <c r="W388" s="144"/>
    </row>
    <row r="389" spans="19:23" x14ac:dyDescent="0.2">
      <c r="S389" s="144"/>
      <c r="T389" s="144"/>
      <c r="U389" s="144"/>
      <c r="V389" s="144"/>
      <c r="W389" s="144"/>
    </row>
    <row r="390" spans="19:23" x14ac:dyDescent="0.2">
      <c r="S390" s="144"/>
      <c r="T390" s="144"/>
      <c r="U390" s="144"/>
      <c r="V390" s="144"/>
      <c r="W390" s="144"/>
    </row>
    <row r="391" spans="19:23" x14ac:dyDescent="0.2">
      <c r="S391" s="144"/>
      <c r="T391" s="144"/>
      <c r="U391" s="144"/>
      <c r="V391" s="144"/>
      <c r="W391" s="144"/>
    </row>
    <row r="392" spans="19:23" x14ac:dyDescent="0.2">
      <c r="S392" s="144"/>
      <c r="T392" s="144"/>
      <c r="U392" s="144"/>
      <c r="V392" s="144"/>
      <c r="W392" s="144"/>
    </row>
    <row r="393" spans="19:23" x14ac:dyDescent="0.2">
      <c r="S393" s="144"/>
      <c r="T393" s="144"/>
      <c r="U393" s="144"/>
      <c r="V393" s="144"/>
      <c r="W393" s="144"/>
    </row>
    <row r="394" spans="19:23" x14ac:dyDescent="0.2">
      <c r="S394" s="144"/>
      <c r="T394" s="144"/>
      <c r="U394" s="144"/>
      <c r="V394" s="144"/>
      <c r="W394" s="144"/>
    </row>
    <row r="395" spans="19:23" x14ac:dyDescent="0.2">
      <c r="S395" s="144"/>
      <c r="T395" s="144"/>
      <c r="U395" s="144"/>
      <c r="V395" s="144"/>
      <c r="W395" s="144"/>
    </row>
    <row r="396" spans="19:23" x14ac:dyDescent="0.2">
      <c r="S396" s="144"/>
      <c r="T396" s="144"/>
      <c r="U396" s="144"/>
      <c r="V396" s="144"/>
      <c r="W396" s="144"/>
    </row>
    <row r="397" spans="19:23" x14ac:dyDescent="0.2">
      <c r="S397" s="144"/>
      <c r="T397" s="144"/>
      <c r="U397" s="144"/>
      <c r="V397" s="144"/>
      <c r="W397" s="144"/>
    </row>
    <row r="398" spans="19:23" x14ac:dyDescent="0.2">
      <c r="S398" s="144"/>
      <c r="T398" s="144"/>
      <c r="U398" s="144"/>
      <c r="V398" s="144"/>
      <c r="W398" s="144"/>
    </row>
    <row r="399" spans="19:23" x14ac:dyDescent="0.2">
      <c r="S399" s="144"/>
      <c r="T399" s="144"/>
      <c r="U399" s="144"/>
      <c r="V399" s="144"/>
      <c r="W399" s="144"/>
    </row>
    <row r="400" spans="19:23" x14ac:dyDescent="0.2">
      <c r="S400" s="144"/>
      <c r="T400" s="144"/>
      <c r="U400" s="144"/>
      <c r="V400" s="144"/>
      <c r="W400" s="144"/>
    </row>
    <row r="401" spans="18:23" x14ac:dyDescent="0.2">
      <c r="S401" s="144"/>
      <c r="T401" s="144"/>
      <c r="U401" s="144"/>
      <c r="V401" s="144"/>
      <c r="W401" s="144"/>
    </row>
    <row r="402" spans="18:23" x14ac:dyDescent="0.2">
      <c r="S402" s="144"/>
      <c r="T402" s="144"/>
      <c r="U402" s="144"/>
      <c r="V402" s="144"/>
      <c r="W402" s="144"/>
    </row>
    <row r="403" spans="18:23" x14ac:dyDescent="0.2">
      <c r="S403" s="144"/>
      <c r="T403" s="144"/>
      <c r="U403" s="144"/>
      <c r="V403" s="144"/>
      <c r="W403" s="144"/>
    </row>
    <row r="404" spans="18:23" x14ac:dyDescent="0.2">
      <c r="S404" s="144"/>
      <c r="T404" s="144"/>
      <c r="U404" s="144"/>
      <c r="V404" s="144"/>
      <c r="W404" s="144"/>
    </row>
    <row r="405" spans="18:23" x14ac:dyDescent="0.2">
      <c r="S405" s="144"/>
      <c r="T405" s="144"/>
      <c r="U405" s="144"/>
      <c r="V405" s="144"/>
      <c r="W405" s="144"/>
    </row>
    <row r="406" spans="18:23" x14ac:dyDescent="0.2">
      <c r="R406" s="146"/>
      <c r="S406" s="148"/>
      <c r="T406" s="148"/>
      <c r="U406" s="148"/>
      <c r="V406" s="148"/>
      <c r="W406" s="148"/>
    </row>
    <row r="407" spans="18:23" x14ac:dyDescent="0.2">
      <c r="S407" s="144"/>
      <c r="T407" s="144"/>
      <c r="U407" s="144"/>
      <c r="V407" s="144"/>
      <c r="W407" s="144"/>
    </row>
    <row r="408" spans="18:23" x14ac:dyDescent="0.2">
      <c r="S408" s="144"/>
      <c r="T408" s="144"/>
      <c r="U408" s="144"/>
      <c r="V408" s="144"/>
      <c r="W408" s="144"/>
    </row>
    <row r="409" spans="18:23" x14ac:dyDescent="0.2">
      <c r="S409" s="144"/>
      <c r="T409" s="144"/>
      <c r="U409" s="144"/>
      <c r="V409" s="144"/>
      <c r="W409" s="144"/>
    </row>
    <row r="410" spans="18:23" x14ac:dyDescent="0.2">
      <c r="S410" s="144"/>
      <c r="T410" s="144"/>
      <c r="U410" s="144"/>
      <c r="V410" s="144"/>
      <c r="W410" s="144"/>
    </row>
    <row r="411" spans="18:23" x14ac:dyDescent="0.2">
      <c r="S411" s="144"/>
      <c r="T411" s="144"/>
      <c r="U411" s="144"/>
      <c r="V411" s="144"/>
      <c r="W411" s="144"/>
    </row>
    <row r="412" spans="18:23" x14ac:dyDescent="0.2">
      <c r="S412" s="144"/>
      <c r="T412" s="144"/>
      <c r="U412" s="144"/>
      <c r="V412" s="144"/>
      <c r="W412" s="144"/>
    </row>
    <row r="413" spans="18:23" x14ac:dyDescent="0.2">
      <c r="S413" s="144"/>
      <c r="T413" s="144"/>
      <c r="U413" s="144"/>
      <c r="V413" s="144"/>
      <c r="W413" s="144"/>
    </row>
    <row r="414" spans="18:23" x14ac:dyDescent="0.2">
      <c r="S414" s="144"/>
      <c r="T414" s="144"/>
      <c r="U414" s="144"/>
      <c r="V414" s="144"/>
      <c r="W414" s="144"/>
    </row>
    <row r="415" spans="18:23" x14ac:dyDescent="0.2">
      <c r="S415" s="144"/>
      <c r="T415" s="144"/>
      <c r="U415" s="144"/>
      <c r="V415" s="144"/>
      <c r="W415" s="144"/>
    </row>
    <row r="416" spans="18:23" x14ac:dyDescent="0.2">
      <c r="S416" s="144"/>
      <c r="T416" s="144"/>
      <c r="U416" s="144"/>
      <c r="V416" s="144"/>
      <c r="W416" s="144"/>
    </row>
    <row r="417" spans="19:23" x14ac:dyDescent="0.2">
      <c r="S417" s="144"/>
      <c r="T417" s="144"/>
      <c r="U417" s="144"/>
      <c r="V417" s="144"/>
      <c r="W417" s="144"/>
    </row>
    <row r="418" spans="19:23" x14ac:dyDescent="0.2">
      <c r="S418" s="144"/>
      <c r="T418" s="144"/>
      <c r="U418" s="144"/>
      <c r="V418" s="144"/>
      <c r="W418" s="144"/>
    </row>
    <row r="419" spans="19:23" x14ac:dyDescent="0.2">
      <c r="S419" s="144"/>
      <c r="T419" s="144"/>
      <c r="U419" s="144"/>
      <c r="V419" s="144"/>
      <c r="W419" s="144"/>
    </row>
    <row r="420" spans="19:23" x14ac:dyDescent="0.2">
      <c r="S420" s="144"/>
      <c r="T420" s="144"/>
      <c r="U420" s="144"/>
      <c r="V420" s="144"/>
      <c r="W420" s="144"/>
    </row>
    <row r="421" spans="19:23" x14ac:dyDescent="0.2">
      <c r="S421" s="144"/>
      <c r="T421" s="144"/>
      <c r="U421" s="144"/>
      <c r="V421" s="144"/>
      <c r="W421" s="144"/>
    </row>
    <row r="422" spans="19:23" x14ac:dyDescent="0.2">
      <c r="S422" s="144"/>
      <c r="T422" s="144"/>
      <c r="U422" s="144"/>
      <c r="V422" s="144"/>
      <c r="W422" s="144"/>
    </row>
    <row r="423" spans="19:23" x14ac:dyDescent="0.2">
      <c r="S423" s="144">
        <v>10</v>
      </c>
      <c r="T423" s="144"/>
      <c r="U423" s="144">
        <v>0</v>
      </c>
      <c r="V423" s="144"/>
      <c r="W423" s="144">
        <v>0</v>
      </c>
    </row>
  </sheetData>
  <mergeCells count="4">
    <mergeCell ref="A2:W2"/>
    <mergeCell ref="A3:W3"/>
    <mergeCell ref="A6:W6"/>
    <mergeCell ref="A7:W7"/>
  </mergeCells>
  <phoneticPr fontId="0" type="noConversion"/>
  <printOptions horizontalCentered="1"/>
  <pageMargins left="0.75" right="0.75" top="0.75" bottom="0.5" header="0.5" footer="0.5"/>
  <pageSetup scale="41" fitToHeight="0" orientation="landscape" r:id="rId1"/>
  <headerFooter alignWithMargins="0">
    <oddFooter>&amp;R&amp;"Times New Roman,Bold"Attachment to Response to AG-1 Question No. 173
Page &amp;P of &amp;N
Spanos</oddFooter>
  </headerFooter>
  <rowBreaks count="1" manualBreakCount="1">
    <brk id="80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AI137"/>
  <sheetViews>
    <sheetView topLeftCell="A2" zoomScale="70" zoomScaleNormal="70" workbookViewId="0">
      <selection activeCell="K35" sqref="K35"/>
    </sheetView>
  </sheetViews>
  <sheetFormatPr defaultColWidth="9.77734375" defaultRowHeight="15" outlineLevelRow="1" outlineLevelCol="1" x14ac:dyDescent="0.2"/>
  <cols>
    <col min="1" max="1" width="9.77734375" customWidth="1"/>
    <col min="2" max="2" width="2.77734375" customWidth="1"/>
    <col min="3" max="3" width="51.77734375" customWidth="1"/>
    <col min="4" max="4" width="3.77734375" customWidth="1"/>
    <col min="5" max="5" width="20.33203125" bestFit="1" customWidth="1"/>
    <col min="6" max="6" width="1.77734375" customWidth="1"/>
    <col min="7" max="7" width="16.6640625" style="36" bestFit="1" customWidth="1"/>
    <col min="8" max="8" width="1.77734375" style="36" customWidth="1"/>
    <col min="9" max="9" width="11.77734375" style="36" customWidth="1"/>
    <col min="10" max="10" width="1.77734375" style="36" customWidth="1"/>
    <col min="11" max="11" width="9.77734375" style="36" customWidth="1"/>
    <col min="12" max="12" width="1.77734375" style="36" customWidth="1"/>
    <col min="13" max="13" width="14.44140625" style="36" bestFit="1" customWidth="1"/>
    <col min="14" max="14" width="1.77734375" style="36" customWidth="1"/>
    <col min="15" max="15" width="11.77734375" style="36" customWidth="1"/>
    <col min="16" max="16" width="1.77734375" style="36" customWidth="1"/>
    <col min="17" max="17" width="11.77734375" customWidth="1"/>
    <col min="18" max="18" width="1.77734375" customWidth="1"/>
    <col min="19" max="19" width="9.77734375" style="31" customWidth="1"/>
    <col min="20" max="20" width="1.77734375" customWidth="1"/>
    <col min="21" max="21" width="12.77734375" style="36" customWidth="1"/>
    <col min="22" max="22" width="1.77734375" style="36" customWidth="1"/>
    <col min="23" max="23" width="11.77734375" style="36" customWidth="1"/>
    <col min="24" max="24" width="1.77734375" customWidth="1"/>
    <col min="25" max="25" width="14.44140625" bestFit="1" customWidth="1"/>
    <col min="26" max="27" width="12.77734375" customWidth="1"/>
    <col min="30" max="30" width="14.5546875" hidden="1" customWidth="1" outlineLevel="1"/>
    <col min="31" max="31" width="15.109375" hidden="1" customWidth="1" outlineLevel="1"/>
    <col min="32" max="32" width="0" hidden="1" customWidth="1" outlineLevel="1"/>
    <col min="33" max="33" width="13.109375" hidden="1" customWidth="1" outlineLevel="1"/>
    <col min="34" max="34" width="11.5546875" hidden="1" customWidth="1" outlineLevel="1"/>
    <col min="35" max="35" width="9.77734375" collapsed="1"/>
  </cols>
  <sheetData>
    <row r="1" spans="1:34" hidden="1" outlineLevel="1" x14ac:dyDescent="0.2">
      <c r="A1" s="20"/>
      <c r="B1" s="20"/>
      <c r="C1" s="20"/>
      <c r="D1" s="20"/>
      <c r="E1">
        <v>6</v>
      </c>
      <c r="G1" s="36">
        <v>7</v>
      </c>
      <c r="I1">
        <v>5</v>
      </c>
      <c r="J1"/>
      <c r="K1">
        <v>7</v>
      </c>
      <c r="L1"/>
      <c r="M1">
        <v>15</v>
      </c>
      <c r="N1"/>
      <c r="O1">
        <v>17</v>
      </c>
      <c r="Q1" s="20"/>
      <c r="R1" s="20"/>
      <c r="S1" s="31">
        <v>5</v>
      </c>
      <c r="T1" s="36"/>
      <c r="U1" s="36">
        <v>9</v>
      </c>
      <c r="W1" s="36">
        <v>10</v>
      </c>
      <c r="Y1">
        <v>1</v>
      </c>
    </row>
    <row r="2" spans="1:34" collapsed="1" x14ac:dyDescent="0.2">
      <c r="A2" s="20"/>
      <c r="B2" s="20"/>
      <c r="C2" s="20"/>
      <c r="D2" s="20"/>
      <c r="G2"/>
      <c r="Q2" s="20"/>
      <c r="R2" s="20"/>
      <c r="S2" s="26"/>
      <c r="T2" s="31"/>
      <c r="X2" s="36"/>
    </row>
    <row r="3" spans="1:34" ht="15.75" x14ac:dyDescent="0.25">
      <c r="A3" s="44" t="s">
        <v>70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20"/>
    </row>
    <row r="4" spans="1:34" ht="15.75" x14ac:dyDescent="0.25">
      <c r="A4" s="44" t="s">
        <v>71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20"/>
    </row>
    <row r="5" spans="1:34" ht="15.75" x14ac:dyDescent="0.25">
      <c r="A5" s="65" t="s">
        <v>131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20"/>
    </row>
    <row r="6" spans="1:34" ht="15.75" x14ac:dyDescent="0.2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20"/>
    </row>
    <row r="7" spans="1:34" ht="15.75" x14ac:dyDescent="0.25">
      <c r="A7" s="65" t="s">
        <v>130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20"/>
    </row>
    <row r="8" spans="1:34" ht="15.75" x14ac:dyDescent="0.25">
      <c r="A8" s="65" t="s">
        <v>124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20"/>
    </row>
    <row r="9" spans="1:34" ht="15.75" x14ac:dyDescent="0.25">
      <c r="A9" s="9"/>
      <c r="B9" s="4"/>
      <c r="C9" s="4"/>
      <c r="D9" s="4"/>
      <c r="E9" s="4"/>
      <c r="F9" s="4"/>
      <c r="G9" s="35"/>
      <c r="H9" s="35"/>
      <c r="I9" s="35"/>
      <c r="J9" s="35"/>
      <c r="K9" s="35"/>
      <c r="L9" s="35"/>
      <c r="M9" s="35"/>
      <c r="N9" s="35"/>
      <c r="O9" s="35"/>
      <c r="P9" s="35"/>
      <c r="Q9" s="4"/>
      <c r="R9" s="4"/>
      <c r="S9" s="28"/>
      <c r="T9" s="4"/>
      <c r="U9" s="35"/>
      <c r="V9" s="35"/>
      <c r="W9" s="35"/>
      <c r="X9" s="4"/>
      <c r="AB9" s="20"/>
    </row>
    <row r="10" spans="1:34" ht="15.75" x14ac:dyDescent="0.25">
      <c r="A10" s="9"/>
      <c r="B10" s="24"/>
      <c r="C10" s="24"/>
      <c r="D10" s="24"/>
      <c r="E10" s="24"/>
      <c r="F10" s="24"/>
      <c r="G10" s="34"/>
      <c r="H10" s="24"/>
      <c r="I10" s="128" t="s">
        <v>119</v>
      </c>
      <c r="J10" s="128"/>
      <c r="K10" s="128"/>
      <c r="L10" s="128"/>
      <c r="M10" s="128"/>
      <c r="N10" s="128"/>
      <c r="O10" s="128"/>
      <c r="P10" s="128"/>
      <c r="Q10" s="128" t="s">
        <v>120</v>
      </c>
      <c r="R10" s="128"/>
      <c r="S10" s="128"/>
      <c r="T10" s="128"/>
      <c r="U10" s="128"/>
      <c r="V10" s="128"/>
      <c r="W10" s="128"/>
      <c r="X10" s="128"/>
      <c r="Y10" s="128"/>
      <c r="AB10" s="20"/>
    </row>
    <row r="11" spans="1:34" ht="15.75" x14ac:dyDescent="0.25">
      <c r="A11" s="20"/>
      <c r="B11" s="16"/>
      <c r="C11" s="5"/>
      <c r="D11" s="11"/>
      <c r="E11" s="11"/>
      <c r="F11" s="11"/>
      <c r="G11" s="37" t="s">
        <v>2</v>
      </c>
      <c r="H11" s="11"/>
      <c r="I11" s="11"/>
      <c r="J11" s="11"/>
      <c r="K11" s="29" t="s">
        <v>1</v>
      </c>
      <c r="L11" s="11"/>
      <c r="M11" s="38" t="s">
        <v>3</v>
      </c>
      <c r="N11" s="4"/>
      <c r="O11" s="4"/>
      <c r="P11" s="2"/>
      <c r="Q11" s="11"/>
      <c r="R11" s="11"/>
      <c r="S11" s="29" t="s">
        <v>1</v>
      </c>
      <c r="T11" s="11"/>
      <c r="U11" s="38" t="s">
        <v>3</v>
      </c>
      <c r="V11" s="4"/>
      <c r="W11" s="4"/>
      <c r="X11" s="2"/>
      <c r="Z11" s="11"/>
      <c r="AA11" s="11"/>
      <c r="AB11" s="20"/>
      <c r="AD11" s="66" t="s">
        <v>83</v>
      </c>
      <c r="AG11" s="66" t="s">
        <v>84</v>
      </c>
    </row>
    <row r="12" spans="1:34" ht="15.75" x14ac:dyDescent="0.25">
      <c r="A12" s="20"/>
      <c r="B12" s="16"/>
      <c r="C12" s="11"/>
      <c r="D12" s="11"/>
      <c r="E12" s="11" t="s">
        <v>7</v>
      </c>
      <c r="F12" s="11"/>
      <c r="G12" s="37" t="s">
        <v>8</v>
      </c>
      <c r="H12" s="11"/>
      <c r="I12" s="11" t="s">
        <v>5</v>
      </c>
      <c r="J12" s="11"/>
      <c r="K12" s="29" t="s">
        <v>6</v>
      </c>
      <c r="L12" s="11"/>
      <c r="M12" s="25" t="s">
        <v>10</v>
      </c>
      <c r="N12" s="8"/>
      <c r="O12" s="7" t="s">
        <v>11</v>
      </c>
      <c r="P12" s="2"/>
      <c r="Q12" s="11" t="s">
        <v>5</v>
      </c>
      <c r="R12" s="11"/>
      <c r="S12" s="29" t="s">
        <v>6</v>
      </c>
      <c r="T12" s="11"/>
      <c r="U12" s="25" t="s">
        <v>10</v>
      </c>
      <c r="V12" s="8"/>
      <c r="W12" s="7" t="s">
        <v>11</v>
      </c>
      <c r="X12" s="2"/>
      <c r="Y12" s="129" t="s">
        <v>121</v>
      </c>
      <c r="Z12" s="11"/>
      <c r="AA12" s="11"/>
      <c r="AB12" s="20"/>
      <c r="AD12" s="66" t="s">
        <v>7</v>
      </c>
      <c r="AE12" s="66" t="s">
        <v>2</v>
      </c>
      <c r="AG12" s="66" t="s">
        <v>7</v>
      </c>
      <c r="AH12" s="66" t="s">
        <v>2</v>
      </c>
    </row>
    <row r="13" spans="1:34" ht="15.75" x14ac:dyDescent="0.25">
      <c r="A13" s="20"/>
      <c r="B13" s="16"/>
      <c r="C13" s="11" t="s">
        <v>13</v>
      </c>
      <c r="D13" s="11"/>
      <c r="E13" s="11" t="s">
        <v>16</v>
      </c>
      <c r="F13" s="11"/>
      <c r="G13" s="37" t="s">
        <v>17</v>
      </c>
      <c r="H13" s="11"/>
      <c r="I13" s="11" t="s">
        <v>14</v>
      </c>
      <c r="J13" s="11"/>
      <c r="K13" s="29" t="s">
        <v>15</v>
      </c>
      <c r="L13" s="11"/>
      <c r="M13" s="37" t="s">
        <v>19</v>
      </c>
      <c r="N13" s="11"/>
      <c r="O13" s="5" t="s">
        <v>20</v>
      </c>
      <c r="P13" s="2"/>
      <c r="Q13" s="11" t="s">
        <v>14</v>
      </c>
      <c r="R13" s="11"/>
      <c r="S13" s="29" t="s">
        <v>15</v>
      </c>
      <c r="T13" s="11"/>
      <c r="U13" s="37" t="s">
        <v>19</v>
      </c>
      <c r="V13" s="11"/>
      <c r="W13" s="5" t="s">
        <v>20</v>
      </c>
      <c r="X13" s="2"/>
      <c r="Y13" s="130" t="s">
        <v>122</v>
      </c>
      <c r="Z13" s="11"/>
      <c r="AA13" s="11"/>
      <c r="AB13" s="20"/>
      <c r="AD13" s="66" t="s">
        <v>16</v>
      </c>
      <c r="AE13" s="66" t="s">
        <v>17</v>
      </c>
      <c r="AG13" s="66" t="s">
        <v>16</v>
      </c>
      <c r="AH13" s="66" t="s">
        <v>17</v>
      </c>
    </row>
    <row r="14" spans="1:34" ht="15.75" x14ac:dyDescent="0.25">
      <c r="A14" s="20"/>
      <c r="B14" s="16"/>
      <c r="C14" s="25">
        <v>-1</v>
      </c>
      <c r="D14" s="10"/>
      <c r="E14" s="25">
        <v>-2</v>
      </c>
      <c r="F14" s="10"/>
      <c r="G14" s="25">
        <v>-3</v>
      </c>
      <c r="H14" s="10"/>
      <c r="I14" s="25">
        <v>-4</v>
      </c>
      <c r="J14" s="10"/>
      <c r="K14" s="30">
        <v>-5</v>
      </c>
      <c r="L14" s="10"/>
      <c r="M14" s="25">
        <v>-6</v>
      </c>
      <c r="N14" s="10"/>
      <c r="O14" s="6" t="s">
        <v>123</v>
      </c>
      <c r="P14"/>
      <c r="Q14" s="25">
        <v>-8</v>
      </c>
      <c r="R14" s="10"/>
      <c r="S14" s="30">
        <v>-9</v>
      </c>
      <c r="T14" s="10"/>
      <c r="U14" s="25">
        <v>-10</v>
      </c>
      <c r="V14" s="10"/>
      <c r="W14" s="6" t="s">
        <v>125</v>
      </c>
      <c r="Y14" s="25" t="s">
        <v>126</v>
      </c>
      <c r="Z14" s="127"/>
      <c r="AA14" s="127"/>
      <c r="AB14" s="20"/>
    </row>
    <row r="15" spans="1:34" ht="15.75" x14ac:dyDescent="0.25">
      <c r="A15" s="20"/>
      <c r="B15" s="16"/>
      <c r="C15" s="10"/>
      <c r="D15" s="10"/>
      <c r="E15" s="10"/>
      <c r="F15" s="10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10"/>
      <c r="R15" s="10"/>
      <c r="S15" s="29"/>
      <c r="T15" s="10"/>
      <c r="U15" s="37"/>
      <c r="V15" s="37"/>
      <c r="W15" s="37"/>
      <c r="X15" s="10"/>
      <c r="Y15" s="10"/>
      <c r="Z15" s="10"/>
      <c r="AA15" s="10"/>
      <c r="AB15" s="20"/>
    </row>
    <row r="16" spans="1:34" ht="15.75" x14ac:dyDescent="0.25">
      <c r="A16" s="20"/>
      <c r="C16" s="17" t="s">
        <v>65</v>
      </c>
      <c r="E16" s="45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2"/>
      <c r="S16" s="32"/>
      <c r="U16" s="33"/>
      <c r="V16" s="33"/>
      <c r="W16" s="33"/>
      <c r="Y16" s="21"/>
      <c r="Z16" s="21"/>
      <c r="AA16" s="21"/>
      <c r="AB16" s="20"/>
    </row>
    <row r="17" spans="1:34" x14ac:dyDescent="0.2">
      <c r="A17" s="20"/>
      <c r="E17" s="45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2"/>
      <c r="S17" s="32"/>
      <c r="U17" s="33"/>
      <c r="V17" s="33"/>
      <c r="W17" s="33"/>
      <c r="AB17" s="20"/>
    </row>
    <row r="18" spans="1:34" ht="15.75" x14ac:dyDescent="0.25">
      <c r="A18" s="20"/>
      <c r="C18" s="133" t="s">
        <v>127</v>
      </c>
      <c r="E18" s="45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2"/>
      <c r="S18" s="32"/>
      <c r="U18" s="33"/>
      <c r="V18" s="33"/>
      <c r="W18" s="33"/>
      <c r="AB18" s="20"/>
    </row>
    <row r="19" spans="1:34" ht="15.75" x14ac:dyDescent="0.25">
      <c r="A19" s="20"/>
      <c r="C19" s="5"/>
      <c r="E19" s="45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2"/>
      <c r="S19" s="32"/>
      <c r="U19" s="33"/>
      <c r="V19" s="33"/>
      <c r="W19" s="33"/>
      <c r="AB19" s="20"/>
    </row>
    <row r="20" spans="1:34" x14ac:dyDescent="0.2">
      <c r="A20" s="22">
        <v>302</v>
      </c>
      <c r="C20" t="s">
        <v>35</v>
      </c>
      <c r="E20" s="46" t="e">
        <f t="shared" ref="E20" si="0">+VLOOKUP($A20,Deprate,E$1,0)</f>
        <v>#REF!</v>
      </c>
      <c r="F20" s="23"/>
      <c r="G20" s="49" t="e">
        <f t="shared" ref="G20" si="1">+VLOOKUP($A20,Deprate,G$1,0)</f>
        <v>#REF!</v>
      </c>
      <c r="H20" s="33"/>
      <c r="I20" s="126" t="str">
        <f t="shared" ref="I20" si="2">+VLOOKUP($A20,ExistingEstimates,I$1,0)</f>
        <v>N/A</v>
      </c>
      <c r="J20" s="126"/>
      <c r="K20" s="32">
        <f t="shared" ref="K20" si="3">+VLOOKUP($A20,ExistingEstimates,K$1,0)</f>
        <v>0</v>
      </c>
      <c r="L20"/>
      <c r="M20" s="136" t="e">
        <f>+ROUND(O20*E20/100,0)</f>
        <v>#REF!</v>
      </c>
      <c r="N20"/>
      <c r="O20" s="135" t="s">
        <v>0</v>
      </c>
      <c r="P20"/>
      <c r="Q20" s="1" t="e">
        <f t="shared" ref="Q20" si="4">+TEXT(VLOOKUP($A20,Deprate,3,0),"#")&amp;"-"&amp;TRIM(VLOOKUP($A20,Deprate,4,0))</f>
        <v>#VALUE!</v>
      </c>
      <c r="S20" s="32" t="e">
        <f t="shared" ref="S20" si="5">+VLOOKUP($A20,Deprate,S$1,0)</f>
        <v>#REF!</v>
      </c>
      <c r="U20" s="49" t="e">
        <f t="shared" ref="U20" si="6">+VLOOKUP($A20,Deprate,U$1,0)</f>
        <v>#REF!</v>
      </c>
      <c r="V20" s="33"/>
      <c r="W20" s="53" t="e">
        <f t="shared" ref="W20" si="7">+IF(VLOOKUP($A20,Deprate,W$1,0)=0,"-     ",VLOOKUP($A20,Deprate,W$1,0))</f>
        <v>#REF!</v>
      </c>
      <c r="X20" s="131"/>
      <c r="Y20" s="49" t="e">
        <f t="shared" ref="Y20" si="8">+U20-M20</f>
        <v>#REF!</v>
      </c>
      <c r="AB20" s="20"/>
    </row>
    <row r="21" spans="1:34" ht="15.75" x14ac:dyDescent="0.25">
      <c r="A21" s="20"/>
      <c r="C21" s="16"/>
      <c r="E21" s="45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2"/>
      <c r="S21" s="32"/>
      <c r="U21" s="33"/>
      <c r="V21" s="33"/>
      <c r="W21" s="33"/>
      <c r="AB21" s="20"/>
    </row>
    <row r="22" spans="1:34" ht="15.75" x14ac:dyDescent="0.25">
      <c r="A22" s="20"/>
      <c r="C22" s="134" t="s">
        <v>128</v>
      </c>
      <c r="E22" s="47" t="e">
        <f>+SUBTOTAL(9,E20:E21)</f>
        <v>#REF!</v>
      </c>
      <c r="F22" s="14"/>
      <c r="G22" s="40" t="e">
        <f>+SUBTOTAL(9,G20:G21)</f>
        <v>#REF!</v>
      </c>
      <c r="H22" s="40"/>
      <c r="I22" s="40"/>
      <c r="J22" s="40"/>
      <c r="K22" s="40"/>
      <c r="L22" s="40"/>
      <c r="M22" s="40" t="e">
        <f>+SUBTOTAL(9,M20:M21)</f>
        <v>#REF!</v>
      </c>
      <c r="N22" s="40"/>
      <c r="O22" s="50" t="e">
        <f>+M22/$E22*100</f>
        <v>#REF!</v>
      </c>
      <c r="P22" s="40"/>
      <c r="Q22" s="11"/>
      <c r="R22" s="16"/>
      <c r="S22" s="29"/>
      <c r="T22" s="16"/>
      <c r="U22" s="40" t="e">
        <f>+SUBTOTAL(9,U20:U21)</f>
        <v>#REF!</v>
      </c>
      <c r="V22" s="40"/>
      <c r="W22" s="50" t="e">
        <f>+U22/$E22*100</f>
        <v>#REF!</v>
      </c>
      <c r="X22" s="51"/>
      <c r="Y22" s="40" t="e">
        <f>+SUBTOTAL(9,Y20:Y21)</f>
        <v>#REF!</v>
      </c>
      <c r="AB22" s="20"/>
    </row>
    <row r="23" spans="1:34" x14ac:dyDescent="0.2">
      <c r="A23" s="20"/>
      <c r="E23" s="45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2"/>
      <c r="S23" s="32"/>
      <c r="U23" s="33"/>
      <c r="V23" s="33"/>
      <c r="W23" s="33"/>
      <c r="AB23" s="20"/>
    </row>
    <row r="24" spans="1:34" x14ac:dyDescent="0.2">
      <c r="A24" s="20"/>
      <c r="E24" s="45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2"/>
      <c r="S24" s="32"/>
      <c r="U24" s="33"/>
      <c r="V24" s="33"/>
      <c r="W24" s="33"/>
      <c r="AB24" s="20"/>
    </row>
    <row r="25" spans="1:34" ht="15.75" x14ac:dyDescent="0.25">
      <c r="A25" s="20"/>
      <c r="C25" s="5" t="s">
        <v>31</v>
      </c>
      <c r="E25" s="45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2"/>
      <c r="S25" s="32"/>
      <c r="U25" s="33"/>
      <c r="V25" s="33"/>
      <c r="W25" s="33"/>
      <c r="AB25" s="20"/>
    </row>
    <row r="26" spans="1:34" ht="15.75" x14ac:dyDescent="0.25">
      <c r="A26" s="20"/>
      <c r="C26" s="7"/>
      <c r="E26" s="45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2"/>
      <c r="S26" s="32"/>
      <c r="U26" s="33"/>
      <c r="V26" s="33"/>
      <c r="W26" s="22"/>
      <c r="AB26" s="20"/>
      <c r="AD26" s="67"/>
      <c r="AE26" s="67"/>
      <c r="AF26" s="67"/>
      <c r="AG26" s="67"/>
      <c r="AH26" s="67"/>
    </row>
    <row r="27" spans="1:34" x14ac:dyDescent="0.2">
      <c r="A27" s="22">
        <v>350.2</v>
      </c>
      <c r="C27" t="s">
        <v>38</v>
      </c>
      <c r="E27" s="45" t="e">
        <f t="shared" ref="E27:E40" si="9">+VLOOKUP($A27,Deprate,E$1,0)</f>
        <v>#REF!</v>
      </c>
      <c r="F27" s="23"/>
      <c r="G27" s="33" t="e">
        <f t="shared" ref="G27:G40" si="10">+VLOOKUP($A27,Deprate,G$1,0)</f>
        <v>#REF!</v>
      </c>
      <c r="H27" s="33"/>
      <c r="I27" s="126" t="str">
        <f t="shared" ref="I27:I40" si="11">+VLOOKUP($A27,ExistingEstimates,I$1,0)</f>
        <v xml:space="preserve">55-R4  </v>
      </c>
      <c r="J27" s="126"/>
      <c r="K27" s="32">
        <f t="shared" ref="K27:K40" si="12">+VLOOKUP($A27,ExistingEstimates,K$1,0)</f>
        <v>0</v>
      </c>
      <c r="L27"/>
      <c r="M27" s="109" t="e">
        <f>+ROUND(O27*E27/100,0)</f>
        <v>#REF!</v>
      </c>
      <c r="N27"/>
      <c r="O27" s="22" t="str">
        <f t="shared" ref="O27:O40" si="13">+VLOOKUP($A27,ExistingEstimates,O$1,0)</f>
        <v xml:space="preserve">             -</v>
      </c>
      <c r="P27"/>
      <c r="Q27" s="1" t="e">
        <f t="shared" ref="Q27:Q40" si="14">+TEXT(VLOOKUP($A27,Deprate,3,0),"#")&amp;"-"&amp;TRIM(VLOOKUP($A27,Deprate,4,0))</f>
        <v>#VALUE!</v>
      </c>
      <c r="S27" s="32" t="e">
        <f t="shared" ref="S27:S40" si="15">+VLOOKUP($A27,Deprate,S$1,0)</f>
        <v>#REF!</v>
      </c>
      <c r="U27" s="33" t="e">
        <f t="shared" ref="U27:U40" si="16">+VLOOKUP($A27,Deprate,U$1,0)</f>
        <v>#REF!</v>
      </c>
      <c r="V27" s="33"/>
      <c r="W27" s="53" t="e">
        <f t="shared" ref="W27:W40" si="17">+IF(VLOOKUP($A27,Deprate,W$1,0)=0,"-     ",VLOOKUP($A27,Deprate,W$1,0))</f>
        <v>#REF!</v>
      </c>
      <c r="X27" s="131"/>
      <c r="Y27" s="33" t="e">
        <f t="shared" ref="Y27:Y40" si="18">+U27-M27</f>
        <v>#REF!</v>
      </c>
      <c r="Z27" s="21"/>
      <c r="AA27" s="21"/>
      <c r="AB27" s="20"/>
      <c r="AD27" s="67" t="e">
        <f>+SUMIF(#REF!,$A27*100,#REF!)</f>
        <v>#REF!</v>
      </c>
      <c r="AE27" s="67" t="e">
        <f>+SUMIF(#REF!,$A27*100,#REF!)</f>
        <v>#REF!</v>
      </c>
      <c r="AF27" s="67"/>
      <c r="AG27" s="67" t="e">
        <f t="shared" ref="AG27:AG40" si="19">+AD27-E27</f>
        <v>#REF!</v>
      </c>
      <c r="AH27" s="67" t="e">
        <f t="shared" ref="AH27:AH40" si="20">+AE27+G27</f>
        <v>#REF!</v>
      </c>
    </row>
    <row r="28" spans="1:34" x14ac:dyDescent="0.2">
      <c r="A28" s="22">
        <v>351.2</v>
      </c>
      <c r="C28" t="s">
        <v>39</v>
      </c>
      <c r="E28" s="45" t="e">
        <f t="shared" si="9"/>
        <v>#REF!</v>
      </c>
      <c r="F28" s="23"/>
      <c r="G28" s="33" t="e">
        <f t="shared" si="10"/>
        <v>#REF!</v>
      </c>
      <c r="H28" s="33"/>
      <c r="I28" s="126" t="str">
        <f t="shared" si="11"/>
        <v>50-R2.5</v>
      </c>
      <c r="J28" s="126"/>
      <c r="K28" s="32">
        <f t="shared" si="12"/>
        <v>-5</v>
      </c>
      <c r="L28"/>
      <c r="M28" s="109" t="e">
        <f t="shared" ref="M28:M40" si="21">+ROUND(O28*E28/100,0)</f>
        <v>#REF!</v>
      </c>
      <c r="N28"/>
      <c r="O28" s="22">
        <f t="shared" si="13"/>
        <v>1.36</v>
      </c>
      <c r="P28"/>
      <c r="Q28" s="1" t="e">
        <f t="shared" si="14"/>
        <v>#VALUE!</v>
      </c>
      <c r="S28" s="32" t="e">
        <f t="shared" si="15"/>
        <v>#REF!</v>
      </c>
      <c r="U28" s="33" t="e">
        <f t="shared" si="16"/>
        <v>#REF!</v>
      </c>
      <c r="V28" s="33"/>
      <c r="W28" s="53" t="e">
        <f t="shared" si="17"/>
        <v>#REF!</v>
      </c>
      <c r="X28" s="131"/>
      <c r="Y28" s="33" t="e">
        <f t="shared" si="18"/>
        <v>#REF!</v>
      </c>
      <c r="Z28" s="21"/>
      <c r="AA28" s="21"/>
      <c r="AB28" s="20"/>
      <c r="AD28" s="67" t="e">
        <f>+SUMIF(#REF!,$A28*100,#REF!)</f>
        <v>#REF!</v>
      </c>
      <c r="AE28" s="67" t="e">
        <f>+SUMIF(#REF!,$A28*100,#REF!)</f>
        <v>#REF!</v>
      </c>
      <c r="AF28" s="67"/>
      <c r="AG28" s="67" t="e">
        <f t="shared" si="19"/>
        <v>#REF!</v>
      </c>
      <c r="AH28" s="67" t="e">
        <f t="shared" si="20"/>
        <v>#REF!</v>
      </c>
    </row>
    <row r="29" spans="1:34" x14ac:dyDescent="0.2">
      <c r="A29" s="22">
        <v>351.3</v>
      </c>
      <c r="C29" t="s">
        <v>40</v>
      </c>
      <c r="E29" s="45" t="e">
        <f t="shared" si="9"/>
        <v>#REF!</v>
      </c>
      <c r="F29" s="23"/>
      <c r="G29" s="33" t="e">
        <f t="shared" si="10"/>
        <v>#REF!</v>
      </c>
      <c r="H29" s="33"/>
      <c r="I29" s="126" t="str">
        <f t="shared" si="11"/>
        <v>55-R2.5</v>
      </c>
      <c r="J29" s="126"/>
      <c r="K29" s="32">
        <f t="shared" si="12"/>
        <v>-5</v>
      </c>
      <c r="L29"/>
      <c r="M29" s="109" t="e">
        <f t="shared" si="21"/>
        <v>#REF!</v>
      </c>
      <c r="N29"/>
      <c r="O29" s="22" t="str">
        <f t="shared" si="13"/>
        <v xml:space="preserve">             -</v>
      </c>
      <c r="P29"/>
      <c r="Q29" s="1" t="e">
        <f t="shared" si="14"/>
        <v>#VALUE!</v>
      </c>
      <c r="S29" s="32" t="e">
        <f t="shared" si="15"/>
        <v>#REF!</v>
      </c>
      <c r="U29" s="33" t="e">
        <f t="shared" si="16"/>
        <v>#REF!</v>
      </c>
      <c r="V29" s="33"/>
      <c r="W29" s="53" t="e">
        <f t="shared" si="17"/>
        <v>#REF!</v>
      </c>
      <c r="X29" s="131"/>
      <c r="Y29" s="33" t="e">
        <f t="shared" si="18"/>
        <v>#REF!</v>
      </c>
      <c r="Z29" s="21"/>
      <c r="AA29" s="21"/>
      <c r="AB29" s="20"/>
      <c r="AD29" s="67" t="e">
        <f>+SUMIF(#REF!,$A29*100,#REF!)</f>
        <v>#REF!</v>
      </c>
      <c r="AE29" s="67" t="e">
        <f>+SUMIF(#REF!,$A29*100,#REF!)</f>
        <v>#REF!</v>
      </c>
      <c r="AF29" s="67"/>
      <c r="AG29" s="67" t="e">
        <f t="shared" si="19"/>
        <v>#REF!</v>
      </c>
      <c r="AH29" s="67" t="e">
        <f t="shared" si="20"/>
        <v>#REF!</v>
      </c>
    </row>
    <row r="30" spans="1:34" x14ac:dyDescent="0.2">
      <c r="A30" s="22">
        <v>351.4</v>
      </c>
      <c r="C30" t="s">
        <v>41</v>
      </c>
      <c r="E30" s="45" t="e">
        <f t="shared" si="9"/>
        <v>#REF!</v>
      </c>
      <c r="F30" s="23"/>
      <c r="G30" s="33" t="e">
        <f t="shared" si="10"/>
        <v>#REF!</v>
      </c>
      <c r="H30" s="33"/>
      <c r="I30" s="126" t="str">
        <f t="shared" si="11"/>
        <v xml:space="preserve">50-R3  </v>
      </c>
      <c r="J30" s="126"/>
      <c r="K30" s="32">
        <f t="shared" si="12"/>
        <v>-5</v>
      </c>
      <c r="L30"/>
      <c r="M30" s="109" t="e">
        <f t="shared" si="21"/>
        <v>#REF!</v>
      </c>
      <c r="N30"/>
      <c r="O30" s="22">
        <f t="shared" si="13"/>
        <v>0.92</v>
      </c>
      <c r="P30"/>
      <c r="Q30" s="1" t="e">
        <f t="shared" si="14"/>
        <v>#VALUE!</v>
      </c>
      <c r="S30" s="32" t="e">
        <f t="shared" si="15"/>
        <v>#REF!</v>
      </c>
      <c r="U30" s="33" t="e">
        <f t="shared" si="16"/>
        <v>#REF!</v>
      </c>
      <c r="V30" s="33"/>
      <c r="W30" s="53" t="e">
        <f t="shared" si="17"/>
        <v>#REF!</v>
      </c>
      <c r="X30" s="131"/>
      <c r="Y30" s="33" t="e">
        <f t="shared" si="18"/>
        <v>#REF!</v>
      </c>
      <c r="Z30" s="21"/>
      <c r="AA30" s="21"/>
      <c r="AB30" s="20"/>
      <c r="AD30" s="67" t="e">
        <f>+SUMIF(#REF!,$A30*100,#REF!)</f>
        <v>#REF!</v>
      </c>
      <c r="AE30" s="67" t="e">
        <f>+SUMIF(#REF!,$A30*100,#REF!)</f>
        <v>#REF!</v>
      </c>
      <c r="AF30" s="67"/>
      <c r="AG30" s="67" t="e">
        <f t="shared" si="19"/>
        <v>#REF!</v>
      </c>
      <c r="AH30" s="67" t="e">
        <f t="shared" si="20"/>
        <v>#REF!</v>
      </c>
    </row>
    <row r="31" spans="1:34" x14ac:dyDescent="0.2">
      <c r="A31" s="22">
        <v>352.1</v>
      </c>
      <c r="C31" t="s">
        <v>42</v>
      </c>
      <c r="E31" s="45" t="e">
        <f t="shared" si="9"/>
        <v>#REF!</v>
      </c>
      <c r="F31" s="23"/>
      <c r="G31" s="33" t="e">
        <f t="shared" si="10"/>
        <v>#REF!</v>
      </c>
      <c r="H31" s="33"/>
      <c r="I31" s="126" t="str">
        <f t="shared" si="11"/>
        <v xml:space="preserve">65-R4  </v>
      </c>
      <c r="J31" s="126"/>
      <c r="K31" s="32">
        <f t="shared" si="12"/>
        <v>0</v>
      </c>
      <c r="L31"/>
      <c r="M31" s="109" t="e">
        <f t="shared" si="21"/>
        <v>#REF!</v>
      </c>
      <c r="N31"/>
      <c r="O31" s="22" t="str">
        <f t="shared" si="13"/>
        <v xml:space="preserve">             -</v>
      </c>
      <c r="P31"/>
      <c r="Q31" s="1" t="e">
        <f t="shared" si="14"/>
        <v>#VALUE!</v>
      </c>
      <c r="S31" s="32" t="e">
        <f t="shared" si="15"/>
        <v>#REF!</v>
      </c>
      <c r="U31" s="33" t="e">
        <f t="shared" si="16"/>
        <v>#REF!</v>
      </c>
      <c r="V31" s="33"/>
      <c r="W31" s="53" t="e">
        <f t="shared" si="17"/>
        <v>#REF!</v>
      </c>
      <c r="X31" s="131"/>
      <c r="Y31" s="33" t="e">
        <f t="shared" si="18"/>
        <v>#REF!</v>
      </c>
      <c r="Z31" s="3"/>
      <c r="AA31" s="3"/>
      <c r="AB31" s="20"/>
      <c r="AD31" s="67" t="e">
        <f>+SUMIF(#REF!,$A31*100,#REF!)</f>
        <v>#REF!</v>
      </c>
      <c r="AE31" s="67" t="e">
        <f>+SUMIF(#REF!,$A31*100,#REF!)</f>
        <v>#REF!</v>
      </c>
      <c r="AF31" s="67"/>
      <c r="AG31" s="67" t="e">
        <f t="shared" si="19"/>
        <v>#REF!</v>
      </c>
      <c r="AH31" s="67" t="e">
        <f t="shared" si="20"/>
        <v>#REF!</v>
      </c>
    </row>
    <row r="32" spans="1:34" x14ac:dyDescent="0.2">
      <c r="A32" s="22">
        <v>352.2</v>
      </c>
      <c r="C32" t="s">
        <v>43</v>
      </c>
      <c r="E32" s="45" t="e">
        <f t="shared" si="9"/>
        <v>#REF!</v>
      </c>
      <c r="F32" s="23"/>
      <c r="G32" s="33" t="e">
        <f t="shared" si="10"/>
        <v>#REF!</v>
      </c>
      <c r="H32" s="33"/>
      <c r="I32" s="126" t="str">
        <f t="shared" si="11"/>
        <v xml:space="preserve">55-R4  </v>
      </c>
      <c r="J32" s="126"/>
      <c r="K32" s="32">
        <f t="shared" si="12"/>
        <v>0</v>
      </c>
      <c r="L32"/>
      <c r="M32" s="109" t="e">
        <f t="shared" si="21"/>
        <v>#REF!</v>
      </c>
      <c r="N32"/>
      <c r="O32" s="22" t="str">
        <f t="shared" si="13"/>
        <v xml:space="preserve">             -</v>
      </c>
      <c r="P32"/>
      <c r="Q32" s="1" t="e">
        <f t="shared" si="14"/>
        <v>#VALUE!</v>
      </c>
      <c r="S32" s="32" t="e">
        <f t="shared" si="15"/>
        <v>#REF!</v>
      </c>
      <c r="U32" s="33" t="e">
        <f t="shared" si="16"/>
        <v>#REF!</v>
      </c>
      <c r="V32" s="33"/>
      <c r="W32" s="53" t="e">
        <f t="shared" si="17"/>
        <v>#REF!</v>
      </c>
      <c r="X32" s="131"/>
      <c r="Y32" s="33" t="e">
        <f t="shared" si="18"/>
        <v>#REF!</v>
      </c>
      <c r="Z32" s="3"/>
      <c r="AA32" s="3"/>
      <c r="AB32" s="20"/>
      <c r="AD32" s="67" t="e">
        <f>+SUMIF(#REF!,$A32*100,#REF!)</f>
        <v>#REF!</v>
      </c>
      <c r="AE32" s="67" t="e">
        <f>+SUMIF(#REF!,$A32*100,#REF!)</f>
        <v>#REF!</v>
      </c>
      <c r="AF32" s="67"/>
      <c r="AG32" s="67" t="e">
        <f t="shared" si="19"/>
        <v>#REF!</v>
      </c>
      <c r="AH32" s="67" t="e">
        <f t="shared" si="20"/>
        <v>#REF!</v>
      </c>
    </row>
    <row r="33" spans="1:34" x14ac:dyDescent="0.2">
      <c r="A33" s="22">
        <v>352.3</v>
      </c>
      <c r="C33" t="s">
        <v>44</v>
      </c>
      <c r="E33" s="45" t="e">
        <f t="shared" si="9"/>
        <v>#REF!</v>
      </c>
      <c r="F33" s="23"/>
      <c r="G33" s="33" t="e">
        <f t="shared" si="10"/>
        <v>#REF!</v>
      </c>
      <c r="H33" s="33"/>
      <c r="I33" s="126" t="str">
        <f t="shared" si="11"/>
        <v xml:space="preserve">50-SQ  </v>
      </c>
      <c r="J33" s="126"/>
      <c r="K33" s="32">
        <f t="shared" si="12"/>
        <v>0</v>
      </c>
      <c r="L33"/>
      <c r="M33" s="109" t="e">
        <f t="shared" si="21"/>
        <v>#REF!</v>
      </c>
      <c r="N33"/>
      <c r="O33" s="22">
        <f t="shared" si="13"/>
        <v>0.91511376220287277</v>
      </c>
      <c r="P33"/>
      <c r="Q33" s="1" t="e">
        <f t="shared" si="14"/>
        <v>#VALUE!</v>
      </c>
      <c r="S33" s="32" t="e">
        <f t="shared" si="15"/>
        <v>#REF!</v>
      </c>
      <c r="U33" s="33" t="e">
        <f t="shared" si="16"/>
        <v>#REF!</v>
      </c>
      <c r="V33" s="33"/>
      <c r="W33" s="53" t="e">
        <f t="shared" si="17"/>
        <v>#REF!</v>
      </c>
      <c r="X33" s="131"/>
      <c r="Y33" s="33" t="e">
        <f t="shared" si="18"/>
        <v>#REF!</v>
      </c>
      <c r="Z33" s="21"/>
      <c r="AA33" s="21"/>
      <c r="AB33" s="20"/>
      <c r="AD33" s="67" t="e">
        <f>+SUMIF(#REF!,$A33*100,#REF!)</f>
        <v>#REF!</v>
      </c>
      <c r="AE33" s="67" t="e">
        <f>+SUMIF(#REF!,$A33*100,#REF!)</f>
        <v>#REF!</v>
      </c>
      <c r="AF33" s="67"/>
      <c r="AG33" s="67" t="e">
        <f t="shared" si="19"/>
        <v>#REF!</v>
      </c>
      <c r="AH33" s="67" t="e">
        <f t="shared" si="20"/>
        <v>#REF!</v>
      </c>
    </row>
    <row r="34" spans="1:34" x14ac:dyDescent="0.2">
      <c r="A34" s="22">
        <v>352.4</v>
      </c>
      <c r="C34" t="s">
        <v>45</v>
      </c>
      <c r="E34" s="45" t="e">
        <f t="shared" si="9"/>
        <v>#REF!</v>
      </c>
      <c r="F34" s="23"/>
      <c r="G34" s="33" t="e">
        <f t="shared" si="10"/>
        <v>#REF!</v>
      </c>
      <c r="H34" s="33"/>
      <c r="I34" s="126" t="str">
        <f t="shared" si="11"/>
        <v>55-R2.5</v>
      </c>
      <c r="J34" s="126"/>
      <c r="K34" s="32">
        <f t="shared" si="12"/>
        <v>-20</v>
      </c>
      <c r="L34"/>
      <c r="M34" s="109" t="e">
        <f t="shared" si="21"/>
        <v>#REF!</v>
      </c>
      <c r="N34"/>
      <c r="O34" s="22">
        <f t="shared" si="13"/>
        <v>0.36</v>
      </c>
      <c r="P34"/>
      <c r="Q34" s="1" t="e">
        <f t="shared" si="14"/>
        <v>#VALUE!</v>
      </c>
      <c r="S34" s="32" t="e">
        <f t="shared" si="15"/>
        <v>#REF!</v>
      </c>
      <c r="U34" s="33" t="e">
        <f t="shared" si="16"/>
        <v>#REF!</v>
      </c>
      <c r="V34" s="33"/>
      <c r="W34" s="53" t="e">
        <f t="shared" si="17"/>
        <v>#REF!</v>
      </c>
      <c r="X34" s="131"/>
      <c r="Y34" s="33" t="e">
        <f t="shared" si="18"/>
        <v>#REF!</v>
      </c>
      <c r="Z34" s="21"/>
      <c r="AA34" s="21"/>
      <c r="AB34" s="20"/>
      <c r="AD34" s="67" t="e">
        <f>+SUMIF(#REF!,$A34*100,#REF!)</f>
        <v>#REF!</v>
      </c>
      <c r="AE34" s="67" t="e">
        <f>+SUMIF(#REF!,$A34*100,#REF!)</f>
        <v>#REF!</v>
      </c>
      <c r="AF34" s="67"/>
      <c r="AG34" s="67" t="e">
        <f t="shared" si="19"/>
        <v>#REF!</v>
      </c>
      <c r="AH34" s="67" t="e">
        <f t="shared" si="20"/>
        <v>#REF!</v>
      </c>
    </row>
    <row r="35" spans="1:34" x14ac:dyDescent="0.2">
      <c r="A35" s="22">
        <v>352.5</v>
      </c>
      <c r="C35" t="s">
        <v>46</v>
      </c>
      <c r="E35" s="45" t="e">
        <f t="shared" si="9"/>
        <v>#REF!</v>
      </c>
      <c r="F35" s="23"/>
      <c r="G35" s="33" t="e">
        <f t="shared" si="10"/>
        <v>#REF!</v>
      </c>
      <c r="H35" s="33"/>
      <c r="I35" s="126" t="str">
        <f t="shared" si="11"/>
        <v>50-R2.5</v>
      </c>
      <c r="J35" s="126"/>
      <c r="K35" s="32">
        <f t="shared" si="12"/>
        <v>-20</v>
      </c>
      <c r="L35"/>
      <c r="M35" s="109" t="e">
        <f t="shared" si="21"/>
        <v>#REF!</v>
      </c>
      <c r="N35"/>
      <c r="O35" s="22">
        <f t="shared" si="13"/>
        <v>3.46</v>
      </c>
      <c r="P35"/>
      <c r="Q35" s="1" t="e">
        <f t="shared" si="14"/>
        <v>#VALUE!</v>
      </c>
      <c r="S35" s="32" t="e">
        <f t="shared" si="15"/>
        <v>#REF!</v>
      </c>
      <c r="U35" s="33" t="e">
        <f t="shared" si="16"/>
        <v>#REF!</v>
      </c>
      <c r="V35" s="33"/>
      <c r="W35" s="53" t="e">
        <f t="shared" si="17"/>
        <v>#REF!</v>
      </c>
      <c r="X35" s="131"/>
      <c r="Y35" s="33" t="e">
        <f t="shared" si="18"/>
        <v>#REF!</v>
      </c>
      <c r="Z35" s="21"/>
      <c r="AA35" s="21"/>
      <c r="AB35" s="20"/>
      <c r="AD35" s="67" t="e">
        <f>+SUMIF(#REF!,$A35*100,#REF!)</f>
        <v>#REF!</v>
      </c>
      <c r="AE35" s="67" t="e">
        <f>+SUMIF(#REF!,$A35*100,#REF!)</f>
        <v>#REF!</v>
      </c>
      <c r="AF35" s="67"/>
      <c r="AG35" s="67" t="e">
        <f t="shared" si="19"/>
        <v>#REF!</v>
      </c>
      <c r="AH35" s="67" t="e">
        <f t="shared" si="20"/>
        <v>#REF!</v>
      </c>
    </row>
    <row r="36" spans="1:34" x14ac:dyDescent="0.2">
      <c r="A36" s="22">
        <v>353</v>
      </c>
      <c r="C36" t="s">
        <v>47</v>
      </c>
      <c r="E36" s="45" t="e">
        <f t="shared" si="9"/>
        <v>#REF!</v>
      </c>
      <c r="F36" s="23"/>
      <c r="G36" s="33" t="e">
        <f t="shared" si="10"/>
        <v>#REF!</v>
      </c>
      <c r="H36" s="33"/>
      <c r="I36" s="126" t="str">
        <f t="shared" si="11"/>
        <v xml:space="preserve">45-S1  </v>
      </c>
      <c r="J36" s="126"/>
      <c r="K36" s="32">
        <f t="shared" si="12"/>
        <v>-10</v>
      </c>
      <c r="L36"/>
      <c r="M36" s="109" t="e">
        <f t="shared" si="21"/>
        <v>#REF!</v>
      </c>
      <c r="N36"/>
      <c r="O36" s="22">
        <f t="shared" si="13"/>
        <v>1.68</v>
      </c>
      <c r="P36"/>
      <c r="Q36" s="1" t="e">
        <f t="shared" si="14"/>
        <v>#VALUE!</v>
      </c>
      <c r="S36" s="32" t="e">
        <f t="shared" si="15"/>
        <v>#REF!</v>
      </c>
      <c r="U36" s="33" t="e">
        <f t="shared" si="16"/>
        <v>#REF!</v>
      </c>
      <c r="V36" s="33"/>
      <c r="W36" s="53" t="e">
        <f t="shared" si="17"/>
        <v>#REF!</v>
      </c>
      <c r="X36" s="131"/>
      <c r="Y36" s="33" t="e">
        <f t="shared" si="18"/>
        <v>#REF!</v>
      </c>
      <c r="Z36" s="21"/>
      <c r="AA36" s="21"/>
      <c r="AB36" s="20"/>
      <c r="AD36" s="67" t="e">
        <f>+SUMIF(#REF!,$A36*100,#REF!)</f>
        <v>#REF!</v>
      </c>
      <c r="AE36" s="67" t="e">
        <f>+SUMIF(#REF!,$A36*100,#REF!)</f>
        <v>#REF!</v>
      </c>
      <c r="AF36" s="67"/>
      <c r="AG36" s="67" t="e">
        <f t="shared" si="19"/>
        <v>#REF!</v>
      </c>
      <c r="AH36" s="67" t="e">
        <f t="shared" si="20"/>
        <v>#REF!</v>
      </c>
    </row>
    <row r="37" spans="1:34" x14ac:dyDescent="0.2">
      <c r="A37" s="22">
        <v>354</v>
      </c>
      <c r="C37" t="s">
        <v>48</v>
      </c>
      <c r="E37" s="45" t="e">
        <f t="shared" si="9"/>
        <v>#REF!</v>
      </c>
      <c r="F37" s="23"/>
      <c r="G37" s="33" t="e">
        <f t="shared" si="10"/>
        <v>#REF!</v>
      </c>
      <c r="H37" s="33"/>
      <c r="I37" s="126" t="str">
        <f t="shared" si="11"/>
        <v xml:space="preserve">50-R3  </v>
      </c>
      <c r="J37" s="126"/>
      <c r="K37" s="32">
        <f t="shared" si="12"/>
        <v>-5</v>
      </c>
      <c r="L37"/>
      <c r="M37" s="109" t="e">
        <f t="shared" si="21"/>
        <v>#REF!</v>
      </c>
      <c r="N37"/>
      <c r="O37" s="22">
        <f t="shared" si="13"/>
        <v>1.28</v>
      </c>
      <c r="P37"/>
      <c r="Q37" s="1" t="e">
        <f t="shared" si="14"/>
        <v>#VALUE!</v>
      </c>
      <c r="S37" s="32" t="e">
        <f t="shared" si="15"/>
        <v>#REF!</v>
      </c>
      <c r="U37" s="33" t="e">
        <f t="shared" si="16"/>
        <v>#REF!</v>
      </c>
      <c r="V37" s="33"/>
      <c r="W37" s="53" t="e">
        <f t="shared" si="17"/>
        <v>#REF!</v>
      </c>
      <c r="X37" s="131"/>
      <c r="Y37" s="33" t="e">
        <f t="shared" si="18"/>
        <v>#REF!</v>
      </c>
      <c r="Z37" s="21"/>
      <c r="AA37" s="21"/>
      <c r="AB37" s="20"/>
      <c r="AD37" s="67" t="e">
        <f>+SUMIF(#REF!,$A37*100,#REF!)</f>
        <v>#REF!</v>
      </c>
      <c r="AE37" s="67" t="e">
        <f>+SUMIF(#REF!,$A37*100,#REF!)</f>
        <v>#REF!</v>
      </c>
      <c r="AF37" s="67"/>
      <c r="AG37" s="67" t="e">
        <f t="shared" si="19"/>
        <v>#REF!</v>
      </c>
      <c r="AH37" s="67" t="e">
        <f t="shared" si="20"/>
        <v>#REF!</v>
      </c>
    </row>
    <row r="38" spans="1:34" x14ac:dyDescent="0.2">
      <c r="A38" s="22">
        <v>355</v>
      </c>
      <c r="C38" t="s">
        <v>49</v>
      </c>
      <c r="E38" s="45" t="e">
        <f t="shared" si="9"/>
        <v>#REF!</v>
      </c>
      <c r="F38" s="23"/>
      <c r="G38" s="33" t="e">
        <f t="shared" si="10"/>
        <v>#REF!</v>
      </c>
      <c r="H38" s="33"/>
      <c r="I38" s="126" t="str">
        <f t="shared" si="11"/>
        <v xml:space="preserve">40-R1  </v>
      </c>
      <c r="J38" s="126"/>
      <c r="K38" s="32">
        <f t="shared" si="12"/>
        <v>-5</v>
      </c>
      <c r="L38"/>
      <c r="M38" s="109" t="e">
        <f t="shared" si="21"/>
        <v>#REF!</v>
      </c>
      <c r="N38"/>
      <c r="O38" s="22">
        <f t="shared" si="13"/>
        <v>1.22</v>
      </c>
      <c r="P38"/>
      <c r="Q38" s="1" t="e">
        <f t="shared" si="14"/>
        <v>#VALUE!</v>
      </c>
      <c r="S38" s="32" t="e">
        <f t="shared" si="15"/>
        <v>#REF!</v>
      </c>
      <c r="U38" s="33" t="e">
        <f t="shared" si="16"/>
        <v>#REF!</v>
      </c>
      <c r="V38" s="33"/>
      <c r="W38" s="53" t="e">
        <f t="shared" si="17"/>
        <v>#REF!</v>
      </c>
      <c r="X38" s="131"/>
      <c r="Y38" s="33" t="e">
        <f t="shared" si="18"/>
        <v>#REF!</v>
      </c>
      <c r="Z38" s="21"/>
      <c r="AA38" s="21"/>
      <c r="AB38" s="20"/>
      <c r="AD38" s="67" t="e">
        <f>+SUMIF(#REF!,$A38*100,#REF!)</f>
        <v>#REF!</v>
      </c>
      <c r="AE38" s="67" t="e">
        <f>+SUMIF(#REF!,$A38*100,#REF!)</f>
        <v>#REF!</v>
      </c>
      <c r="AF38" s="67"/>
      <c r="AG38" s="67" t="e">
        <f t="shared" si="19"/>
        <v>#REF!</v>
      </c>
      <c r="AH38" s="67" t="e">
        <f t="shared" si="20"/>
        <v>#REF!</v>
      </c>
    </row>
    <row r="39" spans="1:34" x14ac:dyDescent="0.2">
      <c r="A39" s="22">
        <v>356</v>
      </c>
      <c r="C39" t="s">
        <v>50</v>
      </c>
      <c r="E39" s="45" t="e">
        <f t="shared" si="9"/>
        <v>#REF!</v>
      </c>
      <c r="F39" s="23"/>
      <c r="G39" s="33" t="e">
        <f t="shared" si="10"/>
        <v>#REF!</v>
      </c>
      <c r="H39" s="33"/>
      <c r="I39" s="126" t="str">
        <f t="shared" si="11"/>
        <v xml:space="preserve">45-R2  </v>
      </c>
      <c r="J39" s="126"/>
      <c r="K39" s="32">
        <f t="shared" si="12"/>
        <v>-15</v>
      </c>
      <c r="L39"/>
      <c r="M39" s="109" t="e">
        <f t="shared" si="21"/>
        <v>#REF!</v>
      </c>
      <c r="N39"/>
      <c r="O39" s="22">
        <f t="shared" si="13"/>
        <v>1.92</v>
      </c>
      <c r="P39"/>
      <c r="Q39" s="1" t="e">
        <f t="shared" si="14"/>
        <v>#VALUE!</v>
      </c>
      <c r="S39" s="32" t="e">
        <f t="shared" si="15"/>
        <v>#REF!</v>
      </c>
      <c r="U39" s="33" t="e">
        <f t="shared" si="16"/>
        <v>#REF!</v>
      </c>
      <c r="V39" s="33"/>
      <c r="W39" s="53" t="e">
        <f t="shared" si="17"/>
        <v>#REF!</v>
      </c>
      <c r="X39" s="131"/>
      <c r="Y39" s="33" t="e">
        <f t="shared" si="18"/>
        <v>#REF!</v>
      </c>
      <c r="Z39" s="21"/>
      <c r="AA39" s="21"/>
      <c r="AB39" s="20"/>
      <c r="AD39" s="67" t="e">
        <f>+SUMIF(#REF!,$A39*100,#REF!)</f>
        <v>#REF!</v>
      </c>
      <c r="AE39" s="67" t="e">
        <f>+SUMIF(#REF!,$A39*100,#REF!)</f>
        <v>#REF!</v>
      </c>
      <c r="AF39" s="67"/>
      <c r="AG39" s="67" t="e">
        <f t="shared" si="19"/>
        <v>#REF!</v>
      </c>
      <c r="AH39" s="67" t="e">
        <f t="shared" si="20"/>
        <v>#REF!</v>
      </c>
    </row>
    <row r="40" spans="1:34" x14ac:dyDescent="0.2">
      <c r="A40" s="22">
        <v>357</v>
      </c>
      <c r="C40" s="12" t="s">
        <v>51</v>
      </c>
      <c r="E40" s="46" t="e">
        <f t="shared" si="9"/>
        <v>#REF!</v>
      </c>
      <c r="F40" s="23"/>
      <c r="G40" s="33" t="e">
        <f t="shared" si="10"/>
        <v>#REF!</v>
      </c>
      <c r="H40" s="33"/>
      <c r="I40" s="126" t="str">
        <f t="shared" si="11"/>
        <v xml:space="preserve">40-R2  </v>
      </c>
      <c r="J40" s="126"/>
      <c r="K40" s="32">
        <f t="shared" si="12"/>
        <v>0</v>
      </c>
      <c r="L40"/>
      <c r="M40" s="109" t="e">
        <f t="shared" si="21"/>
        <v>#REF!</v>
      </c>
      <c r="N40"/>
      <c r="O40" s="22">
        <f t="shared" si="13"/>
        <v>2.1800000000000002</v>
      </c>
      <c r="P40"/>
      <c r="Q40" s="1" t="e">
        <f t="shared" si="14"/>
        <v>#VALUE!</v>
      </c>
      <c r="S40" s="32" t="e">
        <f t="shared" si="15"/>
        <v>#REF!</v>
      </c>
      <c r="U40" s="33" t="e">
        <f t="shared" si="16"/>
        <v>#REF!</v>
      </c>
      <c r="V40" s="33"/>
      <c r="W40" s="53" t="e">
        <f t="shared" si="17"/>
        <v>#REF!</v>
      </c>
      <c r="X40" s="131"/>
      <c r="Y40" s="33" t="e">
        <f t="shared" si="18"/>
        <v>#REF!</v>
      </c>
      <c r="Z40" s="21"/>
      <c r="AA40" s="21"/>
      <c r="AB40" s="20"/>
      <c r="AD40" s="67" t="e">
        <f>+SUMIF(#REF!,$A40*100,#REF!)</f>
        <v>#REF!</v>
      </c>
      <c r="AE40" s="67" t="e">
        <f>+SUMIF(#REF!,$A40*100,#REF!)</f>
        <v>#REF!</v>
      </c>
      <c r="AF40" s="67"/>
      <c r="AG40" s="67" t="e">
        <f t="shared" si="19"/>
        <v>#REF!</v>
      </c>
      <c r="AH40" s="67" t="e">
        <f t="shared" si="20"/>
        <v>#REF!</v>
      </c>
    </row>
    <row r="41" spans="1:34" x14ac:dyDescent="0.2">
      <c r="A41" s="22"/>
      <c r="E41" s="45"/>
      <c r="F41" s="23"/>
      <c r="G41" s="39"/>
      <c r="H41" s="33"/>
      <c r="I41" s="33"/>
      <c r="J41" s="33"/>
      <c r="K41" s="33"/>
      <c r="L41" s="33"/>
      <c r="M41" s="33"/>
      <c r="N41" s="33"/>
      <c r="O41" s="33"/>
      <c r="P41" s="33"/>
      <c r="Q41" s="1"/>
      <c r="S41" s="32"/>
      <c r="U41" s="39"/>
      <c r="V41" s="33"/>
      <c r="W41" s="22"/>
      <c r="Y41" s="39"/>
      <c r="Z41" s="21"/>
      <c r="AA41" s="21"/>
      <c r="AB41" s="20"/>
      <c r="AD41" s="67"/>
      <c r="AE41" s="67"/>
      <c r="AF41" s="67"/>
      <c r="AG41" s="67"/>
      <c r="AH41" s="67"/>
    </row>
    <row r="42" spans="1:34" ht="15.75" x14ac:dyDescent="0.25">
      <c r="A42" s="22"/>
      <c r="C42" s="18" t="s">
        <v>32</v>
      </c>
      <c r="E42" s="47" t="e">
        <f>+SUBTOTAL(9,E27:E41)</f>
        <v>#REF!</v>
      </c>
      <c r="F42" s="14"/>
      <c r="G42" s="40" t="e">
        <f>+SUBTOTAL(9,G27:G41)</f>
        <v>#REF!</v>
      </c>
      <c r="H42" s="40"/>
      <c r="I42" s="40"/>
      <c r="J42" s="40"/>
      <c r="K42" s="40"/>
      <c r="L42" s="40"/>
      <c r="M42" s="40" t="e">
        <f>+SUBTOTAL(9,M27:M41)</f>
        <v>#REF!</v>
      </c>
      <c r="N42" s="40"/>
      <c r="O42" s="50" t="e">
        <f>+M42/$E42*100</f>
        <v>#REF!</v>
      </c>
      <c r="P42" s="40"/>
      <c r="Q42" s="11"/>
      <c r="R42" s="16"/>
      <c r="S42" s="29"/>
      <c r="T42" s="16"/>
      <c r="U42" s="40" t="e">
        <f>+SUBTOTAL(9,U27:U41)</f>
        <v>#REF!</v>
      </c>
      <c r="V42" s="40"/>
      <c r="W42" s="50" t="e">
        <f>+U42/$E42*100</f>
        <v>#REF!</v>
      </c>
      <c r="X42" s="51"/>
      <c r="Y42" s="40" t="e">
        <f>+SUBTOTAL(9,Y27:Y41)</f>
        <v>#REF!</v>
      </c>
      <c r="Z42" s="52"/>
      <c r="AA42" s="52"/>
      <c r="AB42" s="20"/>
      <c r="AD42" s="67"/>
      <c r="AE42" s="67"/>
      <c r="AF42" s="67"/>
      <c r="AG42" s="67"/>
      <c r="AH42" s="67"/>
    </row>
    <row r="43" spans="1:34" ht="15.75" x14ac:dyDescent="0.25">
      <c r="A43" s="22"/>
      <c r="C43" s="18"/>
      <c r="E43" s="45"/>
      <c r="F43" s="14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11"/>
      <c r="R43" s="16"/>
      <c r="S43" s="29"/>
      <c r="T43" s="16"/>
      <c r="U43" s="40"/>
      <c r="V43" s="40"/>
      <c r="W43" s="23"/>
      <c r="Y43" s="40"/>
      <c r="Z43" s="23"/>
      <c r="AA43" s="23"/>
      <c r="AB43" s="20"/>
      <c r="AD43" s="67"/>
      <c r="AE43" s="67"/>
      <c r="AF43" s="67"/>
      <c r="AG43" s="67"/>
      <c r="AH43" s="67"/>
    </row>
    <row r="44" spans="1:34" ht="15.75" x14ac:dyDescent="0.25">
      <c r="A44" s="22"/>
      <c r="C44" s="16"/>
      <c r="E44" s="45"/>
      <c r="F44" s="14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11"/>
      <c r="R44" s="16"/>
      <c r="S44" s="29"/>
      <c r="T44" s="16"/>
      <c r="U44" s="40"/>
      <c r="V44" s="40"/>
      <c r="W44" s="23"/>
      <c r="Y44" s="40"/>
      <c r="Z44" s="23"/>
      <c r="AA44" s="23"/>
      <c r="AB44" s="20"/>
      <c r="AD44" s="67"/>
      <c r="AE44" s="67"/>
      <c r="AF44" s="67"/>
      <c r="AG44" s="67"/>
      <c r="AH44" s="67"/>
    </row>
    <row r="45" spans="1:34" ht="15.75" x14ac:dyDescent="0.25">
      <c r="A45" s="22"/>
      <c r="B45" s="20"/>
      <c r="C45" s="5" t="s">
        <v>25</v>
      </c>
      <c r="D45" s="20"/>
      <c r="E45" s="45"/>
      <c r="F45" s="2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2"/>
      <c r="R45" s="20"/>
      <c r="S45" s="32"/>
      <c r="T45" s="20"/>
      <c r="U45" s="33"/>
      <c r="V45" s="33"/>
      <c r="W45" s="23"/>
      <c r="X45" s="20"/>
      <c r="Y45" s="33"/>
      <c r="Z45" s="23"/>
      <c r="AA45" s="23"/>
      <c r="AB45" s="20"/>
      <c r="AD45" s="67"/>
      <c r="AE45" s="67"/>
      <c r="AF45" s="67"/>
      <c r="AG45" s="67"/>
      <c r="AH45" s="67"/>
    </row>
    <row r="46" spans="1:34" ht="15.75" x14ac:dyDescent="0.25">
      <c r="A46" s="22"/>
      <c r="C46" s="7"/>
      <c r="E46" s="45"/>
      <c r="F46" s="2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2"/>
      <c r="S46" s="32"/>
      <c r="U46" s="33"/>
      <c r="V46" s="33"/>
      <c r="W46" s="23"/>
      <c r="Y46" s="33"/>
      <c r="Z46" s="23"/>
      <c r="AA46" s="23"/>
      <c r="AB46" s="20"/>
      <c r="AD46" s="67"/>
      <c r="AE46" s="67"/>
      <c r="AF46" s="67"/>
      <c r="AG46" s="67"/>
      <c r="AH46" s="67"/>
    </row>
    <row r="47" spans="1:34" x14ac:dyDescent="0.2">
      <c r="A47" s="22">
        <v>365.2</v>
      </c>
      <c r="C47" t="s">
        <v>52</v>
      </c>
      <c r="E47" s="45" t="e">
        <f>+VLOOKUP($A47,Deprate,E$1,0)</f>
        <v>#REF!</v>
      </c>
      <c r="F47" s="23"/>
      <c r="G47" s="33" t="e">
        <f>+VLOOKUP($A47,Deprate,G$1,0)</f>
        <v>#REF!</v>
      </c>
      <c r="H47" s="33"/>
      <c r="I47" s="126" t="str">
        <f>+VLOOKUP($A47,ExistingEstimates,I$1,0)</f>
        <v xml:space="preserve"> 65-S3  </v>
      </c>
      <c r="J47" s="126"/>
      <c r="K47" s="32">
        <f t="shared" ref="K47:K48" si="22">+VLOOKUP($A47,ExistingEstimates,K$1,0)</f>
        <v>0</v>
      </c>
      <c r="L47"/>
      <c r="M47" s="109" t="e">
        <f t="shared" ref="M47:M48" si="23">+ROUND(O47*E47/100,0)</f>
        <v>#REF!</v>
      </c>
      <c r="N47"/>
      <c r="O47" s="22">
        <f t="shared" ref="O47:O48" si="24">+VLOOKUP($A47,ExistingEstimates,O$1,0)</f>
        <v>0.27</v>
      </c>
      <c r="P47"/>
      <c r="Q47" s="1" t="e">
        <f>+TEXT(VLOOKUP($A47,Deprate,3,0),"#")&amp;"-"&amp;TRIM(VLOOKUP($A47,Deprate,4,0))</f>
        <v>#VALUE!</v>
      </c>
      <c r="S47" s="32" t="e">
        <f>+VLOOKUP($A47,Deprate,S$1,0)</f>
        <v>#REF!</v>
      </c>
      <c r="U47" s="33" t="e">
        <f>+VLOOKUP($A47,Deprate,U$1,0)</f>
        <v>#REF!</v>
      </c>
      <c r="V47" s="33"/>
      <c r="W47" s="53" t="e">
        <f>+IF(VLOOKUP($A47,Deprate,W$1,0)=0,"-     ",VLOOKUP($A47,Deprate,W$1,0))</f>
        <v>#REF!</v>
      </c>
      <c r="X47" s="131"/>
      <c r="Y47" s="33" t="e">
        <f>+U47-M47</f>
        <v>#REF!</v>
      </c>
      <c r="Z47" s="21"/>
      <c r="AA47" s="21"/>
      <c r="AB47" s="20"/>
      <c r="AD47" s="67" t="e">
        <f>+SUMIF(#REF!,$A47*100,#REF!)</f>
        <v>#REF!</v>
      </c>
      <c r="AE47" s="67" t="e">
        <f>+SUMIF(#REF!,$A47*100,#REF!)</f>
        <v>#REF!</v>
      </c>
      <c r="AF47" s="67"/>
      <c r="AG47" s="67" t="e">
        <f>+AD47-E47</f>
        <v>#REF!</v>
      </c>
      <c r="AH47" s="67" t="e">
        <f>+AE47+G47</f>
        <v>#REF!</v>
      </c>
    </row>
    <row r="48" spans="1:34" x14ac:dyDescent="0.2">
      <c r="A48" s="22">
        <v>367</v>
      </c>
      <c r="C48" s="12" t="s">
        <v>53</v>
      </c>
      <c r="E48" s="46" t="e">
        <f>+VLOOKUP($A48,Deprate,E$1,0)</f>
        <v>#REF!</v>
      </c>
      <c r="F48" s="23"/>
      <c r="G48" s="33" t="e">
        <f>+VLOOKUP($A48,Deprate,G$1,0)</f>
        <v>#REF!</v>
      </c>
      <c r="H48" s="33"/>
      <c r="I48" s="126" t="str">
        <f>+VLOOKUP($A48,ExistingEstimates,I$1,0)</f>
        <v xml:space="preserve"> 65-R2.5</v>
      </c>
      <c r="J48" s="126"/>
      <c r="K48" s="32">
        <f t="shared" si="22"/>
        <v>-10</v>
      </c>
      <c r="L48"/>
      <c r="M48" s="109" t="e">
        <f t="shared" si="23"/>
        <v>#REF!</v>
      </c>
      <c r="N48"/>
      <c r="O48" s="22">
        <f t="shared" si="24"/>
        <v>0.37</v>
      </c>
      <c r="P48"/>
      <c r="Q48" s="1" t="e">
        <f>+TEXT(VLOOKUP($A48,Deprate,3,0),"#")&amp;"-"&amp;TRIM(VLOOKUP($A48,Deprate,4,0))</f>
        <v>#VALUE!</v>
      </c>
      <c r="S48" s="32" t="e">
        <f>+VLOOKUP($A48,Deprate,S$1,0)</f>
        <v>#REF!</v>
      </c>
      <c r="U48" s="33" t="e">
        <f>+VLOOKUP($A48,Deprate,U$1,0)</f>
        <v>#REF!</v>
      </c>
      <c r="V48" s="33"/>
      <c r="W48" s="53" t="e">
        <f>+IF(VLOOKUP($A48,Deprate,W$1,0)=0,"-     ",VLOOKUP($A48,Deprate,W$1,0))</f>
        <v>#REF!</v>
      </c>
      <c r="X48" s="131"/>
      <c r="Y48" s="33" t="e">
        <f>+U48-M48</f>
        <v>#REF!</v>
      </c>
      <c r="Z48" s="21"/>
      <c r="AA48" s="21"/>
      <c r="AB48" s="20"/>
      <c r="AD48" s="67" t="e">
        <f>+SUMIF(#REF!,$A48*100,#REF!)</f>
        <v>#REF!</v>
      </c>
      <c r="AE48" s="67" t="e">
        <f>+SUMIF(#REF!,$A48*100,#REF!)</f>
        <v>#REF!</v>
      </c>
      <c r="AF48" s="67"/>
      <c r="AG48" s="67" t="e">
        <f>+AD48-E48</f>
        <v>#REF!</v>
      </c>
      <c r="AH48" s="67" t="e">
        <f>+AE48+G48</f>
        <v>#REF!</v>
      </c>
    </row>
    <row r="49" spans="1:34" ht="15.75" x14ac:dyDescent="0.25">
      <c r="A49" s="22"/>
      <c r="C49" s="16"/>
      <c r="E49" s="45"/>
      <c r="F49" s="14"/>
      <c r="G49" s="41"/>
      <c r="H49" s="40"/>
      <c r="I49" s="40"/>
      <c r="J49" s="40"/>
      <c r="K49" s="40"/>
      <c r="L49" s="40"/>
      <c r="M49" s="40"/>
      <c r="N49" s="40"/>
      <c r="O49" s="40"/>
      <c r="P49" s="40"/>
      <c r="Q49" s="11"/>
      <c r="R49" s="16"/>
      <c r="S49" s="29"/>
      <c r="T49" s="16"/>
      <c r="U49" s="41"/>
      <c r="V49" s="40"/>
      <c r="W49" s="23"/>
      <c r="Y49" s="41"/>
      <c r="Z49" s="23"/>
      <c r="AA49" s="23"/>
      <c r="AB49" s="20"/>
      <c r="AD49" s="67"/>
      <c r="AE49" s="67"/>
      <c r="AF49" s="67"/>
      <c r="AG49" s="67"/>
      <c r="AH49" s="67"/>
    </row>
    <row r="50" spans="1:34" ht="15.75" x14ac:dyDescent="0.25">
      <c r="A50" s="22"/>
      <c r="C50" s="18" t="s">
        <v>26</v>
      </c>
      <c r="E50" s="47" t="e">
        <f>+SUBTOTAL(9,E47:E49)</f>
        <v>#REF!</v>
      </c>
      <c r="F50" s="14"/>
      <c r="G50" s="40" t="e">
        <f>+SUBTOTAL(9,G47:G49)</f>
        <v>#REF!</v>
      </c>
      <c r="H50" s="40"/>
      <c r="I50" s="40"/>
      <c r="J50" s="40"/>
      <c r="K50" s="40"/>
      <c r="L50" s="40"/>
      <c r="M50" s="40" t="e">
        <f>+SUBTOTAL(9,M47:M49)</f>
        <v>#REF!</v>
      </c>
      <c r="N50" s="40"/>
      <c r="O50" s="50" t="e">
        <f>+M50/$E50*100</f>
        <v>#REF!</v>
      </c>
      <c r="P50" s="40"/>
      <c r="Q50" s="2"/>
      <c r="S50" s="32"/>
      <c r="U50" s="40" t="e">
        <f>+SUBTOTAL(9,U47:U49)</f>
        <v>#REF!</v>
      </c>
      <c r="V50" s="40"/>
      <c r="W50" s="50" t="e">
        <f>+U50/$E50*100</f>
        <v>#REF!</v>
      </c>
      <c r="X50" s="51"/>
      <c r="Y50" s="40" t="e">
        <f>+SUBTOTAL(9,Y47:Y49)</f>
        <v>#REF!</v>
      </c>
      <c r="Z50" s="52"/>
      <c r="AA50" s="52"/>
      <c r="AB50" s="20"/>
      <c r="AD50" s="67"/>
      <c r="AE50" s="67"/>
      <c r="AF50" s="67"/>
      <c r="AG50" s="67"/>
      <c r="AH50" s="67"/>
    </row>
    <row r="51" spans="1:34" ht="15.75" x14ac:dyDescent="0.25">
      <c r="A51" s="22"/>
      <c r="C51" s="16"/>
      <c r="E51" s="45"/>
      <c r="F51" s="14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11"/>
      <c r="R51" s="16"/>
      <c r="S51" s="29"/>
      <c r="T51" s="16"/>
      <c r="U51" s="40"/>
      <c r="V51" s="40"/>
      <c r="W51" s="23"/>
      <c r="Y51" s="40"/>
      <c r="Z51" s="23"/>
      <c r="AA51" s="23"/>
      <c r="AB51" s="20"/>
      <c r="AD51" s="67"/>
      <c r="AE51" s="67"/>
      <c r="AF51" s="67"/>
      <c r="AG51" s="67"/>
      <c r="AH51" s="67"/>
    </row>
    <row r="52" spans="1:34" ht="15.75" x14ac:dyDescent="0.25">
      <c r="A52" s="22"/>
      <c r="C52" s="16"/>
      <c r="E52" s="45"/>
      <c r="F52" s="14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11"/>
      <c r="R52" s="16"/>
      <c r="S52" s="29"/>
      <c r="T52" s="16"/>
      <c r="U52" s="40"/>
      <c r="V52" s="40"/>
      <c r="W52" s="23"/>
      <c r="Y52" s="40"/>
      <c r="Z52" s="23"/>
      <c r="AA52" s="23"/>
      <c r="AB52" s="20"/>
      <c r="AD52" s="67"/>
      <c r="AE52" s="67"/>
      <c r="AF52" s="67"/>
      <c r="AG52" s="67"/>
      <c r="AH52" s="67"/>
    </row>
    <row r="53" spans="1:34" ht="15.75" x14ac:dyDescent="0.25">
      <c r="A53" s="22"/>
      <c r="C53" s="5" t="s">
        <v>27</v>
      </c>
      <c r="E53" s="45"/>
      <c r="F53" s="2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2"/>
      <c r="S53" s="32"/>
      <c r="U53" s="33"/>
      <c r="V53" s="33"/>
      <c r="W53" s="23"/>
      <c r="Y53" s="33"/>
      <c r="Z53" s="23"/>
      <c r="AA53" s="23"/>
      <c r="AB53" s="20"/>
      <c r="AD53" s="67"/>
      <c r="AE53" s="67"/>
      <c r="AF53" s="67"/>
      <c r="AG53" s="67"/>
      <c r="AH53" s="67"/>
    </row>
    <row r="54" spans="1:34" ht="15.75" x14ac:dyDescent="0.25">
      <c r="A54" s="22"/>
      <c r="C54" s="7"/>
      <c r="E54" s="45"/>
      <c r="F54" s="2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2"/>
      <c r="S54" s="32"/>
      <c r="U54" s="33"/>
      <c r="V54" s="33"/>
      <c r="W54" s="23"/>
      <c r="Y54" s="33"/>
      <c r="Z54" s="23"/>
      <c r="AA54" s="23"/>
      <c r="AB54" s="20"/>
      <c r="AD54" s="67"/>
      <c r="AE54" s="67"/>
      <c r="AF54" s="67"/>
      <c r="AG54" s="67"/>
      <c r="AH54" s="67"/>
    </row>
    <row r="55" spans="1:34" x14ac:dyDescent="0.2">
      <c r="A55" s="22">
        <v>374.22</v>
      </c>
      <c r="C55" t="s">
        <v>54</v>
      </c>
      <c r="E55" s="45" t="e">
        <f t="shared" ref="E55:E65" si="25">+VLOOKUP($A55,Deprate,E$1,0)</f>
        <v>#REF!</v>
      </c>
      <c r="F55" s="23"/>
      <c r="G55" s="33" t="e">
        <f t="shared" ref="G55:G65" si="26">+VLOOKUP($A55,Deprate,G$1,0)</f>
        <v>#REF!</v>
      </c>
      <c r="H55" s="33"/>
      <c r="I55" s="126" t="str">
        <f t="shared" ref="I55:I65" si="27">+VLOOKUP($A55,ExistingEstimates,I$1,0)</f>
        <v xml:space="preserve">65-S3  </v>
      </c>
      <c r="J55" s="126"/>
      <c r="K55" s="32">
        <f t="shared" ref="K55:K65" si="28">+VLOOKUP($A55,ExistingEstimates,K$1,0)</f>
        <v>0</v>
      </c>
      <c r="L55"/>
      <c r="M55" s="109" t="e">
        <f t="shared" ref="M55:M65" si="29">+ROUND(O55*E55/100,0)</f>
        <v>#REF!</v>
      </c>
      <c r="N55"/>
      <c r="O55" s="22">
        <f t="shared" ref="O55:O65" si="30">+VLOOKUP($A55,ExistingEstimates,O$1,0)</f>
        <v>3.7828518731128809E-2</v>
      </c>
      <c r="P55"/>
      <c r="Q55" s="1" t="e">
        <f t="shared" ref="Q55:Q65" si="31">+TEXT(VLOOKUP($A55,Deprate,3,0),"#")&amp;"-"&amp;TRIM(VLOOKUP($A55,Deprate,4,0))</f>
        <v>#VALUE!</v>
      </c>
      <c r="S55" s="32" t="e">
        <f t="shared" ref="S55:S65" si="32">+VLOOKUP($A55,Deprate,S$1,0)</f>
        <v>#REF!</v>
      </c>
      <c r="U55" s="33" t="e">
        <f t="shared" ref="U55:U65" si="33">+VLOOKUP($A55,Deprate,U$1,0)</f>
        <v>#REF!</v>
      </c>
      <c r="V55" s="33"/>
      <c r="W55" s="53" t="e">
        <f t="shared" ref="W55:W64" si="34">+IF(VLOOKUP($A55,Deprate,W$1,0)=0,"-     ",VLOOKUP($A55,Deprate,W$1,0))</f>
        <v>#REF!</v>
      </c>
      <c r="X55" s="131"/>
      <c r="Y55" s="33" t="e">
        <f t="shared" ref="Y55:Y65" si="35">+U55-M55</f>
        <v>#REF!</v>
      </c>
      <c r="Z55" s="3"/>
      <c r="AA55" s="3"/>
      <c r="AB55" s="20"/>
      <c r="AD55" s="67" t="e">
        <f>+SUMIF(#REF!,$A55*100,#REF!)</f>
        <v>#REF!</v>
      </c>
      <c r="AE55" s="67" t="e">
        <f>+SUMIF(#REF!,$A55*100,#REF!)</f>
        <v>#REF!</v>
      </c>
      <c r="AF55" s="67"/>
      <c r="AG55" s="67" t="e">
        <f t="shared" ref="AG55:AG65" si="36">+AD55-E55</f>
        <v>#REF!</v>
      </c>
      <c r="AH55" s="67" t="e">
        <f t="shared" ref="AH55:AH65" si="37">+AE55+G55</f>
        <v>#REF!</v>
      </c>
    </row>
    <row r="56" spans="1:34" x14ac:dyDescent="0.2">
      <c r="A56" s="22">
        <v>375.1</v>
      </c>
      <c r="C56" t="s">
        <v>66</v>
      </c>
      <c r="E56" s="45" t="e">
        <f t="shared" si="25"/>
        <v>#REF!</v>
      </c>
      <c r="F56" s="23"/>
      <c r="G56" s="33" t="e">
        <f t="shared" si="26"/>
        <v>#REF!</v>
      </c>
      <c r="H56" s="33"/>
      <c r="I56" s="126" t="str">
        <f t="shared" si="27"/>
        <v xml:space="preserve">55-R3  </v>
      </c>
      <c r="J56" s="126"/>
      <c r="K56" s="32">
        <f t="shared" si="28"/>
        <v>-5</v>
      </c>
      <c r="L56"/>
      <c r="M56" s="109" t="e">
        <f t="shared" si="29"/>
        <v>#REF!</v>
      </c>
      <c r="N56"/>
      <c r="O56" s="22">
        <f t="shared" si="30"/>
        <v>1.06</v>
      </c>
      <c r="P56"/>
      <c r="Q56" s="1" t="e">
        <f t="shared" si="31"/>
        <v>#VALUE!</v>
      </c>
      <c r="S56" s="32" t="e">
        <f t="shared" si="32"/>
        <v>#REF!</v>
      </c>
      <c r="U56" s="33" t="e">
        <f t="shared" si="33"/>
        <v>#REF!</v>
      </c>
      <c r="V56" s="33"/>
      <c r="W56" s="53" t="e">
        <f t="shared" si="34"/>
        <v>#REF!</v>
      </c>
      <c r="X56" s="131"/>
      <c r="Y56" s="33" t="e">
        <f t="shared" si="35"/>
        <v>#REF!</v>
      </c>
      <c r="Z56" s="21"/>
      <c r="AA56" s="21"/>
      <c r="AB56" s="20"/>
      <c r="AD56" s="67" t="e">
        <f>+SUMIF(#REF!,$A56*100,#REF!)</f>
        <v>#REF!</v>
      </c>
      <c r="AE56" s="67" t="e">
        <f>+SUMIF(#REF!,$A56*100,#REF!)</f>
        <v>#REF!</v>
      </c>
      <c r="AF56" s="67"/>
      <c r="AG56" s="67" t="e">
        <f t="shared" si="36"/>
        <v>#REF!</v>
      </c>
      <c r="AH56" s="67" t="e">
        <f t="shared" si="37"/>
        <v>#REF!</v>
      </c>
    </row>
    <row r="57" spans="1:34" x14ac:dyDescent="0.2">
      <c r="A57" s="22">
        <v>375.2</v>
      </c>
      <c r="C57" t="s">
        <v>67</v>
      </c>
      <c r="E57" s="45" t="e">
        <f t="shared" si="25"/>
        <v>#REF!</v>
      </c>
      <c r="F57" s="23"/>
      <c r="G57" s="33" t="e">
        <f t="shared" si="26"/>
        <v>#REF!</v>
      </c>
      <c r="H57" s="33"/>
      <c r="I57" s="126" t="str">
        <f t="shared" si="27"/>
        <v xml:space="preserve">30-L1  </v>
      </c>
      <c r="J57" s="126"/>
      <c r="K57" s="32">
        <f t="shared" si="28"/>
        <v>-5</v>
      </c>
      <c r="L57"/>
      <c r="M57" s="109" t="e">
        <f t="shared" si="29"/>
        <v>#REF!</v>
      </c>
      <c r="N57"/>
      <c r="O57" s="22">
        <f t="shared" si="30"/>
        <v>8.35</v>
      </c>
      <c r="P57"/>
      <c r="Q57" s="1" t="e">
        <f t="shared" si="31"/>
        <v>#VALUE!</v>
      </c>
      <c r="S57" s="32" t="e">
        <f t="shared" si="32"/>
        <v>#REF!</v>
      </c>
      <c r="U57" s="33" t="e">
        <f t="shared" si="33"/>
        <v>#REF!</v>
      </c>
      <c r="V57" s="33"/>
      <c r="W57" s="53" t="e">
        <f t="shared" si="34"/>
        <v>#REF!</v>
      </c>
      <c r="X57" s="131"/>
      <c r="Y57" s="33" t="e">
        <f t="shared" si="35"/>
        <v>#REF!</v>
      </c>
      <c r="Z57" s="21"/>
      <c r="AA57" s="21"/>
      <c r="AB57" s="20"/>
      <c r="AD57" s="67" t="e">
        <f>+SUMIF(#REF!,$A57*100,#REF!)</f>
        <v>#REF!</v>
      </c>
      <c r="AE57" s="67" t="e">
        <f>+SUMIF(#REF!,$A57*100,#REF!)</f>
        <v>#REF!</v>
      </c>
      <c r="AF57" s="67"/>
      <c r="AG57" s="67" t="e">
        <f t="shared" si="36"/>
        <v>#REF!</v>
      </c>
      <c r="AH57" s="67" t="e">
        <f t="shared" si="37"/>
        <v>#REF!</v>
      </c>
    </row>
    <row r="58" spans="1:34" x14ac:dyDescent="0.2">
      <c r="A58" s="22">
        <v>376</v>
      </c>
      <c r="C58" t="s">
        <v>55</v>
      </c>
      <c r="E58" s="45" t="e">
        <f t="shared" si="25"/>
        <v>#REF!</v>
      </c>
      <c r="F58" s="23"/>
      <c r="G58" s="33" t="e">
        <f t="shared" si="26"/>
        <v>#REF!</v>
      </c>
      <c r="H58" s="33"/>
      <c r="I58" s="126" t="str">
        <f t="shared" si="27"/>
        <v>65-R2.5</v>
      </c>
      <c r="J58" s="126"/>
      <c r="K58" s="32">
        <f t="shared" si="28"/>
        <v>-30</v>
      </c>
      <c r="L58"/>
      <c r="M58" s="109" t="e">
        <f t="shared" si="29"/>
        <v>#REF!</v>
      </c>
      <c r="N58"/>
      <c r="O58" s="22">
        <f t="shared" si="30"/>
        <v>1.76</v>
      </c>
      <c r="P58"/>
      <c r="Q58" s="1" t="e">
        <f t="shared" si="31"/>
        <v>#VALUE!</v>
      </c>
      <c r="S58" s="32" t="e">
        <f t="shared" si="32"/>
        <v>#REF!</v>
      </c>
      <c r="U58" s="33" t="e">
        <f t="shared" si="33"/>
        <v>#REF!</v>
      </c>
      <c r="V58" s="33"/>
      <c r="W58" s="53" t="e">
        <f t="shared" si="34"/>
        <v>#REF!</v>
      </c>
      <c r="X58" s="131"/>
      <c r="Y58" s="33" t="e">
        <f t="shared" si="35"/>
        <v>#REF!</v>
      </c>
      <c r="Z58" s="21"/>
      <c r="AA58" s="21"/>
      <c r="AB58" s="20"/>
      <c r="AD58" s="67" t="e">
        <f>+SUMIF(#REF!,$A58*100,#REF!)</f>
        <v>#REF!</v>
      </c>
      <c r="AE58" s="67" t="e">
        <f>+SUMIF(#REF!,$A58*100,#REF!)</f>
        <v>#REF!</v>
      </c>
      <c r="AF58" s="67"/>
      <c r="AG58" s="67" t="e">
        <f t="shared" si="36"/>
        <v>#REF!</v>
      </c>
      <c r="AH58" s="67" t="e">
        <f t="shared" si="37"/>
        <v>#REF!</v>
      </c>
    </row>
    <row r="59" spans="1:34" x14ac:dyDescent="0.2">
      <c r="A59" s="22">
        <v>378</v>
      </c>
      <c r="C59" t="s">
        <v>72</v>
      </c>
      <c r="E59" s="45" t="e">
        <f t="shared" si="25"/>
        <v>#REF!</v>
      </c>
      <c r="F59" s="23"/>
      <c r="G59" s="33" t="e">
        <f t="shared" si="26"/>
        <v>#REF!</v>
      </c>
      <c r="H59" s="33"/>
      <c r="I59" s="126" t="str">
        <f t="shared" si="27"/>
        <v xml:space="preserve">41-S0  </v>
      </c>
      <c r="J59" s="126"/>
      <c r="K59" s="32">
        <f t="shared" si="28"/>
        <v>-10</v>
      </c>
      <c r="L59"/>
      <c r="M59" s="109" t="e">
        <f t="shared" si="29"/>
        <v>#REF!</v>
      </c>
      <c r="N59"/>
      <c r="O59" s="22">
        <f t="shared" si="30"/>
        <v>2.5299999999999998</v>
      </c>
      <c r="P59"/>
      <c r="Q59" s="1" t="e">
        <f t="shared" si="31"/>
        <v>#VALUE!</v>
      </c>
      <c r="S59" s="32" t="e">
        <f t="shared" si="32"/>
        <v>#REF!</v>
      </c>
      <c r="U59" s="33" t="e">
        <f t="shared" si="33"/>
        <v>#REF!</v>
      </c>
      <c r="V59" s="33"/>
      <c r="W59" s="53" t="e">
        <f t="shared" si="34"/>
        <v>#REF!</v>
      </c>
      <c r="X59" s="131"/>
      <c r="Y59" s="33" t="e">
        <f t="shared" si="35"/>
        <v>#REF!</v>
      </c>
      <c r="Z59" s="21"/>
      <c r="AA59" s="21"/>
      <c r="AB59" s="20"/>
      <c r="AD59" s="67" t="e">
        <f>+SUMIF(#REF!,$A59*100,#REF!)</f>
        <v>#REF!</v>
      </c>
      <c r="AE59" s="67" t="e">
        <f>+SUMIF(#REF!,$A59*100,#REF!)</f>
        <v>#REF!</v>
      </c>
      <c r="AF59" s="67"/>
      <c r="AG59" s="67" t="e">
        <f t="shared" si="36"/>
        <v>#REF!</v>
      </c>
      <c r="AH59" s="67" t="e">
        <f t="shared" si="37"/>
        <v>#REF!</v>
      </c>
    </row>
    <row r="60" spans="1:34" x14ac:dyDescent="0.2">
      <c r="A60" s="22">
        <v>379</v>
      </c>
      <c r="C60" t="s">
        <v>73</v>
      </c>
      <c r="E60" s="45" t="e">
        <f t="shared" si="25"/>
        <v>#REF!</v>
      </c>
      <c r="F60" s="23"/>
      <c r="G60" s="33" t="e">
        <f t="shared" si="26"/>
        <v>#REF!</v>
      </c>
      <c r="H60" s="33"/>
      <c r="I60" s="126" t="str">
        <f t="shared" si="27"/>
        <v xml:space="preserve">45-S1  </v>
      </c>
      <c r="J60" s="126"/>
      <c r="K60" s="32">
        <f t="shared" si="28"/>
        <v>-15</v>
      </c>
      <c r="L60"/>
      <c r="M60" s="109" t="e">
        <f t="shared" si="29"/>
        <v>#REF!</v>
      </c>
      <c r="N60"/>
      <c r="O60" s="22">
        <f t="shared" si="30"/>
        <v>2.33</v>
      </c>
      <c r="P60"/>
      <c r="Q60" s="1" t="e">
        <f t="shared" si="31"/>
        <v>#VALUE!</v>
      </c>
      <c r="S60" s="32" t="e">
        <f t="shared" si="32"/>
        <v>#REF!</v>
      </c>
      <c r="U60" s="33" t="e">
        <f t="shared" si="33"/>
        <v>#REF!</v>
      </c>
      <c r="V60" s="33"/>
      <c r="W60" s="53" t="e">
        <f t="shared" si="34"/>
        <v>#REF!</v>
      </c>
      <c r="X60" s="131"/>
      <c r="Y60" s="33" t="e">
        <f t="shared" si="35"/>
        <v>#REF!</v>
      </c>
      <c r="Z60" s="21"/>
      <c r="AA60" s="21"/>
      <c r="AB60" s="20"/>
      <c r="AD60" s="67" t="e">
        <f>+SUMIF(#REF!,$A60*100,#REF!)</f>
        <v>#REF!</v>
      </c>
      <c r="AE60" s="67" t="e">
        <f>+SUMIF(#REF!,$A60*100,#REF!)</f>
        <v>#REF!</v>
      </c>
      <c r="AF60" s="67"/>
      <c r="AG60" s="67" t="e">
        <f t="shared" si="36"/>
        <v>#REF!</v>
      </c>
      <c r="AH60" s="67" t="e">
        <f t="shared" si="37"/>
        <v>#REF!</v>
      </c>
    </row>
    <row r="61" spans="1:34" x14ac:dyDescent="0.2">
      <c r="A61" s="22">
        <v>380</v>
      </c>
      <c r="C61" s="12" t="s">
        <v>56</v>
      </c>
      <c r="E61" s="45" t="e">
        <f t="shared" si="25"/>
        <v>#REF!</v>
      </c>
      <c r="F61" s="23"/>
      <c r="G61" s="33" t="e">
        <f t="shared" si="26"/>
        <v>#REF!</v>
      </c>
      <c r="H61" s="33"/>
      <c r="I61" s="126" t="str">
        <f t="shared" si="27"/>
        <v xml:space="preserve">42-S0  </v>
      </c>
      <c r="J61" s="126"/>
      <c r="K61" s="32">
        <f t="shared" si="28"/>
        <v>-55</v>
      </c>
      <c r="L61"/>
      <c r="M61" s="109" t="e">
        <f t="shared" si="29"/>
        <v>#REF!</v>
      </c>
      <c r="N61"/>
      <c r="O61" s="22">
        <f t="shared" si="30"/>
        <v>3.6</v>
      </c>
      <c r="P61"/>
      <c r="Q61" s="1" t="e">
        <f t="shared" si="31"/>
        <v>#VALUE!</v>
      </c>
      <c r="S61" s="32" t="e">
        <f t="shared" si="32"/>
        <v>#REF!</v>
      </c>
      <c r="U61" s="33" t="e">
        <f t="shared" si="33"/>
        <v>#REF!</v>
      </c>
      <c r="V61" s="33"/>
      <c r="W61" s="53" t="e">
        <f t="shared" si="34"/>
        <v>#REF!</v>
      </c>
      <c r="X61" s="131"/>
      <c r="Y61" s="33" t="e">
        <f t="shared" si="35"/>
        <v>#REF!</v>
      </c>
      <c r="Z61" s="21"/>
      <c r="AA61" s="21"/>
      <c r="AB61" s="20"/>
      <c r="AD61" s="67" t="e">
        <f>+SUMIF(#REF!,$A61*100,#REF!)</f>
        <v>#REF!</v>
      </c>
      <c r="AE61" s="67" t="e">
        <f>+SUMIF(#REF!,$A61*100,#REF!)</f>
        <v>#REF!</v>
      </c>
      <c r="AF61" s="67"/>
      <c r="AG61" s="67" t="e">
        <f t="shared" si="36"/>
        <v>#REF!</v>
      </c>
      <c r="AH61" s="67" t="e">
        <f t="shared" si="37"/>
        <v>#REF!</v>
      </c>
    </row>
    <row r="62" spans="1:34" x14ac:dyDescent="0.2">
      <c r="A62" s="22">
        <v>381</v>
      </c>
      <c r="C62" s="12" t="s">
        <v>57</v>
      </c>
      <c r="E62" s="45" t="e">
        <f t="shared" si="25"/>
        <v>#REF!</v>
      </c>
      <c r="F62" s="23"/>
      <c r="G62" s="33" t="e">
        <f t="shared" si="26"/>
        <v>#REF!</v>
      </c>
      <c r="H62" s="33"/>
      <c r="I62" s="126" t="str">
        <f t="shared" si="27"/>
        <v xml:space="preserve">31-R1.5  </v>
      </c>
      <c r="J62" s="126"/>
      <c r="K62" s="32">
        <f t="shared" si="28"/>
        <v>0</v>
      </c>
      <c r="L62"/>
      <c r="M62" s="109" t="e">
        <f t="shared" si="29"/>
        <v>#REF!</v>
      </c>
      <c r="N62"/>
      <c r="O62" s="22">
        <f t="shared" si="30"/>
        <v>3.99</v>
      </c>
      <c r="P62"/>
      <c r="Q62" s="1" t="e">
        <f t="shared" si="31"/>
        <v>#VALUE!</v>
      </c>
      <c r="S62" s="32" t="e">
        <f t="shared" si="32"/>
        <v>#REF!</v>
      </c>
      <c r="U62" s="33" t="e">
        <f t="shared" si="33"/>
        <v>#REF!</v>
      </c>
      <c r="V62" s="33"/>
      <c r="W62" s="53" t="e">
        <f t="shared" si="34"/>
        <v>#REF!</v>
      </c>
      <c r="X62" s="131"/>
      <c r="Y62" s="33" t="e">
        <f t="shared" si="35"/>
        <v>#REF!</v>
      </c>
      <c r="Z62" s="3"/>
      <c r="AA62" s="3"/>
      <c r="AB62" s="20"/>
      <c r="AD62" s="67" t="e">
        <f>+SUMIF(#REF!,$A62*100,#REF!)</f>
        <v>#REF!</v>
      </c>
      <c r="AE62" s="67" t="e">
        <f>+SUMIF(#REF!,$A62*100,#REF!)</f>
        <v>#REF!</v>
      </c>
      <c r="AF62" s="67"/>
      <c r="AG62" s="67" t="e">
        <f t="shared" si="36"/>
        <v>#REF!</v>
      </c>
      <c r="AH62" s="67" t="e">
        <f t="shared" si="37"/>
        <v>#REF!</v>
      </c>
    </row>
    <row r="63" spans="1:34" x14ac:dyDescent="0.2">
      <c r="A63" s="22">
        <v>383</v>
      </c>
      <c r="C63" t="s">
        <v>58</v>
      </c>
      <c r="E63" s="45" t="e">
        <f t="shared" si="25"/>
        <v>#REF!</v>
      </c>
      <c r="F63" s="23"/>
      <c r="G63" s="33" t="e">
        <f t="shared" si="26"/>
        <v>#REF!</v>
      </c>
      <c r="H63" s="33"/>
      <c r="I63" s="126" t="str">
        <f t="shared" si="27"/>
        <v xml:space="preserve">45-R3  </v>
      </c>
      <c r="J63" s="126"/>
      <c r="K63" s="32">
        <f t="shared" si="28"/>
        <v>-5</v>
      </c>
      <c r="L63"/>
      <c r="M63" s="109" t="e">
        <f t="shared" si="29"/>
        <v>#REF!</v>
      </c>
      <c r="N63"/>
      <c r="O63" s="22">
        <f t="shared" si="30"/>
        <v>2.2200000000000002</v>
      </c>
      <c r="P63"/>
      <c r="Q63" s="1" t="e">
        <f t="shared" si="31"/>
        <v>#VALUE!</v>
      </c>
      <c r="S63" s="32" t="e">
        <f t="shared" si="32"/>
        <v>#REF!</v>
      </c>
      <c r="U63" s="33" t="e">
        <f t="shared" si="33"/>
        <v>#REF!</v>
      </c>
      <c r="V63" s="33"/>
      <c r="W63" s="53" t="e">
        <f t="shared" si="34"/>
        <v>#REF!</v>
      </c>
      <c r="X63" s="131"/>
      <c r="Y63" s="33" t="e">
        <f t="shared" si="35"/>
        <v>#REF!</v>
      </c>
      <c r="Z63" s="3"/>
      <c r="AA63" s="3"/>
      <c r="AB63" s="20"/>
      <c r="AD63" s="67" t="e">
        <f>+SUMIF(#REF!,$A63*100,#REF!)</f>
        <v>#REF!</v>
      </c>
      <c r="AE63" s="67" t="e">
        <f>+SUMIF(#REF!,$A63*100,#REF!)</f>
        <v>#REF!</v>
      </c>
      <c r="AF63" s="67"/>
      <c r="AG63" s="67" t="e">
        <f t="shared" si="36"/>
        <v>#REF!</v>
      </c>
      <c r="AH63" s="67" t="e">
        <f t="shared" si="37"/>
        <v>#REF!</v>
      </c>
    </row>
    <row r="64" spans="1:34" x14ac:dyDescent="0.2">
      <c r="A64" s="22">
        <v>385</v>
      </c>
      <c r="C64" s="12" t="s">
        <v>59</v>
      </c>
      <c r="E64" s="45" t="e">
        <f t="shared" si="25"/>
        <v>#REF!</v>
      </c>
      <c r="F64" s="23"/>
      <c r="G64" s="33" t="e">
        <f t="shared" si="26"/>
        <v>#REF!</v>
      </c>
      <c r="H64" s="33"/>
      <c r="I64" s="126" t="str">
        <f t="shared" si="27"/>
        <v xml:space="preserve">40-S2.5  </v>
      </c>
      <c r="J64" s="126"/>
      <c r="K64" s="32">
        <f t="shared" si="28"/>
        <v>0</v>
      </c>
      <c r="L64"/>
      <c r="M64" s="109" t="e">
        <f t="shared" si="29"/>
        <v>#REF!</v>
      </c>
      <c r="N64"/>
      <c r="O64" s="22">
        <f t="shared" si="30"/>
        <v>0.94</v>
      </c>
      <c r="P64"/>
      <c r="Q64" s="1" t="e">
        <f t="shared" si="31"/>
        <v>#VALUE!</v>
      </c>
      <c r="S64" s="32" t="e">
        <f t="shared" si="32"/>
        <v>#REF!</v>
      </c>
      <c r="U64" s="33" t="e">
        <f t="shared" si="33"/>
        <v>#REF!</v>
      </c>
      <c r="V64" s="33"/>
      <c r="W64" s="53" t="e">
        <f t="shared" si="34"/>
        <v>#REF!</v>
      </c>
      <c r="X64" s="131"/>
      <c r="Y64" s="33" t="e">
        <f t="shared" si="35"/>
        <v>#REF!</v>
      </c>
      <c r="Z64" s="21"/>
      <c r="AA64" s="21"/>
      <c r="AB64" s="20"/>
      <c r="AD64" s="67" t="e">
        <f>+SUMIF(#REF!,$A64*100,#REF!)</f>
        <v>#REF!</v>
      </c>
      <c r="AE64" s="67" t="e">
        <f>+SUMIF(#REF!,$A64*100,#REF!)</f>
        <v>#REF!</v>
      </c>
      <c r="AF64" s="67"/>
      <c r="AG64" s="67" t="e">
        <f t="shared" si="36"/>
        <v>#REF!</v>
      </c>
      <c r="AH64" s="67" t="e">
        <f t="shared" si="37"/>
        <v>#REF!</v>
      </c>
    </row>
    <row r="65" spans="1:34" x14ac:dyDescent="0.2">
      <c r="A65" s="22">
        <v>387</v>
      </c>
      <c r="C65" s="12" t="s">
        <v>60</v>
      </c>
      <c r="E65" s="46" t="e">
        <f t="shared" si="25"/>
        <v>#REF!</v>
      </c>
      <c r="F65" s="23"/>
      <c r="G65" s="33" t="e">
        <f t="shared" si="26"/>
        <v>#REF!</v>
      </c>
      <c r="H65" s="33"/>
      <c r="I65" s="126" t="str">
        <f t="shared" si="27"/>
        <v xml:space="preserve">40-S2  </v>
      </c>
      <c r="J65" s="126"/>
      <c r="K65" s="32">
        <f t="shared" si="28"/>
        <v>0</v>
      </c>
      <c r="L65"/>
      <c r="M65" s="109" t="e">
        <f t="shared" si="29"/>
        <v>#REF!</v>
      </c>
      <c r="N65"/>
      <c r="O65" s="22">
        <f t="shared" si="30"/>
        <v>3.48</v>
      </c>
      <c r="P65"/>
      <c r="Q65" s="1" t="e">
        <f t="shared" si="31"/>
        <v>#VALUE!</v>
      </c>
      <c r="S65" s="32" t="e">
        <f t="shared" si="32"/>
        <v>#REF!</v>
      </c>
      <c r="U65" s="33" t="e">
        <f t="shared" si="33"/>
        <v>#REF!</v>
      </c>
      <c r="V65" s="33"/>
      <c r="W65" s="22" t="e">
        <f>+VLOOKUP($A65,Deprate,W$1,0)</f>
        <v>#REF!</v>
      </c>
      <c r="Y65" s="33" t="e">
        <f t="shared" si="35"/>
        <v>#REF!</v>
      </c>
      <c r="Z65" s="21"/>
      <c r="AA65" s="21"/>
      <c r="AB65" s="20"/>
      <c r="AD65" s="67" t="e">
        <f>+SUMIF(#REF!,$A65*100,#REF!)</f>
        <v>#REF!</v>
      </c>
      <c r="AE65" s="67" t="e">
        <f>+SUMIF(#REF!,$A65*100,#REF!)</f>
        <v>#REF!</v>
      </c>
      <c r="AF65" s="67"/>
      <c r="AG65" s="67" t="e">
        <f t="shared" si="36"/>
        <v>#REF!</v>
      </c>
      <c r="AH65" s="67" t="e">
        <f t="shared" si="37"/>
        <v>#REF!</v>
      </c>
    </row>
    <row r="66" spans="1:34" x14ac:dyDescent="0.2">
      <c r="A66" s="22"/>
      <c r="E66" s="45"/>
      <c r="F66" s="23"/>
      <c r="G66" s="39"/>
      <c r="H66" s="33"/>
      <c r="I66" s="33"/>
      <c r="J66" s="33"/>
      <c r="K66" s="33"/>
      <c r="L66" s="33"/>
      <c r="M66" s="33"/>
      <c r="N66" s="33"/>
      <c r="O66" s="33"/>
      <c r="P66" s="33"/>
      <c r="Q66" s="2"/>
      <c r="S66" s="32"/>
      <c r="U66" s="39"/>
      <c r="V66" s="33"/>
      <c r="W66" s="22"/>
      <c r="Y66" s="39"/>
      <c r="Z66" s="21"/>
      <c r="AA66" s="21"/>
      <c r="AB66" s="20"/>
      <c r="AD66" s="67"/>
      <c r="AE66" s="67"/>
      <c r="AF66" s="67"/>
      <c r="AG66" s="67"/>
      <c r="AH66" s="67"/>
    </row>
    <row r="67" spans="1:34" ht="15.75" x14ac:dyDescent="0.25">
      <c r="A67" s="22"/>
      <c r="C67" s="18" t="s">
        <v>28</v>
      </c>
      <c r="E67" s="47" t="e">
        <f>+SUBTOTAL(9,E55:E65)</f>
        <v>#REF!</v>
      </c>
      <c r="F67" s="14"/>
      <c r="G67" s="40" t="e">
        <f>+SUBTOTAL(9,G55:G65)</f>
        <v>#REF!</v>
      </c>
      <c r="H67" s="40"/>
      <c r="I67" s="40"/>
      <c r="J67" s="40"/>
      <c r="K67" s="40"/>
      <c r="L67" s="40"/>
      <c r="M67" s="40" t="e">
        <f>+SUBTOTAL(9,M55:M65)</f>
        <v>#REF!</v>
      </c>
      <c r="N67" s="40"/>
      <c r="O67" s="50" t="e">
        <f>+M67/$E67*100</f>
        <v>#REF!</v>
      </c>
      <c r="P67" s="40"/>
      <c r="Q67" s="2"/>
      <c r="S67" s="32"/>
      <c r="U67" s="40" t="e">
        <f>+SUBTOTAL(9,U55:U65)</f>
        <v>#REF!</v>
      </c>
      <c r="V67" s="40"/>
      <c r="W67" s="50" t="e">
        <f>+U67/$E67*100</f>
        <v>#REF!</v>
      </c>
      <c r="X67" s="51"/>
      <c r="Y67" s="40" t="e">
        <f>+SUBTOTAL(9,Y55:Y65)</f>
        <v>#REF!</v>
      </c>
      <c r="Z67" s="52"/>
      <c r="AA67" s="52"/>
      <c r="AB67" s="20"/>
      <c r="AD67" s="67"/>
      <c r="AE67" s="67"/>
      <c r="AF67" s="67"/>
      <c r="AG67" s="67"/>
      <c r="AH67" s="67"/>
    </row>
    <row r="68" spans="1:34" ht="15.75" x14ac:dyDescent="0.25">
      <c r="A68" s="22"/>
      <c r="C68" s="18"/>
      <c r="E68" s="45"/>
      <c r="F68" s="14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2"/>
      <c r="S68" s="32"/>
      <c r="U68" s="40"/>
      <c r="V68" s="40"/>
      <c r="W68" s="23"/>
      <c r="Y68" s="40"/>
      <c r="Z68" s="23"/>
      <c r="AA68" s="23"/>
      <c r="AB68" s="20"/>
      <c r="AD68" s="67"/>
      <c r="AE68" s="67"/>
      <c r="AF68" s="67"/>
      <c r="AG68" s="67"/>
      <c r="AH68" s="67"/>
    </row>
    <row r="69" spans="1:34" ht="15.75" x14ac:dyDescent="0.25">
      <c r="A69" s="22"/>
      <c r="E69" s="45"/>
      <c r="F69" s="14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2"/>
      <c r="S69" s="32"/>
      <c r="U69" s="40"/>
      <c r="V69" s="40"/>
      <c r="W69" s="23"/>
      <c r="Y69" s="40"/>
      <c r="Z69" s="23"/>
      <c r="AA69" s="23"/>
      <c r="AB69" s="20"/>
      <c r="AD69" s="67"/>
      <c r="AE69" s="67"/>
      <c r="AF69" s="67"/>
      <c r="AG69" s="67"/>
      <c r="AH69" s="67"/>
    </row>
    <row r="70" spans="1:34" ht="15.75" x14ac:dyDescent="0.25">
      <c r="A70" s="22"/>
      <c r="C70" s="5" t="s">
        <v>29</v>
      </c>
      <c r="E70" s="45"/>
      <c r="F70" s="2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2"/>
      <c r="S70" s="32"/>
      <c r="U70" s="33"/>
      <c r="V70" s="33"/>
      <c r="W70" s="23"/>
      <c r="Y70" s="33"/>
      <c r="Z70" s="23"/>
      <c r="AA70" s="23"/>
      <c r="AB70" s="20"/>
      <c r="AD70" s="67"/>
      <c r="AE70" s="67"/>
      <c r="AF70" s="67"/>
      <c r="AG70" s="67"/>
      <c r="AH70" s="67"/>
    </row>
    <row r="71" spans="1:34" ht="15.75" x14ac:dyDescent="0.25">
      <c r="A71" s="22"/>
      <c r="C71" s="7"/>
      <c r="E71" s="45"/>
      <c r="F71" s="2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2"/>
      <c r="S71" s="32"/>
      <c r="U71" s="33"/>
      <c r="V71" s="33"/>
      <c r="W71" s="23"/>
      <c r="Y71" s="33"/>
      <c r="Z71" s="23"/>
      <c r="AA71" s="23"/>
      <c r="AB71" s="20"/>
      <c r="AD71" s="67"/>
      <c r="AE71" s="67"/>
      <c r="AF71" s="67"/>
      <c r="AG71" s="67"/>
      <c r="AH71" s="67"/>
    </row>
    <row r="72" spans="1:34" x14ac:dyDescent="0.2">
      <c r="A72" s="53">
        <v>392.1</v>
      </c>
      <c r="C72" s="54" t="s">
        <v>68</v>
      </c>
      <c r="E72" s="45" t="e">
        <f>+VLOOKUP($A72,Deprate,E$1,0)</f>
        <v>#REF!</v>
      </c>
      <c r="F72" s="23"/>
      <c r="G72" s="33" t="e">
        <f>+VLOOKUP($A72,Deprate,G$1,0)</f>
        <v>#REF!</v>
      </c>
      <c r="H72" s="33"/>
      <c r="I72" s="126" t="str">
        <f>+VLOOKUP($A72,ExistingEstimates,I$1,0)</f>
        <v>5-SQ</v>
      </c>
      <c r="J72" s="126"/>
      <c r="K72" s="32">
        <f t="shared" ref="K72:K76" si="38">+VLOOKUP($A72,ExistingEstimates,K$1,0)</f>
        <v>0</v>
      </c>
      <c r="L72"/>
      <c r="M72" s="109" t="e">
        <f t="shared" ref="M72:M76" si="39">+ROUND(O72*E72/100,0)</f>
        <v>#REF!</v>
      </c>
      <c r="N72"/>
      <c r="O72" s="22">
        <f t="shared" ref="O72:O76" si="40">+VLOOKUP($A72,ExistingEstimates,O$1,0)</f>
        <v>20</v>
      </c>
      <c r="P72"/>
      <c r="Q72" s="1" t="e">
        <f>+TEXT(VLOOKUP($A72,Deprate,3,0),"#")&amp;"-"&amp;TRIM(VLOOKUP($A72,Deprate,4,0))</f>
        <v>#VALUE!</v>
      </c>
      <c r="S72" s="32" t="e">
        <f>+VLOOKUP($A72,Deprate,S$1,0)</f>
        <v>#REF!</v>
      </c>
      <c r="T72" s="55"/>
      <c r="U72" s="33" t="e">
        <f>+VLOOKUP($A72,Deprate,U$1,0)</f>
        <v>#REF!</v>
      </c>
      <c r="V72" s="33"/>
      <c r="W72" s="53" t="e">
        <f>+IF(VLOOKUP($A72,Deprate,W$1,0)=0,"-     ",VLOOKUP($A72,Deprate,W$1,0))</f>
        <v>#REF!</v>
      </c>
      <c r="X72" s="131"/>
      <c r="Y72" s="33" t="e">
        <f>+U72-M72</f>
        <v>#REF!</v>
      </c>
      <c r="Z72" s="23"/>
      <c r="AA72" s="23"/>
      <c r="AB72" s="20"/>
      <c r="AD72" s="67" t="e">
        <f>+SUMIF(#REF!,$A72*100,#REF!)</f>
        <v>#REF!</v>
      </c>
      <c r="AE72" s="67" t="e">
        <f>+SUMIF(#REF!,$A72*100,#REF!)</f>
        <v>#REF!</v>
      </c>
      <c r="AF72" s="67"/>
      <c r="AG72" s="67" t="e">
        <f>+AD72-E72</f>
        <v>#REF!</v>
      </c>
      <c r="AH72" s="67" t="e">
        <f>+AE72+G72</f>
        <v>#REF!</v>
      </c>
    </row>
    <row r="73" spans="1:34" x14ac:dyDescent="0.2">
      <c r="A73" s="22">
        <v>392.2</v>
      </c>
      <c r="C73" s="12" t="s">
        <v>61</v>
      </c>
      <c r="E73" s="45" t="e">
        <f>+VLOOKUP($A73,Deprate,E$1,0)</f>
        <v>#REF!</v>
      </c>
      <c r="F73" s="23"/>
      <c r="G73" s="33" t="e">
        <f>+VLOOKUP($A73,Deprate,G$1,0)</f>
        <v>#REF!</v>
      </c>
      <c r="H73" s="33"/>
      <c r="I73" s="126" t="str">
        <f>+VLOOKUP($A73,ExistingEstimates,I$1,0)</f>
        <v xml:space="preserve">20-L1  </v>
      </c>
      <c r="J73" s="126"/>
      <c r="K73" s="32">
        <f t="shared" si="38"/>
        <v>5</v>
      </c>
      <c r="L73"/>
      <c r="M73" s="109" t="e">
        <f t="shared" si="39"/>
        <v>#REF!</v>
      </c>
      <c r="N73"/>
      <c r="O73" s="22">
        <f t="shared" si="40"/>
        <v>4.76</v>
      </c>
      <c r="P73"/>
      <c r="Q73" s="1" t="e">
        <f>+TEXT(VLOOKUP($A73,Deprate,3,0),"#")&amp;"-"&amp;TRIM(VLOOKUP($A73,Deprate,4,0))</f>
        <v>#VALUE!</v>
      </c>
      <c r="S73" s="32" t="e">
        <f>+VLOOKUP($A73,Deprate,S$1,0)</f>
        <v>#REF!</v>
      </c>
      <c r="U73" s="33" t="e">
        <f>+VLOOKUP($A73,Deprate,U$1,0)</f>
        <v>#REF!</v>
      </c>
      <c r="V73" s="33"/>
      <c r="W73" s="53" t="e">
        <f>+IF(VLOOKUP($A73,Deprate,W$1,0)=0,"-     ",VLOOKUP($A73,Deprate,W$1,0))</f>
        <v>#REF!</v>
      </c>
      <c r="X73" s="131"/>
      <c r="Y73" s="33" t="e">
        <f>+U73-M73</f>
        <v>#REF!</v>
      </c>
      <c r="Z73" s="21"/>
      <c r="AA73" s="21"/>
      <c r="AB73" s="20"/>
      <c r="AD73" s="67" t="e">
        <f>+SUMIF(#REF!,$A73*100,#REF!)</f>
        <v>#REF!</v>
      </c>
      <c r="AE73" s="67" t="e">
        <f>+SUMIF(#REF!,$A73*100,#REF!)</f>
        <v>#REF!</v>
      </c>
      <c r="AF73" s="67"/>
      <c r="AG73" s="67" t="e">
        <f>+AD73-E73</f>
        <v>#REF!</v>
      </c>
      <c r="AH73" s="67" t="e">
        <f>+AE73+G73</f>
        <v>#REF!</v>
      </c>
    </row>
    <row r="74" spans="1:34" x14ac:dyDescent="0.2">
      <c r="A74" s="22">
        <v>394</v>
      </c>
      <c r="C74" t="s">
        <v>62</v>
      </c>
      <c r="E74" s="45" t="e">
        <f>+VLOOKUP($A74,Deprate,E$1,0)</f>
        <v>#REF!</v>
      </c>
      <c r="F74" s="23"/>
      <c r="G74" s="33" t="e">
        <f>+VLOOKUP($A74,Deprate,G$1,0)</f>
        <v>#REF!</v>
      </c>
      <c r="H74" s="33"/>
      <c r="I74" s="126" t="str">
        <f>+VLOOKUP($A74,ExistingEstimates,I$1,0)</f>
        <v xml:space="preserve">25-SQ  </v>
      </c>
      <c r="J74" s="126"/>
      <c r="K74" s="32">
        <f t="shared" si="38"/>
        <v>0</v>
      </c>
      <c r="L74"/>
      <c r="M74" s="109" t="e">
        <f t="shared" si="39"/>
        <v>#REF!</v>
      </c>
      <c r="N74"/>
      <c r="O74" s="22">
        <f t="shared" si="40"/>
        <v>4.68</v>
      </c>
      <c r="P74"/>
      <c r="Q74" s="1" t="e">
        <f>+TEXT(VLOOKUP($A74,Deprate,3,0),"#")&amp;"-"&amp;TRIM(VLOOKUP($A74,Deprate,4,0))</f>
        <v>#VALUE!</v>
      </c>
      <c r="S74" s="32" t="e">
        <f>+VLOOKUP($A74,Deprate,S$1,0)</f>
        <v>#REF!</v>
      </c>
      <c r="U74" s="33" t="e">
        <f>+VLOOKUP($A74,Deprate,U$1,0)</f>
        <v>#REF!</v>
      </c>
      <c r="V74" s="33"/>
      <c r="W74" s="53" t="e">
        <f>+IF(VLOOKUP($A74,Deprate,W$1,0)=0,"-     ",VLOOKUP($A74,Deprate,W$1,0))</f>
        <v>#REF!</v>
      </c>
      <c r="X74" s="131"/>
      <c r="Y74" s="33" t="e">
        <f>+U74-M74</f>
        <v>#REF!</v>
      </c>
      <c r="Z74" s="21"/>
      <c r="AA74" s="21"/>
      <c r="AB74" s="20"/>
      <c r="AD74" s="67" t="e">
        <f>+SUMIF(#REF!,$A74*100,#REF!)</f>
        <v>#REF!</v>
      </c>
      <c r="AE74" s="67" t="e">
        <f>+SUMIF(#REF!,$A74*100,#REF!)</f>
        <v>#REF!</v>
      </c>
      <c r="AF74" s="67"/>
      <c r="AG74" s="67" t="e">
        <f>+AD74-E74</f>
        <v>#REF!</v>
      </c>
      <c r="AH74" s="67" t="e">
        <f>+AE74+G74</f>
        <v>#REF!</v>
      </c>
    </row>
    <row r="75" spans="1:34" x14ac:dyDescent="0.2">
      <c r="A75" s="53">
        <v>396.1</v>
      </c>
      <c r="C75" s="57" t="s">
        <v>69</v>
      </c>
      <c r="E75" s="45" t="e">
        <f>+VLOOKUP($A75,Deprate,E$1,0)</f>
        <v>#REF!</v>
      </c>
      <c r="F75" s="23"/>
      <c r="G75" s="33" t="e">
        <f>+VLOOKUP($A75,Deprate,G$1,0)</f>
        <v>#REF!</v>
      </c>
      <c r="H75" s="33"/>
      <c r="I75" s="126" t="str">
        <f>+VLOOKUP($A75,ExistingEstimates,I$1,0)</f>
        <v>5-SQ</v>
      </c>
      <c r="J75" s="126"/>
      <c r="K75" s="32">
        <f t="shared" si="38"/>
        <v>0</v>
      </c>
      <c r="L75"/>
      <c r="M75" s="109" t="e">
        <f t="shared" si="39"/>
        <v>#REF!</v>
      </c>
      <c r="N75"/>
      <c r="O75" s="22">
        <f t="shared" si="40"/>
        <v>20</v>
      </c>
      <c r="P75"/>
      <c r="Q75" s="1" t="e">
        <f>+TEXT(VLOOKUP($A75,Deprate,3,0),"#")&amp;"-"&amp;TRIM(VLOOKUP($A75,Deprate,4,0))</f>
        <v>#VALUE!</v>
      </c>
      <c r="S75" s="32" t="e">
        <f>+VLOOKUP($A75,Deprate,S$1,0)</f>
        <v>#REF!</v>
      </c>
      <c r="T75" s="55"/>
      <c r="U75" s="33" t="e">
        <f>+VLOOKUP($A75,Deprate,U$1,0)</f>
        <v>#REF!</v>
      </c>
      <c r="V75" s="33"/>
      <c r="W75" s="53" t="e">
        <f>+IF(VLOOKUP($A75,Deprate,W$1,0)=0,"-     ",VLOOKUP($A75,Deprate,W$1,0))</f>
        <v>#REF!</v>
      </c>
      <c r="X75" s="131"/>
      <c r="Y75" s="33" t="e">
        <f>+U75-M75</f>
        <v>#REF!</v>
      </c>
      <c r="Z75" s="21"/>
      <c r="AA75" s="21"/>
      <c r="AB75" s="20"/>
      <c r="AD75" s="67" t="e">
        <f>+SUMIF(#REF!,$A75*100,#REF!)</f>
        <v>#REF!</v>
      </c>
      <c r="AE75" s="67" t="e">
        <f>+SUMIF(#REF!,$A75*100,#REF!)</f>
        <v>#REF!</v>
      </c>
      <c r="AF75" s="67"/>
      <c r="AG75" s="67" t="e">
        <f>+AD75-E75</f>
        <v>#REF!</v>
      </c>
      <c r="AH75" s="67" t="e">
        <f>+AE75+G75</f>
        <v>#REF!</v>
      </c>
    </row>
    <row r="76" spans="1:34" x14ac:dyDescent="0.2">
      <c r="A76" s="22">
        <v>396.2</v>
      </c>
      <c r="C76" s="12" t="s">
        <v>63</v>
      </c>
      <c r="E76" s="46" t="e">
        <f>+VLOOKUP($A76,Deprate,E$1,0)</f>
        <v>#REF!</v>
      </c>
      <c r="F76" s="23"/>
      <c r="G76" s="33" t="e">
        <f>+VLOOKUP($A76,Deprate,G$1,0)</f>
        <v>#REF!</v>
      </c>
      <c r="H76" s="33"/>
      <c r="I76" s="126" t="str">
        <f>+VLOOKUP($A76,ExistingEstimates,I$1,0)</f>
        <v>25-R1.5</v>
      </c>
      <c r="J76" s="126"/>
      <c r="K76" s="32">
        <f t="shared" si="38"/>
        <v>5</v>
      </c>
      <c r="L76"/>
      <c r="M76" s="109" t="e">
        <f t="shared" si="39"/>
        <v>#REF!</v>
      </c>
      <c r="N76"/>
      <c r="O76" s="22">
        <f t="shared" si="40"/>
        <v>2.69</v>
      </c>
      <c r="P76"/>
      <c r="Q76" s="1" t="e">
        <f>+TEXT(VLOOKUP($A76,Deprate,3,0),"#")&amp;"-"&amp;TRIM(VLOOKUP($A76,Deprate,4,0))</f>
        <v>#VALUE!</v>
      </c>
      <c r="S76" s="32" t="e">
        <f>+VLOOKUP($A76,Deprate,S$1,0)</f>
        <v>#REF!</v>
      </c>
      <c r="U76" s="33" t="e">
        <f>+VLOOKUP($A76,Deprate,U$1,0)</f>
        <v>#REF!</v>
      </c>
      <c r="V76" s="33"/>
      <c r="W76" s="53" t="e">
        <f>+IF(VLOOKUP($A76,Deprate,W$1,0)=0,"-     ",VLOOKUP($A76,Deprate,W$1,0))</f>
        <v>#REF!</v>
      </c>
      <c r="X76" s="131"/>
      <c r="Y76" s="33" t="e">
        <f>+U76-M76</f>
        <v>#REF!</v>
      </c>
      <c r="Z76" s="21"/>
      <c r="AA76" s="21"/>
      <c r="AB76" s="20"/>
      <c r="AD76" s="67" t="e">
        <f>+SUMIF(#REF!,$A76*100,#REF!)</f>
        <v>#REF!</v>
      </c>
      <c r="AE76" s="67" t="e">
        <f>+SUMIF(#REF!,$A76*100,#REF!)</f>
        <v>#REF!</v>
      </c>
      <c r="AF76" s="67"/>
      <c r="AG76" s="67" t="e">
        <f>+AD76-E76</f>
        <v>#REF!</v>
      </c>
      <c r="AH76" s="67" t="e">
        <f>+AE76+G76</f>
        <v>#REF!</v>
      </c>
    </row>
    <row r="77" spans="1:34" x14ac:dyDescent="0.2">
      <c r="A77" s="20"/>
      <c r="E77" s="45"/>
      <c r="F77" s="23"/>
      <c r="G77" s="39"/>
      <c r="H77" s="33"/>
      <c r="I77" s="33"/>
      <c r="J77" s="33"/>
      <c r="K77" s="33"/>
      <c r="L77" s="33"/>
      <c r="M77" s="33"/>
      <c r="N77" s="33"/>
      <c r="O77" s="33"/>
      <c r="P77" s="33"/>
      <c r="Q77" s="2"/>
      <c r="S77" s="32"/>
      <c r="U77" s="39"/>
      <c r="V77" s="33"/>
      <c r="W77" s="23"/>
      <c r="Y77" s="39"/>
      <c r="Z77" s="23"/>
      <c r="AA77" s="23"/>
      <c r="AB77" s="20"/>
      <c r="AD77" s="67"/>
      <c r="AE77" s="67"/>
      <c r="AF77" s="67"/>
      <c r="AG77" s="67"/>
      <c r="AH77" s="67"/>
    </row>
    <row r="78" spans="1:34" ht="15.75" x14ac:dyDescent="0.25">
      <c r="A78" s="20"/>
      <c r="C78" s="18" t="s">
        <v>30</v>
      </c>
      <c r="E78" s="47" t="e">
        <f>+SUBTOTAL(9,E72:E77)</f>
        <v>#REF!</v>
      </c>
      <c r="F78" s="14"/>
      <c r="G78" s="40" t="e">
        <f>+SUBTOTAL(9,G72:G77)</f>
        <v>#REF!</v>
      </c>
      <c r="H78" s="40"/>
      <c r="I78" s="40"/>
      <c r="J78" s="40"/>
      <c r="K78" s="40"/>
      <c r="L78" s="40"/>
      <c r="M78" s="40" t="e">
        <f>+SUBTOTAL(9,M72:M77)</f>
        <v>#REF!</v>
      </c>
      <c r="N78" s="40"/>
      <c r="O78" s="50" t="e">
        <f>+M78/$E78*100</f>
        <v>#REF!</v>
      </c>
      <c r="P78" s="40"/>
      <c r="Q78" s="2"/>
      <c r="S78" s="32"/>
      <c r="U78" s="40" t="e">
        <f>+SUBTOTAL(9,U72:U77)</f>
        <v>#REF!</v>
      </c>
      <c r="V78" s="40"/>
      <c r="W78" s="50" t="e">
        <f>+U78/$E78*100</f>
        <v>#REF!</v>
      </c>
      <c r="X78" s="51"/>
      <c r="Y78" s="40" t="e">
        <f>+SUBTOTAL(9,Y72:Y77)</f>
        <v>#REF!</v>
      </c>
      <c r="Z78" s="52"/>
      <c r="AA78" s="52"/>
      <c r="AB78" s="20"/>
      <c r="AD78" s="67"/>
      <c r="AE78" s="67"/>
      <c r="AF78" s="67"/>
      <c r="AG78" s="67"/>
      <c r="AH78" s="67"/>
    </row>
    <row r="79" spans="1:34" ht="15.75" x14ac:dyDescent="0.25">
      <c r="A79" s="20"/>
      <c r="C79" s="19"/>
      <c r="E79" s="45"/>
      <c r="F79" s="14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2"/>
      <c r="S79" s="32"/>
      <c r="U79" s="40"/>
      <c r="V79" s="40"/>
      <c r="W79" s="23"/>
      <c r="Y79" s="40"/>
      <c r="Z79" s="14"/>
      <c r="AA79" s="14"/>
      <c r="AB79" s="20"/>
      <c r="AD79" s="67"/>
      <c r="AE79" s="67"/>
      <c r="AF79" s="67"/>
      <c r="AG79" s="67"/>
      <c r="AH79" s="67"/>
    </row>
    <row r="80" spans="1:34" ht="15.75" x14ac:dyDescent="0.25">
      <c r="A80" s="20"/>
      <c r="C80" s="18" t="s">
        <v>64</v>
      </c>
      <c r="E80" s="47" t="e">
        <f>+SUBTOTAL(9,E20:E79)</f>
        <v>#REF!</v>
      </c>
      <c r="F80" s="14"/>
      <c r="G80" s="40" t="e">
        <f>+SUBTOTAL(9,G20:G79)</f>
        <v>#REF!</v>
      </c>
      <c r="H80" s="40"/>
      <c r="I80" s="40"/>
      <c r="J80" s="40"/>
      <c r="K80" s="40"/>
      <c r="L80" s="40"/>
      <c r="M80" s="40" t="e">
        <f>+SUBTOTAL(9,M20:M79)</f>
        <v>#REF!</v>
      </c>
      <c r="N80" s="40"/>
      <c r="O80" s="50" t="e">
        <f>+M80/$E80*100</f>
        <v>#REF!</v>
      </c>
      <c r="P80" s="40"/>
      <c r="Q80" s="2"/>
      <c r="S80" s="32"/>
      <c r="U80" s="40" t="e">
        <f>+SUBTOTAL(9,U20:U79)</f>
        <v>#REF!</v>
      </c>
      <c r="V80" s="40"/>
      <c r="W80" s="50" t="e">
        <f>+U80/$E80*100</f>
        <v>#REF!</v>
      </c>
      <c r="X80" s="51"/>
      <c r="Y80" s="40" t="e">
        <f>+SUBTOTAL(9,Y20:Y79)</f>
        <v>#REF!</v>
      </c>
      <c r="Z80" s="52"/>
      <c r="AA80" s="52"/>
      <c r="AB80" s="20"/>
      <c r="AD80" s="67"/>
      <c r="AE80" s="67"/>
      <c r="AF80" s="67"/>
      <c r="AG80" s="67"/>
      <c r="AH80" s="67"/>
    </row>
    <row r="81" spans="1:34" ht="15.75" x14ac:dyDescent="0.25">
      <c r="A81" s="20"/>
      <c r="C81" s="18"/>
      <c r="E81" s="45"/>
      <c r="F81" s="14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2"/>
      <c r="S81" s="32"/>
      <c r="U81" s="40"/>
      <c r="V81" s="40"/>
      <c r="W81" s="23"/>
      <c r="Y81" s="40"/>
      <c r="Z81" s="14"/>
      <c r="AA81" s="14"/>
      <c r="AB81" s="20"/>
      <c r="AD81" s="67"/>
      <c r="AE81" s="67"/>
      <c r="AF81" s="67"/>
      <c r="AG81" s="67"/>
      <c r="AH81" s="67"/>
    </row>
    <row r="82" spans="1:34" ht="15.75" x14ac:dyDescent="0.25">
      <c r="A82" s="20"/>
      <c r="C82" s="18"/>
      <c r="E82" s="45"/>
      <c r="F82" s="14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2"/>
      <c r="S82" s="32"/>
      <c r="U82" s="40"/>
      <c r="V82" s="40"/>
      <c r="W82" s="23"/>
      <c r="Y82" s="40"/>
      <c r="Z82" s="14"/>
      <c r="AA82" s="14"/>
      <c r="AB82" s="20"/>
      <c r="AD82" s="67"/>
      <c r="AE82" s="67"/>
      <c r="AF82" s="67"/>
      <c r="AG82" s="67"/>
      <c r="AH82" s="67"/>
    </row>
    <row r="83" spans="1:34" ht="15.75" x14ac:dyDescent="0.25">
      <c r="A83" s="20"/>
      <c r="C83" s="5" t="s">
        <v>34</v>
      </c>
      <c r="E83" s="45"/>
      <c r="F83" s="2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2"/>
      <c r="S83" s="32"/>
      <c r="U83" s="33"/>
      <c r="V83" s="33"/>
      <c r="W83" s="23"/>
      <c r="AB83" s="20"/>
      <c r="AD83" s="67"/>
      <c r="AE83" s="67"/>
      <c r="AF83" s="67"/>
      <c r="AG83" s="67"/>
      <c r="AH83" s="67"/>
    </row>
    <row r="84" spans="1:34" x14ac:dyDescent="0.2">
      <c r="A84" s="22"/>
      <c r="E84" s="45"/>
      <c r="F84" s="23"/>
      <c r="G84" s="33"/>
      <c r="H84" s="33"/>
      <c r="I84" s="33"/>
      <c r="J84" s="33"/>
      <c r="K84" s="33"/>
      <c r="L84" s="33"/>
      <c r="M84" s="33"/>
      <c r="N84" s="33"/>
      <c r="O84" s="33"/>
      <c r="P84" s="33"/>
      <c r="S84" s="32"/>
      <c r="U84" s="33"/>
      <c r="V84" s="33"/>
      <c r="W84" s="23"/>
      <c r="AB84" s="20"/>
      <c r="AD84" s="67"/>
      <c r="AE84" s="67"/>
      <c r="AF84" s="67"/>
      <c r="AG84" s="67"/>
      <c r="AH84" s="67"/>
    </row>
    <row r="85" spans="1:34" x14ac:dyDescent="0.2">
      <c r="A85" s="22">
        <v>350.1</v>
      </c>
      <c r="C85" t="s">
        <v>36</v>
      </c>
      <c r="E85" s="45">
        <f>29500.57+3363.5</f>
        <v>32864.07</v>
      </c>
      <c r="F85" s="23"/>
      <c r="G85" s="33"/>
      <c r="H85" s="33"/>
      <c r="I85" s="33"/>
      <c r="J85" s="33"/>
      <c r="K85" s="33"/>
      <c r="L85" s="33"/>
      <c r="M85" s="33"/>
      <c r="N85" s="33"/>
      <c r="O85" s="33"/>
      <c r="P85" s="33"/>
      <c r="S85" s="32"/>
      <c r="U85" s="33"/>
      <c r="V85" s="33"/>
      <c r="W85" s="23"/>
      <c r="AB85" s="20"/>
      <c r="AD85" s="67"/>
      <c r="AE85" s="67"/>
      <c r="AF85" s="67"/>
      <c r="AG85" s="67"/>
      <c r="AH85" s="67"/>
    </row>
    <row r="86" spans="1:34" x14ac:dyDescent="0.2">
      <c r="A86" s="22">
        <v>374.12</v>
      </c>
      <c r="C86" t="s">
        <v>36</v>
      </c>
      <c r="E86" s="46">
        <v>59724.58</v>
      </c>
      <c r="F86" s="23"/>
      <c r="G86" s="49"/>
      <c r="H86" s="33"/>
      <c r="I86" s="33"/>
      <c r="J86" s="33"/>
      <c r="K86" s="33"/>
      <c r="L86" s="33"/>
      <c r="M86" s="33"/>
      <c r="N86" s="33"/>
      <c r="O86" s="33"/>
      <c r="P86" s="33"/>
      <c r="S86" s="32"/>
      <c r="U86" s="33"/>
      <c r="V86" s="33"/>
      <c r="W86" s="23"/>
      <c r="AB86" s="20"/>
      <c r="AD86" s="67"/>
      <c r="AE86" s="67"/>
      <c r="AF86" s="67"/>
      <c r="AG86" s="67"/>
      <c r="AH86" s="67"/>
    </row>
    <row r="87" spans="1:34" ht="15.75" x14ac:dyDescent="0.25">
      <c r="A87" s="22"/>
      <c r="E87" s="45"/>
      <c r="F87" s="14"/>
      <c r="G87" s="40"/>
      <c r="H87" s="40"/>
      <c r="I87" s="40"/>
      <c r="J87" s="40"/>
      <c r="K87" s="40"/>
      <c r="L87" s="40"/>
      <c r="M87" s="40"/>
      <c r="N87" s="40"/>
      <c r="O87" s="40"/>
      <c r="P87" s="40"/>
      <c r="S87" s="32"/>
      <c r="U87" s="40"/>
      <c r="V87" s="40"/>
      <c r="W87" s="23"/>
      <c r="AB87" s="20"/>
      <c r="AD87" s="67"/>
      <c r="AE87" s="67"/>
      <c r="AF87" s="67"/>
      <c r="AG87" s="67"/>
      <c r="AH87" s="67"/>
    </row>
    <row r="88" spans="1:34" ht="15.75" x14ac:dyDescent="0.25">
      <c r="A88" s="20"/>
      <c r="C88" s="18" t="s">
        <v>37</v>
      </c>
      <c r="E88" s="47">
        <f>+SUBTOTAL(9,E85:E87)</f>
        <v>92588.65</v>
      </c>
      <c r="F88" s="14"/>
      <c r="G88" s="48">
        <f>+SUBTOTAL(9,G85:G87)</f>
        <v>0</v>
      </c>
      <c r="H88" s="40"/>
      <c r="I88" s="40"/>
      <c r="J88" s="40"/>
      <c r="K88" s="40"/>
      <c r="L88" s="40"/>
      <c r="M88" s="40"/>
      <c r="N88" s="40"/>
      <c r="O88" s="40"/>
      <c r="P88" s="40"/>
      <c r="S88" s="32"/>
      <c r="U88" s="40"/>
      <c r="V88" s="40"/>
      <c r="W88" s="23"/>
      <c r="AB88" s="20"/>
      <c r="AD88" s="67"/>
      <c r="AE88" s="67"/>
      <c r="AF88" s="67"/>
      <c r="AG88" s="67"/>
      <c r="AH88" s="67"/>
    </row>
    <row r="89" spans="1:34" ht="15.75" x14ac:dyDescent="0.25">
      <c r="A89" s="20"/>
      <c r="C89" s="18"/>
      <c r="E89" s="47"/>
      <c r="F89" s="14"/>
      <c r="G89" s="48"/>
      <c r="H89" s="40"/>
      <c r="I89" s="40"/>
      <c r="J89" s="40"/>
      <c r="K89" s="40"/>
      <c r="L89" s="40"/>
      <c r="M89" s="40"/>
      <c r="N89" s="40"/>
      <c r="O89" s="40"/>
      <c r="P89" s="40"/>
      <c r="S89" s="32"/>
      <c r="U89" s="40"/>
      <c r="V89" s="40"/>
      <c r="W89" s="23"/>
      <c r="AB89" s="20"/>
      <c r="AD89" s="67"/>
      <c r="AE89" s="67"/>
      <c r="AF89" s="67"/>
      <c r="AG89" s="67"/>
      <c r="AH89" s="67"/>
    </row>
    <row r="90" spans="1:34" s="55" customFormat="1" x14ac:dyDescent="0.2">
      <c r="A90" s="58"/>
      <c r="C90" s="59"/>
      <c r="E90" s="60"/>
      <c r="F90" s="61"/>
      <c r="G90" s="62"/>
      <c r="H90" s="63"/>
      <c r="I90" s="63"/>
      <c r="J90" s="63"/>
      <c r="K90" s="63"/>
      <c r="L90" s="63"/>
      <c r="M90" s="63"/>
      <c r="N90" s="63"/>
      <c r="O90" s="63"/>
      <c r="P90" s="63"/>
      <c r="S90" s="56"/>
      <c r="U90" s="63"/>
      <c r="V90" s="63"/>
      <c r="W90" s="64"/>
      <c r="AB90" s="58"/>
      <c r="AD90" s="70"/>
      <c r="AE90" s="70"/>
      <c r="AF90" s="70"/>
      <c r="AG90" s="70"/>
      <c r="AH90" s="70"/>
    </row>
    <row r="91" spans="1:34" ht="16.5" thickBot="1" x14ac:dyDescent="0.3">
      <c r="A91" s="20"/>
      <c r="C91" s="18" t="s">
        <v>33</v>
      </c>
      <c r="E91" s="47" t="e">
        <f>+SUBTOTAL(9,E20:E90)</f>
        <v>#REF!</v>
      </c>
      <c r="F91" s="14"/>
      <c r="G91" s="40" t="e">
        <f>+SUBTOTAL(9,G20:G90)</f>
        <v>#REF!</v>
      </c>
      <c r="H91" s="40"/>
      <c r="I91" s="40"/>
      <c r="J91" s="40"/>
      <c r="K91" s="40"/>
      <c r="L91" s="40"/>
      <c r="M91" s="132" t="e">
        <f>+SUBTOTAL(9,M20:M90)</f>
        <v>#REF!</v>
      </c>
      <c r="N91" s="40"/>
      <c r="O91" s="50" t="e">
        <f>+M91/$E91*100</f>
        <v>#REF!</v>
      </c>
      <c r="P91" s="40"/>
      <c r="S91" s="32"/>
      <c r="U91" s="40" t="e">
        <f>+SUBTOTAL(9,U20:U90)</f>
        <v>#REF!</v>
      </c>
      <c r="V91" s="40"/>
      <c r="W91" s="50">
        <f>+SUBTOTAL(9,W86:W90)</f>
        <v>0</v>
      </c>
      <c r="Y91" s="40" t="e">
        <f>+SUBTOTAL(9,Y20:Y90)</f>
        <v>#REF!</v>
      </c>
      <c r="AB91" s="20"/>
      <c r="AD91" s="67"/>
      <c r="AE91" s="67"/>
      <c r="AF91" s="67"/>
      <c r="AG91" s="67"/>
      <c r="AH91" s="67"/>
    </row>
    <row r="92" spans="1:34" ht="16.5" thickTop="1" x14ac:dyDescent="0.25">
      <c r="A92" s="20"/>
      <c r="C92" s="18"/>
      <c r="E92" s="13"/>
      <c r="F92" s="14"/>
      <c r="G92" s="42"/>
      <c r="H92" s="40"/>
      <c r="I92" s="40"/>
      <c r="J92" s="40"/>
      <c r="K92" s="40"/>
      <c r="L92" s="40"/>
      <c r="M92" s="40"/>
      <c r="N92" s="40"/>
      <c r="O92" s="40"/>
      <c r="P92" s="40"/>
      <c r="S92" s="32"/>
      <c r="U92" s="42"/>
      <c r="V92" s="40"/>
      <c r="W92" s="23"/>
      <c r="AB92" s="20"/>
    </row>
    <row r="93" spans="1:34" ht="15.75" x14ac:dyDescent="0.25">
      <c r="A93" s="20"/>
      <c r="C93" s="18"/>
      <c r="E93" s="15"/>
      <c r="F93" s="14"/>
      <c r="G93" s="40"/>
      <c r="H93" s="40"/>
      <c r="I93" s="40"/>
      <c r="J93" s="40"/>
      <c r="K93" s="40"/>
      <c r="L93" s="40"/>
      <c r="M93" s="40"/>
      <c r="N93" s="40"/>
      <c r="O93" s="40"/>
      <c r="P93" s="40"/>
      <c r="S93" s="32"/>
      <c r="U93" s="40"/>
      <c r="V93" s="40"/>
      <c r="W93" s="23"/>
      <c r="AB93" s="20"/>
    </row>
    <row r="94" spans="1:34" x14ac:dyDescent="0.2">
      <c r="W94"/>
    </row>
    <row r="95" spans="1:34" ht="15.75" hidden="1" outlineLevel="1" x14ac:dyDescent="0.25">
      <c r="C95" s="69" t="s">
        <v>75</v>
      </c>
      <c r="W95"/>
    </row>
    <row r="96" spans="1:34" hidden="1" outlineLevel="1" x14ac:dyDescent="0.2">
      <c r="W96"/>
    </row>
    <row r="97" spans="1:23" hidden="1" outlineLevel="1" x14ac:dyDescent="0.2">
      <c r="A97">
        <v>38805</v>
      </c>
      <c r="C97" t="s">
        <v>78</v>
      </c>
      <c r="E97" s="45" t="e">
        <f>+SUMIF(#REF!,$A97,#REF!)</f>
        <v>#REF!</v>
      </c>
      <c r="F97" s="45"/>
      <c r="G97" s="45" t="e">
        <f>-SUMIF(#REF!,$A97,#REF!)</f>
        <v>#REF!</v>
      </c>
      <c r="W97"/>
    </row>
    <row r="98" spans="1:23" hidden="1" outlineLevel="1" x14ac:dyDescent="0.2">
      <c r="A98">
        <v>38807</v>
      </c>
      <c r="C98" t="s">
        <v>79</v>
      </c>
      <c r="E98" s="45" t="e">
        <f>+SUMIF(#REF!,$A98,#REF!)</f>
        <v>#REF!</v>
      </c>
      <c r="F98" s="45"/>
      <c r="G98" s="45" t="e">
        <f>-SUMIF(#REF!,$A98,#REF!)</f>
        <v>#REF!</v>
      </c>
      <c r="W98"/>
    </row>
    <row r="99" spans="1:23" hidden="1" outlineLevel="1" x14ac:dyDescent="0.2">
      <c r="A99">
        <v>35805</v>
      </c>
      <c r="C99" t="s">
        <v>80</v>
      </c>
      <c r="E99" s="45" t="e">
        <f>+SUMIF(#REF!,$A99,#REF!)</f>
        <v>#REF!</v>
      </c>
      <c r="F99" s="45"/>
      <c r="G99" s="45" t="e">
        <f>-SUMIF(#REF!,$A99,#REF!)</f>
        <v>#REF!</v>
      </c>
      <c r="W99"/>
    </row>
    <row r="100" spans="1:23" hidden="1" outlineLevel="1" x14ac:dyDescent="0.2">
      <c r="A100">
        <v>35807</v>
      </c>
      <c r="C100" t="s">
        <v>81</v>
      </c>
      <c r="E100" s="45" t="e">
        <f>+SUMIF(#REF!,$A100,#REF!)</f>
        <v>#REF!</v>
      </c>
      <c r="F100" s="45"/>
      <c r="G100" s="45" t="e">
        <f>-SUMIF(#REF!,$A100,#REF!)</f>
        <v>#REF!</v>
      </c>
      <c r="W100"/>
    </row>
    <row r="101" spans="1:23" hidden="1" outlineLevel="1" x14ac:dyDescent="0.2">
      <c r="A101">
        <v>36807</v>
      </c>
      <c r="C101" t="s">
        <v>82</v>
      </c>
      <c r="E101" s="46" t="e">
        <f>+SUMIF(#REF!,$A101,#REF!)</f>
        <v>#REF!</v>
      </c>
      <c r="F101" s="45"/>
      <c r="G101" s="46" t="e">
        <f>-SUMIF(#REF!,$A101,#REF!)</f>
        <v>#REF!</v>
      </c>
      <c r="W101"/>
    </row>
    <row r="102" spans="1:23" hidden="1" outlineLevel="1" x14ac:dyDescent="0.2">
      <c r="E102" s="45"/>
      <c r="F102" s="45"/>
      <c r="G102" s="45"/>
      <c r="W102"/>
    </row>
    <row r="103" spans="1:23" ht="15.75" hidden="1" outlineLevel="1" x14ac:dyDescent="0.25">
      <c r="C103" s="69" t="s">
        <v>76</v>
      </c>
      <c r="E103" s="68" t="e">
        <f>+SUBTOTAL(9,E97:E102)</f>
        <v>#REF!</v>
      </c>
      <c r="F103" s="68"/>
      <c r="G103" s="68" t="e">
        <f>+SUBTOTAL(9,G97:G102)</f>
        <v>#REF!</v>
      </c>
      <c r="W103"/>
    </row>
    <row r="104" spans="1:23" ht="15.75" hidden="1" outlineLevel="1" x14ac:dyDescent="0.25">
      <c r="C104" s="69"/>
      <c r="W104"/>
    </row>
    <row r="105" spans="1:23" ht="15.75" hidden="1" outlineLevel="1" x14ac:dyDescent="0.25">
      <c r="C105" s="69" t="s">
        <v>77</v>
      </c>
      <c r="E105" s="47" t="e">
        <f>+SUBTOTAL(9,E20:E104)</f>
        <v>#REF!</v>
      </c>
      <c r="F105" s="14"/>
      <c r="G105" s="47" t="e">
        <f>+SUBTOTAL(9,G20:G104)</f>
        <v>#REF!</v>
      </c>
      <c r="W105"/>
    </row>
    <row r="106" spans="1:23" hidden="1" outlineLevel="1" x14ac:dyDescent="0.2">
      <c r="W106"/>
    </row>
    <row r="107" spans="1:23" hidden="1" outlineLevel="1" x14ac:dyDescent="0.2">
      <c r="W107"/>
    </row>
    <row r="108" spans="1:23" hidden="1" outlineLevel="1" x14ac:dyDescent="0.2">
      <c r="E108" s="67">
        <v>724381115.42000008</v>
      </c>
      <c r="F108" s="67"/>
      <c r="G108" s="67">
        <v>-238270572.69</v>
      </c>
      <c r="W108"/>
    </row>
    <row r="109" spans="1:23" hidden="1" outlineLevel="1" x14ac:dyDescent="0.2">
      <c r="E109" s="67" t="e">
        <f>+E108-E105</f>
        <v>#REF!</v>
      </c>
      <c r="G109" s="67" t="e">
        <f>+G108+G105</f>
        <v>#REF!</v>
      </c>
      <c r="W109"/>
    </row>
    <row r="110" spans="1:23" hidden="1" outlineLevel="1" x14ac:dyDescent="0.2">
      <c r="W110"/>
    </row>
    <row r="111" spans="1:23" collapsed="1" x14ac:dyDescent="0.2">
      <c r="W111"/>
    </row>
    <row r="112" spans="1:23" x14ac:dyDescent="0.2">
      <c r="W112"/>
    </row>
    <row r="113" spans="23:23" x14ac:dyDescent="0.2">
      <c r="W113"/>
    </row>
    <row r="114" spans="23:23" x14ac:dyDescent="0.2">
      <c r="W114"/>
    </row>
    <row r="115" spans="23:23" x14ac:dyDescent="0.2">
      <c r="W115"/>
    </row>
    <row r="116" spans="23:23" x14ac:dyDescent="0.2">
      <c r="W116"/>
    </row>
    <row r="117" spans="23:23" x14ac:dyDescent="0.2">
      <c r="W117"/>
    </row>
    <row r="118" spans="23:23" x14ac:dyDescent="0.2">
      <c r="W118"/>
    </row>
    <row r="119" spans="23:23" x14ac:dyDescent="0.2">
      <c r="W119"/>
    </row>
    <row r="120" spans="23:23" x14ac:dyDescent="0.2">
      <c r="W120"/>
    </row>
    <row r="121" spans="23:23" x14ac:dyDescent="0.2">
      <c r="W121"/>
    </row>
    <row r="122" spans="23:23" x14ac:dyDescent="0.2">
      <c r="W122"/>
    </row>
    <row r="123" spans="23:23" x14ac:dyDescent="0.2">
      <c r="W123"/>
    </row>
    <row r="124" spans="23:23" x14ac:dyDescent="0.2">
      <c r="W124"/>
    </row>
    <row r="125" spans="23:23" x14ac:dyDescent="0.2">
      <c r="W125"/>
    </row>
    <row r="126" spans="23:23" x14ac:dyDescent="0.2">
      <c r="W126"/>
    </row>
    <row r="127" spans="23:23" x14ac:dyDescent="0.2">
      <c r="W127"/>
    </row>
    <row r="128" spans="23:23" x14ac:dyDescent="0.2">
      <c r="W128"/>
    </row>
    <row r="129" spans="23:23" x14ac:dyDescent="0.2">
      <c r="W129"/>
    </row>
    <row r="130" spans="23:23" x14ac:dyDescent="0.2">
      <c r="W130"/>
    </row>
    <row r="131" spans="23:23" x14ac:dyDescent="0.2">
      <c r="W131"/>
    </row>
    <row r="132" spans="23:23" x14ac:dyDescent="0.2">
      <c r="W132"/>
    </row>
    <row r="133" spans="23:23" x14ac:dyDescent="0.2">
      <c r="W133"/>
    </row>
    <row r="134" spans="23:23" x14ac:dyDescent="0.2">
      <c r="W134"/>
    </row>
    <row r="135" spans="23:23" x14ac:dyDescent="0.2">
      <c r="W135"/>
    </row>
    <row r="136" spans="23:23" x14ac:dyDescent="0.2">
      <c r="W136"/>
    </row>
    <row r="137" spans="23:23" x14ac:dyDescent="0.2">
      <c r="W137"/>
    </row>
  </sheetData>
  <pageMargins left="0.5" right="0.5" top="0.68" bottom="0.5" header="0.5" footer="0.5"/>
  <pageSetup scale="46" fitToHeight="0" orientation="landscape" r:id="rId1"/>
  <headerFooter alignWithMargins="0"/>
  <rowBreaks count="1" manualBreakCount="1">
    <brk id="69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6"/>
  <sheetViews>
    <sheetView zoomScale="85" zoomScaleNormal="85" workbookViewId="0">
      <selection activeCell="D17" sqref="D17"/>
    </sheetView>
  </sheetViews>
  <sheetFormatPr defaultRowHeight="15" x14ac:dyDescent="0.2"/>
  <cols>
    <col min="1" max="1" width="9.77734375" customWidth="1"/>
    <col min="2" max="2" width="2.77734375" customWidth="1"/>
    <col min="3" max="3" width="51.77734375" customWidth="1"/>
    <col min="4" max="4" width="3.77734375" customWidth="1"/>
    <col min="5" max="5" width="11.77734375" customWidth="1"/>
    <col min="6" max="6" width="3.77734375" customWidth="1"/>
    <col min="7" max="7" width="9.77734375" customWidth="1"/>
    <col min="8" max="8" width="3.77734375" customWidth="1"/>
    <col min="9" max="9" width="15.77734375" customWidth="1"/>
    <col min="10" max="10" width="3.77734375" customWidth="1"/>
    <col min="11" max="11" width="15.77734375" customWidth="1"/>
    <col min="12" max="12" width="3.77734375" customWidth="1"/>
    <col min="13" max="13" width="13.77734375" customWidth="1"/>
    <col min="14" max="14" width="3.77734375" customWidth="1"/>
    <col min="15" max="15" width="12.77734375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</cols>
  <sheetData>
    <row r="1" spans="1:20" x14ac:dyDescent="0.2">
      <c r="A1" s="20"/>
      <c r="B1" s="20"/>
      <c r="C1" s="20"/>
      <c r="D1" s="20"/>
      <c r="E1" s="20"/>
      <c r="F1" s="20"/>
      <c r="G1" s="26"/>
      <c r="H1" s="20"/>
      <c r="I1" s="20"/>
      <c r="J1" s="20"/>
      <c r="K1" s="33"/>
      <c r="L1" s="33"/>
      <c r="M1" s="33"/>
      <c r="N1" s="33"/>
      <c r="O1" s="33"/>
      <c r="P1" s="20"/>
      <c r="Q1" s="20"/>
      <c r="R1" s="20"/>
      <c r="S1" s="20"/>
      <c r="T1" s="20"/>
    </row>
    <row r="2" spans="1:20" ht="15.75" x14ac:dyDescent="0.25">
      <c r="A2" s="65" t="s">
        <v>70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20"/>
    </row>
    <row r="3" spans="1:20" ht="15.75" x14ac:dyDescent="0.25">
      <c r="A3" s="65" t="s">
        <v>71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20"/>
    </row>
    <row r="4" spans="1:20" ht="15.75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20"/>
    </row>
    <row r="5" spans="1:20" ht="15.75" x14ac:dyDescent="0.25">
      <c r="A5" s="65" t="s">
        <v>74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20"/>
    </row>
    <row r="6" spans="1:20" ht="15.75" x14ac:dyDescent="0.25">
      <c r="A6" s="65" t="s">
        <v>85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20"/>
    </row>
    <row r="7" spans="1:20" ht="15.75" x14ac:dyDescent="0.25">
      <c r="A7" s="71"/>
      <c r="B7" s="72"/>
      <c r="C7" s="72"/>
      <c r="D7" s="72"/>
      <c r="E7" s="72"/>
      <c r="F7" s="72"/>
      <c r="G7" s="73"/>
      <c r="H7" s="72"/>
      <c r="I7" s="72"/>
      <c r="J7" s="72"/>
      <c r="K7" s="74"/>
      <c r="L7" s="74"/>
      <c r="M7" s="74"/>
      <c r="N7" s="74"/>
      <c r="O7" s="74"/>
      <c r="P7" s="72"/>
      <c r="Q7" s="72"/>
      <c r="T7" s="20"/>
    </row>
    <row r="8" spans="1:20" ht="15.75" x14ac:dyDescent="0.25">
      <c r="A8" s="71"/>
      <c r="B8" s="24"/>
      <c r="C8" s="24"/>
      <c r="D8" s="24"/>
      <c r="E8" s="24"/>
      <c r="F8" s="24"/>
      <c r="G8" s="27"/>
      <c r="H8" s="24"/>
      <c r="I8" s="24"/>
      <c r="J8" s="24"/>
      <c r="K8" s="34"/>
      <c r="L8" s="34"/>
      <c r="M8" s="34"/>
      <c r="N8" s="34"/>
      <c r="O8" s="36"/>
      <c r="T8" s="20"/>
    </row>
    <row r="9" spans="1:20" ht="15.75" x14ac:dyDescent="0.25">
      <c r="A9" s="20"/>
      <c r="B9" s="75"/>
      <c r="C9" s="76"/>
      <c r="D9" s="77"/>
      <c r="E9" s="77"/>
      <c r="F9" s="77"/>
      <c r="G9" s="78" t="s">
        <v>1</v>
      </c>
      <c r="H9" s="77"/>
      <c r="I9" s="77"/>
      <c r="J9" s="77"/>
      <c r="K9" s="79" t="s">
        <v>2</v>
      </c>
      <c r="L9" s="79"/>
      <c r="M9" s="79"/>
      <c r="N9" s="79"/>
      <c r="O9" s="80" t="s">
        <v>3</v>
      </c>
      <c r="P9" s="72"/>
      <c r="Q9" s="72"/>
      <c r="R9" s="81"/>
      <c r="S9" s="77" t="s">
        <v>4</v>
      </c>
      <c r="T9" s="20"/>
    </row>
    <row r="10" spans="1:20" ht="15.75" x14ac:dyDescent="0.25">
      <c r="A10" s="20"/>
      <c r="B10" s="75"/>
      <c r="C10" s="77"/>
      <c r="D10" s="77"/>
      <c r="E10" s="77" t="s">
        <v>5</v>
      </c>
      <c r="F10" s="77"/>
      <c r="G10" s="78" t="s">
        <v>6</v>
      </c>
      <c r="H10" s="77"/>
      <c r="I10" s="77" t="s">
        <v>7</v>
      </c>
      <c r="J10" s="77"/>
      <c r="K10" s="79" t="s">
        <v>8</v>
      </c>
      <c r="L10" s="79"/>
      <c r="M10" s="79" t="s">
        <v>9</v>
      </c>
      <c r="N10" s="79"/>
      <c r="O10" s="82" t="s">
        <v>10</v>
      </c>
      <c r="P10" s="83"/>
      <c r="Q10" s="84" t="s">
        <v>11</v>
      </c>
      <c r="R10" s="81"/>
      <c r="S10" s="77" t="s">
        <v>12</v>
      </c>
      <c r="T10" s="20"/>
    </row>
    <row r="11" spans="1:20" ht="15.75" x14ac:dyDescent="0.25">
      <c r="A11" s="20"/>
      <c r="B11" s="75"/>
      <c r="C11" s="77" t="s">
        <v>13</v>
      </c>
      <c r="D11" s="77"/>
      <c r="E11" s="77" t="s">
        <v>14</v>
      </c>
      <c r="F11" s="77"/>
      <c r="G11" s="78" t="s">
        <v>15</v>
      </c>
      <c r="H11" s="77"/>
      <c r="I11" s="77" t="s">
        <v>16</v>
      </c>
      <c r="J11" s="77"/>
      <c r="K11" s="79" t="s">
        <v>17</v>
      </c>
      <c r="L11" s="79"/>
      <c r="M11" s="79" t="s">
        <v>18</v>
      </c>
      <c r="N11" s="79"/>
      <c r="O11" s="79" t="s">
        <v>19</v>
      </c>
      <c r="P11" s="77"/>
      <c r="Q11" s="76" t="s">
        <v>20</v>
      </c>
      <c r="R11" s="81"/>
      <c r="S11" s="77" t="s">
        <v>21</v>
      </c>
      <c r="T11" s="20"/>
    </row>
    <row r="12" spans="1:20" ht="15.75" x14ac:dyDescent="0.25">
      <c r="A12" s="20"/>
      <c r="B12" s="75"/>
      <c r="C12" s="82">
        <v>-1</v>
      </c>
      <c r="D12" s="85"/>
      <c r="E12" s="82">
        <v>-2</v>
      </c>
      <c r="F12" s="85"/>
      <c r="G12" s="86">
        <v>-3</v>
      </c>
      <c r="H12" s="85"/>
      <c r="I12" s="82">
        <v>-4</v>
      </c>
      <c r="J12" s="85"/>
      <c r="K12" s="82">
        <v>-5</v>
      </c>
      <c r="L12" s="79"/>
      <c r="M12" s="82">
        <v>-6</v>
      </c>
      <c r="N12" s="79"/>
      <c r="O12" s="82">
        <v>-7</v>
      </c>
      <c r="P12" s="85"/>
      <c r="Q12" s="87" t="s">
        <v>22</v>
      </c>
      <c r="S12" s="87" t="s">
        <v>23</v>
      </c>
      <c r="T12" s="20"/>
    </row>
    <row r="13" spans="1:20" ht="15.75" x14ac:dyDescent="0.25">
      <c r="A13" s="20"/>
      <c r="B13" s="75"/>
      <c r="C13" s="85"/>
      <c r="D13" s="85"/>
      <c r="E13" s="85"/>
      <c r="F13" s="85"/>
      <c r="G13" s="78"/>
      <c r="H13" s="85"/>
      <c r="I13" s="85"/>
      <c r="J13" s="85"/>
      <c r="K13" s="79"/>
      <c r="L13" s="79"/>
      <c r="M13" s="79"/>
      <c r="N13" s="79"/>
      <c r="O13" s="79"/>
      <c r="P13" s="85"/>
      <c r="Q13" s="85"/>
      <c r="S13" s="85"/>
      <c r="T13" s="20"/>
    </row>
    <row r="14" spans="1:20" ht="15.75" x14ac:dyDescent="0.25">
      <c r="A14" s="20"/>
      <c r="C14" s="88" t="s">
        <v>65</v>
      </c>
      <c r="E14" s="81"/>
      <c r="G14" s="89"/>
      <c r="I14" s="90"/>
      <c r="K14" s="33"/>
      <c r="L14" s="33"/>
      <c r="M14" s="33"/>
      <c r="N14" s="33"/>
      <c r="O14" s="33"/>
      <c r="Q14" s="22"/>
      <c r="S14" s="21"/>
      <c r="T14" s="20"/>
    </row>
    <row r="15" spans="1:20" x14ac:dyDescent="0.2">
      <c r="A15" s="20"/>
      <c r="E15" s="81"/>
      <c r="G15" s="89"/>
      <c r="I15" s="90"/>
      <c r="K15" s="33"/>
      <c r="L15" s="33"/>
      <c r="M15" s="33"/>
      <c r="N15" s="33"/>
      <c r="O15" s="33"/>
      <c r="Q15" s="22"/>
      <c r="T15" s="20"/>
    </row>
    <row r="16" spans="1:20" ht="15.75" x14ac:dyDescent="0.25">
      <c r="A16" s="20"/>
      <c r="C16" s="76" t="s">
        <v>31</v>
      </c>
      <c r="E16" s="81"/>
      <c r="G16" s="89"/>
      <c r="I16" s="90"/>
      <c r="K16" s="33"/>
      <c r="L16" s="33"/>
      <c r="M16" s="33"/>
      <c r="N16" s="33"/>
      <c r="O16" s="33"/>
      <c r="Q16" s="22"/>
      <c r="T16" s="20"/>
    </row>
    <row r="17" spans="1:20" ht="15.75" x14ac:dyDescent="0.25">
      <c r="A17" s="20"/>
      <c r="C17" s="84"/>
      <c r="E17" s="81"/>
      <c r="G17" s="89"/>
      <c r="I17" s="90"/>
      <c r="K17" s="33"/>
      <c r="L17" s="33"/>
      <c r="M17" s="33"/>
      <c r="N17" s="33"/>
      <c r="O17" s="33"/>
      <c r="Q17" s="22"/>
      <c r="T17" s="20"/>
    </row>
    <row r="18" spans="1:20" x14ac:dyDescent="0.2">
      <c r="A18" s="22">
        <v>350.2</v>
      </c>
      <c r="C18" t="s">
        <v>38</v>
      </c>
      <c r="E18" s="91" t="s">
        <v>86</v>
      </c>
      <c r="G18" s="89">
        <v>0</v>
      </c>
      <c r="I18" s="90">
        <v>63678.14</v>
      </c>
      <c r="J18" s="23"/>
      <c r="K18" s="33">
        <v>70451</v>
      </c>
      <c r="L18" s="33"/>
      <c r="M18" s="33">
        <v>-6773</v>
      </c>
      <c r="N18" s="33"/>
      <c r="O18" s="92">
        <v>0</v>
      </c>
      <c r="P18" s="23"/>
      <c r="Q18" s="93" t="s">
        <v>24</v>
      </c>
      <c r="S18" s="94" t="s">
        <v>24</v>
      </c>
      <c r="T18" s="20"/>
    </row>
    <row r="19" spans="1:20" x14ac:dyDescent="0.2">
      <c r="A19" s="22">
        <v>351.2</v>
      </c>
      <c r="C19" t="s">
        <v>39</v>
      </c>
      <c r="E19" s="91" t="s">
        <v>87</v>
      </c>
      <c r="G19" s="89">
        <v>-5</v>
      </c>
      <c r="I19" s="90">
        <v>1696319.2</v>
      </c>
      <c r="J19" s="23"/>
      <c r="K19" s="33">
        <v>743281</v>
      </c>
      <c r="L19" s="33"/>
      <c r="M19" s="33">
        <v>1037855</v>
      </c>
      <c r="N19" s="33"/>
      <c r="O19" s="92">
        <v>28509</v>
      </c>
      <c r="P19" s="23"/>
      <c r="Q19" s="22">
        <v>1.36</v>
      </c>
      <c r="S19" s="21">
        <f>ROUND(M19/O19,1)</f>
        <v>36.4</v>
      </c>
      <c r="T19" s="20"/>
    </row>
    <row r="20" spans="1:20" x14ac:dyDescent="0.2">
      <c r="A20" s="22">
        <v>351.3</v>
      </c>
      <c r="C20" t="s">
        <v>40</v>
      </c>
      <c r="E20" s="91" t="s">
        <v>88</v>
      </c>
      <c r="G20" s="89">
        <v>-5</v>
      </c>
      <c r="I20" s="90">
        <v>10879.61</v>
      </c>
      <c r="J20" s="23"/>
      <c r="K20" s="33">
        <v>14474</v>
      </c>
      <c r="L20" s="33"/>
      <c r="M20" s="33">
        <v>-3050</v>
      </c>
      <c r="N20" s="33"/>
      <c r="O20" s="92">
        <v>0</v>
      </c>
      <c r="P20" s="23"/>
      <c r="Q20" s="93" t="s">
        <v>24</v>
      </c>
      <c r="S20" s="94" t="s">
        <v>24</v>
      </c>
      <c r="T20" s="20"/>
    </row>
    <row r="21" spans="1:20" x14ac:dyDescent="0.2">
      <c r="A21" s="22">
        <v>351.4</v>
      </c>
      <c r="C21" t="s">
        <v>41</v>
      </c>
      <c r="E21" s="91" t="s">
        <v>89</v>
      </c>
      <c r="G21" s="89">
        <v>-5</v>
      </c>
      <c r="I21" s="90">
        <v>1236356.49</v>
      </c>
      <c r="J21" s="23"/>
      <c r="K21" s="33">
        <v>807089</v>
      </c>
      <c r="L21" s="33"/>
      <c r="M21" s="33">
        <v>491085</v>
      </c>
      <c r="N21" s="33"/>
      <c r="O21" s="92">
        <v>13172</v>
      </c>
      <c r="P21" s="23"/>
      <c r="Q21" s="22">
        <v>0.92</v>
      </c>
      <c r="S21" s="21">
        <f>ROUND(M21/O21,1)</f>
        <v>37.299999999999997</v>
      </c>
      <c r="T21" s="20"/>
    </row>
    <row r="22" spans="1:20" x14ac:dyDescent="0.2">
      <c r="A22" s="22">
        <v>352.1</v>
      </c>
      <c r="C22" t="s">
        <v>42</v>
      </c>
      <c r="E22" s="91" t="s">
        <v>90</v>
      </c>
      <c r="G22" s="89">
        <v>0</v>
      </c>
      <c r="I22" s="90">
        <v>548241.14</v>
      </c>
      <c r="J22" s="23"/>
      <c r="K22" s="33">
        <v>569590</v>
      </c>
      <c r="L22" s="33"/>
      <c r="M22" s="33">
        <v>-21349</v>
      </c>
      <c r="N22" s="33"/>
      <c r="O22" s="92">
        <v>0</v>
      </c>
      <c r="P22" s="23"/>
      <c r="Q22" s="93" t="s">
        <v>24</v>
      </c>
      <c r="S22" s="94" t="s">
        <v>24</v>
      </c>
      <c r="T22" s="20"/>
    </row>
    <row r="23" spans="1:20" x14ac:dyDescent="0.2">
      <c r="A23" s="22">
        <v>352.2</v>
      </c>
      <c r="C23" t="s">
        <v>43</v>
      </c>
      <c r="E23" s="91" t="s">
        <v>86</v>
      </c>
      <c r="G23" s="89">
        <v>0</v>
      </c>
      <c r="I23" s="90">
        <v>400511.4</v>
      </c>
      <c r="J23" s="23"/>
      <c r="K23" s="33">
        <v>446270</v>
      </c>
      <c r="L23" s="33"/>
      <c r="M23" s="33">
        <v>-45759</v>
      </c>
      <c r="N23" s="33"/>
      <c r="O23" s="92">
        <v>0</v>
      </c>
      <c r="P23" s="23"/>
      <c r="Q23" s="93" t="s">
        <v>24</v>
      </c>
      <c r="S23" s="94" t="s">
        <v>24</v>
      </c>
      <c r="T23" s="20"/>
    </row>
    <row r="24" spans="1:20" x14ac:dyDescent="0.2">
      <c r="A24" s="22">
        <v>352.3</v>
      </c>
      <c r="C24" t="s">
        <v>44</v>
      </c>
      <c r="E24" s="91" t="s">
        <v>91</v>
      </c>
      <c r="G24" s="89">
        <v>0</v>
      </c>
      <c r="I24" s="90">
        <v>9648855</v>
      </c>
      <c r="J24" s="23"/>
      <c r="K24" s="33">
        <v>7165705</v>
      </c>
      <c r="L24" s="33"/>
      <c r="M24" s="33">
        <v>2483150</v>
      </c>
      <c r="N24" s="33"/>
      <c r="O24" s="92">
        <v>88298</v>
      </c>
      <c r="P24" s="23"/>
      <c r="Q24" s="22">
        <f t="shared" ref="Q24" si="0">O24/I24*100</f>
        <v>0.91511376220287277</v>
      </c>
      <c r="S24" s="21">
        <f t="shared" ref="S24:S30" si="1">ROUND(M24/O24,1)</f>
        <v>28.1</v>
      </c>
      <c r="T24" s="20"/>
    </row>
    <row r="25" spans="1:20" x14ac:dyDescent="0.2">
      <c r="A25" s="22">
        <v>352.4</v>
      </c>
      <c r="C25" t="s">
        <v>45</v>
      </c>
      <c r="E25" s="91" t="s">
        <v>88</v>
      </c>
      <c r="G25" s="89">
        <v>-20</v>
      </c>
      <c r="I25" s="90">
        <v>2622897.61</v>
      </c>
      <c r="J25" s="23"/>
      <c r="K25" s="33">
        <v>2710350</v>
      </c>
      <c r="L25" s="33"/>
      <c r="M25" s="33">
        <v>437125</v>
      </c>
      <c r="N25" s="33"/>
      <c r="O25" s="92">
        <v>11504</v>
      </c>
      <c r="P25" s="23"/>
      <c r="Q25" s="22">
        <v>0.36</v>
      </c>
      <c r="S25" s="21">
        <f t="shared" si="1"/>
        <v>38</v>
      </c>
      <c r="T25" s="20"/>
    </row>
    <row r="26" spans="1:20" x14ac:dyDescent="0.2">
      <c r="A26" s="22">
        <v>352.5</v>
      </c>
      <c r="C26" t="s">
        <v>46</v>
      </c>
      <c r="E26" s="91" t="s">
        <v>87</v>
      </c>
      <c r="G26" s="89">
        <v>-20</v>
      </c>
      <c r="I26" s="90">
        <v>6142762.54</v>
      </c>
      <c r="J26" s="23"/>
      <c r="K26" s="33">
        <v>728355</v>
      </c>
      <c r="L26" s="33"/>
      <c r="M26" s="33">
        <v>6642963</v>
      </c>
      <c r="N26" s="33"/>
      <c r="O26" s="92">
        <v>248732</v>
      </c>
      <c r="P26" s="23"/>
      <c r="Q26" s="22">
        <v>3.46</v>
      </c>
      <c r="S26" s="21">
        <f t="shared" si="1"/>
        <v>26.7</v>
      </c>
      <c r="T26" s="20"/>
    </row>
    <row r="27" spans="1:20" x14ac:dyDescent="0.2">
      <c r="A27" s="22">
        <v>353</v>
      </c>
      <c r="C27" t="s">
        <v>47</v>
      </c>
      <c r="E27" s="91" t="s">
        <v>92</v>
      </c>
      <c r="G27" s="89">
        <v>-10</v>
      </c>
      <c r="I27" s="90">
        <v>12786744.73</v>
      </c>
      <c r="J27" s="23"/>
      <c r="K27" s="33">
        <v>6643582</v>
      </c>
      <c r="L27" s="33"/>
      <c r="M27" s="33">
        <v>7421838</v>
      </c>
      <c r="N27" s="33"/>
      <c r="O27" s="92">
        <v>271652</v>
      </c>
      <c r="P27" s="23"/>
      <c r="Q27" s="22">
        <v>1.68</v>
      </c>
      <c r="S27" s="21">
        <f t="shared" si="1"/>
        <v>27.3</v>
      </c>
      <c r="T27" s="20"/>
    </row>
    <row r="28" spans="1:20" x14ac:dyDescent="0.2">
      <c r="A28" s="22">
        <v>354</v>
      </c>
      <c r="C28" t="s">
        <v>48</v>
      </c>
      <c r="E28" s="91" t="s">
        <v>89</v>
      </c>
      <c r="G28" s="89">
        <v>-5</v>
      </c>
      <c r="I28" s="90">
        <v>13961769.92</v>
      </c>
      <c r="J28" s="23"/>
      <c r="K28" s="33">
        <v>6978446</v>
      </c>
      <c r="L28" s="33"/>
      <c r="M28" s="33">
        <v>7681418</v>
      </c>
      <c r="N28" s="33"/>
      <c r="O28" s="92">
        <v>205495</v>
      </c>
      <c r="P28" s="23"/>
      <c r="Q28" s="22">
        <v>1.28</v>
      </c>
      <c r="S28" s="21">
        <f t="shared" si="1"/>
        <v>37.4</v>
      </c>
      <c r="T28" s="20"/>
    </row>
    <row r="29" spans="1:20" x14ac:dyDescent="0.2">
      <c r="A29" s="22">
        <v>355</v>
      </c>
      <c r="C29" t="s">
        <v>49</v>
      </c>
      <c r="E29" s="91" t="s">
        <v>93</v>
      </c>
      <c r="G29" s="89">
        <v>-5</v>
      </c>
      <c r="I29" s="90">
        <v>387809.47</v>
      </c>
      <c r="J29" s="23"/>
      <c r="K29" s="33">
        <v>252799</v>
      </c>
      <c r="L29" s="33"/>
      <c r="M29" s="33">
        <v>154402</v>
      </c>
      <c r="N29" s="33"/>
      <c r="O29" s="92">
        <v>6677</v>
      </c>
      <c r="P29" s="23"/>
      <c r="Q29" s="22">
        <v>1.22</v>
      </c>
      <c r="S29" s="21">
        <f t="shared" si="1"/>
        <v>23.1</v>
      </c>
      <c r="T29" s="20"/>
    </row>
    <row r="30" spans="1:20" x14ac:dyDescent="0.2">
      <c r="A30" s="22">
        <v>356</v>
      </c>
      <c r="C30" t="s">
        <v>50</v>
      </c>
      <c r="E30" s="91" t="s">
        <v>94</v>
      </c>
      <c r="G30" s="89">
        <v>-15</v>
      </c>
      <c r="I30" s="90">
        <v>9934256.8499999996</v>
      </c>
      <c r="J30" s="23"/>
      <c r="K30" s="33">
        <v>4093652</v>
      </c>
      <c r="L30" s="33"/>
      <c r="M30" s="33">
        <v>7330742</v>
      </c>
      <c r="N30" s="33"/>
      <c r="O30" s="92">
        <v>241956</v>
      </c>
      <c r="P30" s="23"/>
      <c r="Q30" s="22">
        <v>1.92</v>
      </c>
      <c r="S30" s="21">
        <f t="shared" si="1"/>
        <v>30.3</v>
      </c>
      <c r="T30" s="20"/>
    </row>
    <row r="31" spans="1:20" x14ac:dyDescent="0.2">
      <c r="A31" s="22">
        <v>357</v>
      </c>
      <c r="C31" s="95" t="s">
        <v>51</v>
      </c>
      <c r="E31" s="91" t="s">
        <v>95</v>
      </c>
      <c r="G31" s="89">
        <v>0</v>
      </c>
      <c r="I31" s="96">
        <v>1033211.58</v>
      </c>
      <c r="J31" s="23"/>
      <c r="K31" s="33">
        <v>269736</v>
      </c>
      <c r="L31" s="33"/>
      <c r="M31" s="33">
        <v>763476</v>
      </c>
      <c r="N31" s="33"/>
      <c r="O31" s="33">
        <v>29031</v>
      </c>
      <c r="P31" s="23"/>
      <c r="Q31" s="22">
        <v>2.1800000000000002</v>
      </c>
      <c r="S31" s="21">
        <f>ROUND(M31/O31,1)</f>
        <v>26.3</v>
      </c>
      <c r="T31" s="20"/>
    </row>
    <row r="32" spans="1:20" x14ac:dyDescent="0.2">
      <c r="A32" s="22"/>
      <c r="E32" s="91"/>
      <c r="G32" s="89"/>
      <c r="I32" s="90"/>
      <c r="J32" s="23"/>
      <c r="K32" s="39"/>
      <c r="L32" s="33"/>
      <c r="M32" s="39"/>
      <c r="N32" s="33"/>
      <c r="O32" s="39"/>
      <c r="P32" s="23"/>
      <c r="Q32" s="22"/>
      <c r="S32" s="21"/>
      <c r="T32" s="20"/>
    </row>
    <row r="33" spans="1:20" ht="15.75" x14ac:dyDescent="0.25">
      <c r="A33" s="22"/>
      <c r="C33" s="97" t="s">
        <v>32</v>
      </c>
      <c r="E33" s="77"/>
      <c r="F33" s="75"/>
      <c r="G33" s="78"/>
      <c r="H33" s="75"/>
      <c r="I33" s="68">
        <f>SUM(I18:I31)</f>
        <v>60474293.68</v>
      </c>
      <c r="J33" s="98"/>
      <c r="K33" s="99">
        <f>SUM(K18:K31)</f>
        <v>31493780</v>
      </c>
      <c r="L33" s="99"/>
      <c r="M33" s="99">
        <f>SUM(M18:M31)</f>
        <v>34367123</v>
      </c>
      <c r="N33" s="99"/>
      <c r="O33" s="99">
        <f>SUM(O18:O31)</f>
        <v>1145026</v>
      </c>
      <c r="P33" s="23"/>
      <c r="Q33" s="100">
        <f>O33/I33*100</f>
        <v>1.8934094642905801</v>
      </c>
      <c r="R33" s="69"/>
      <c r="S33" s="101">
        <f>ROUND(M33/O33,1)</f>
        <v>30</v>
      </c>
      <c r="T33" s="20"/>
    </row>
    <row r="34" spans="1:20" ht="15.75" x14ac:dyDescent="0.25">
      <c r="A34" s="22"/>
      <c r="C34" s="97"/>
      <c r="E34" s="77"/>
      <c r="F34" s="75"/>
      <c r="G34" s="78"/>
      <c r="H34" s="75"/>
      <c r="I34" s="90"/>
      <c r="J34" s="98"/>
      <c r="K34" s="99"/>
      <c r="L34" s="99"/>
      <c r="M34" s="99"/>
      <c r="N34" s="99"/>
      <c r="O34" s="99"/>
      <c r="P34" s="23"/>
      <c r="Q34" s="23"/>
      <c r="S34" s="23"/>
      <c r="T34" s="20"/>
    </row>
    <row r="35" spans="1:20" ht="15.75" x14ac:dyDescent="0.25">
      <c r="A35" s="22"/>
      <c r="C35" s="75"/>
      <c r="E35" s="77"/>
      <c r="F35" s="75"/>
      <c r="G35" s="78"/>
      <c r="H35" s="75"/>
      <c r="I35" s="90"/>
      <c r="J35" s="98"/>
      <c r="K35" s="99"/>
      <c r="L35" s="99"/>
      <c r="M35" s="99"/>
      <c r="N35" s="99"/>
      <c r="O35" s="99"/>
      <c r="P35" s="23"/>
      <c r="Q35" s="23"/>
      <c r="S35" s="23"/>
      <c r="T35" s="20"/>
    </row>
    <row r="36" spans="1:20" ht="15.75" x14ac:dyDescent="0.25">
      <c r="A36" s="22"/>
      <c r="B36" s="20"/>
      <c r="C36" s="76" t="s">
        <v>25</v>
      </c>
      <c r="D36" s="20"/>
      <c r="E36" s="81"/>
      <c r="F36" s="20"/>
      <c r="G36" s="89"/>
      <c r="H36" s="20"/>
      <c r="I36" s="90"/>
      <c r="J36" s="23"/>
      <c r="K36" s="33"/>
      <c r="L36" s="33"/>
      <c r="M36" s="33"/>
      <c r="N36" s="33"/>
      <c r="O36" s="33"/>
      <c r="P36" s="23"/>
      <c r="Q36" s="23"/>
      <c r="R36" s="20"/>
      <c r="S36" s="23"/>
      <c r="T36" s="20"/>
    </row>
    <row r="37" spans="1:20" ht="15.75" x14ac:dyDescent="0.25">
      <c r="A37" s="22"/>
      <c r="C37" s="84"/>
      <c r="E37" s="81"/>
      <c r="G37" s="89"/>
      <c r="I37" s="90"/>
      <c r="J37" s="23"/>
      <c r="K37" s="33"/>
      <c r="L37" s="33"/>
      <c r="M37" s="33"/>
      <c r="N37" s="33"/>
      <c r="O37" s="33"/>
      <c r="P37" s="23"/>
      <c r="Q37" s="23"/>
      <c r="S37" s="23"/>
      <c r="T37" s="20"/>
    </row>
    <row r="38" spans="1:20" x14ac:dyDescent="0.2">
      <c r="A38" s="22">
        <v>365.2</v>
      </c>
      <c r="C38" t="s">
        <v>52</v>
      </c>
      <c r="E38" s="91" t="s">
        <v>96</v>
      </c>
      <c r="G38" s="102">
        <v>0</v>
      </c>
      <c r="I38" s="90">
        <v>220659.05</v>
      </c>
      <c r="J38" s="23"/>
      <c r="K38" s="33">
        <v>199377</v>
      </c>
      <c r="L38" s="33"/>
      <c r="M38" s="33">
        <v>21282</v>
      </c>
      <c r="N38" s="33"/>
      <c r="O38" s="33">
        <v>655</v>
      </c>
      <c r="P38" s="23"/>
      <c r="Q38" s="22">
        <v>0.27</v>
      </c>
      <c r="S38" s="21">
        <f>ROUND(M38/O38,1)</f>
        <v>32.5</v>
      </c>
      <c r="T38" s="20"/>
    </row>
    <row r="39" spans="1:20" x14ac:dyDescent="0.2">
      <c r="A39" s="22">
        <v>367</v>
      </c>
      <c r="C39" s="95" t="s">
        <v>53</v>
      </c>
      <c r="E39" s="91" t="s">
        <v>97</v>
      </c>
      <c r="G39" s="102">
        <v>-10</v>
      </c>
      <c r="I39" s="96">
        <v>12673432.300000001</v>
      </c>
      <c r="J39" s="23"/>
      <c r="K39" s="33">
        <v>11578244</v>
      </c>
      <c r="L39" s="33"/>
      <c r="M39" s="33">
        <v>2362536</v>
      </c>
      <c r="N39" s="33"/>
      <c r="O39" s="33">
        <v>56156</v>
      </c>
      <c r="P39" s="23"/>
      <c r="Q39" s="22">
        <v>0.37</v>
      </c>
      <c r="S39" s="21">
        <f>ROUND(M39/O39,1)</f>
        <v>42.1</v>
      </c>
      <c r="T39" s="20"/>
    </row>
    <row r="40" spans="1:20" ht="15.75" x14ac:dyDescent="0.25">
      <c r="A40" s="22"/>
      <c r="C40" s="75"/>
      <c r="E40" s="77"/>
      <c r="F40" s="75"/>
      <c r="G40" s="78"/>
      <c r="H40" s="75"/>
      <c r="I40" s="90"/>
      <c r="J40" s="98"/>
      <c r="K40" s="103"/>
      <c r="L40" s="99"/>
      <c r="M40" s="103"/>
      <c r="N40" s="99"/>
      <c r="O40" s="103"/>
      <c r="P40" s="23"/>
      <c r="Q40" s="23"/>
      <c r="S40" s="23"/>
      <c r="T40" s="20"/>
    </row>
    <row r="41" spans="1:20" ht="15.75" x14ac:dyDescent="0.25">
      <c r="A41" s="22"/>
      <c r="C41" s="97" t="s">
        <v>26</v>
      </c>
      <c r="E41" s="81"/>
      <c r="G41" s="89"/>
      <c r="I41" s="68">
        <f>SUM(I38:I39)</f>
        <v>12894091.350000001</v>
      </c>
      <c r="J41" s="98"/>
      <c r="K41" s="99">
        <f>SUM(K38:K39)</f>
        <v>11777621</v>
      </c>
      <c r="L41" s="99"/>
      <c r="M41" s="99">
        <f>SUM(M38:M39)</f>
        <v>2383818</v>
      </c>
      <c r="N41" s="99"/>
      <c r="O41" s="99">
        <f>SUM(O38:O39)</f>
        <v>56811</v>
      </c>
      <c r="P41" s="23"/>
      <c r="Q41" s="100">
        <f>O41/I41*100</f>
        <v>0.44059715770510649</v>
      </c>
      <c r="R41" s="69"/>
      <c r="S41" s="101">
        <f>ROUND(M41/O41,1)</f>
        <v>42</v>
      </c>
      <c r="T41" s="20"/>
    </row>
    <row r="42" spans="1:20" ht="15.75" x14ac:dyDescent="0.25">
      <c r="A42" s="22"/>
      <c r="C42" s="75"/>
      <c r="E42" s="77"/>
      <c r="F42" s="75"/>
      <c r="G42" s="78"/>
      <c r="H42" s="75"/>
      <c r="I42" s="90"/>
      <c r="J42" s="98"/>
      <c r="K42" s="99"/>
      <c r="L42" s="99"/>
      <c r="M42" s="99"/>
      <c r="N42" s="99"/>
      <c r="O42" s="99"/>
      <c r="P42" s="23"/>
      <c r="Q42" s="23"/>
      <c r="S42" s="23"/>
      <c r="T42" s="20"/>
    </row>
    <row r="43" spans="1:20" ht="15.75" x14ac:dyDescent="0.25">
      <c r="A43" s="22"/>
      <c r="C43" s="75"/>
      <c r="E43" s="77"/>
      <c r="F43" s="75"/>
      <c r="G43" s="78"/>
      <c r="H43" s="75"/>
      <c r="I43" s="90"/>
      <c r="J43" s="98"/>
      <c r="K43" s="99"/>
      <c r="L43" s="99"/>
      <c r="M43" s="99"/>
      <c r="N43" s="99"/>
      <c r="O43" s="99"/>
      <c r="P43" s="23"/>
      <c r="Q43" s="23"/>
      <c r="S43" s="23"/>
      <c r="T43" s="20"/>
    </row>
    <row r="44" spans="1:20" ht="15.75" x14ac:dyDescent="0.25">
      <c r="A44" s="22"/>
      <c r="C44" s="76" t="s">
        <v>27</v>
      </c>
      <c r="E44" s="81"/>
      <c r="G44" s="89"/>
      <c r="I44" s="90"/>
      <c r="J44" s="23"/>
      <c r="K44" s="33"/>
      <c r="L44" s="33"/>
      <c r="M44" s="33"/>
      <c r="N44" s="33"/>
      <c r="O44" s="33"/>
      <c r="P44" s="23"/>
      <c r="Q44" s="23"/>
      <c r="S44" s="23"/>
      <c r="T44" s="20"/>
    </row>
    <row r="45" spans="1:20" ht="15.75" x14ac:dyDescent="0.25">
      <c r="A45" s="22"/>
      <c r="C45" s="84"/>
      <c r="E45" s="81"/>
      <c r="G45" s="89"/>
      <c r="I45" s="90"/>
      <c r="J45" s="23"/>
      <c r="K45" s="33"/>
      <c r="L45" s="33"/>
      <c r="M45" s="33"/>
      <c r="N45" s="33"/>
      <c r="O45" s="33"/>
      <c r="P45" s="23"/>
      <c r="Q45" s="23"/>
      <c r="S45" s="23"/>
      <c r="T45" s="20"/>
    </row>
    <row r="46" spans="1:20" x14ac:dyDescent="0.2">
      <c r="A46" s="22">
        <v>374.22</v>
      </c>
      <c r="C46" t="s">
        <v>54</v>
      </c>
      <c r="E46" s="91" t="s">
        <v>98</v>
      </c>
      <c r="G46" s="89">
        <v>0</v>
      </c>
      <c r="I46" s="90">
        <v>74018.23</v>
      </c>
      <c r="J46" s="23"/>
      <c r="K46" s="33">
        <v>72775</v>
      </c>
      <c r="L46" s="33"/>
      <c r="M46" s="33">
        <v>1242</v>
      </c>
      <c r="N46" s="33"/>
      <c r="O46" s="33">
        <v>28</v>
      </c>
      <c r="P46" s="23"/>
      <c r="Q46" s="22">
        <f t="shared" ref="Q46" si="2">O46/I46*100</f>
        <v>3.7828518731128809E-2</v>
      </c>
      <c r="S46" s="21">
        <f t="shared" ref="S46:S58" si="3">ROUND(M46/O46,1)</f>
        <v>44.4</v>
      </c>
      <c r="T46" s="20"/>
    </row>
    <row r="47" spans="1:20" x14ac:dyDescent="0.2">
      <c r="A47" s="22">
        <v>375.1</v>
      </c>
      <c r="C47" t="s">
        <v>66</v>
      </c>
      <c r="E47" s="91" t="s">
        <v>99</v>
      </c>
      <c r="G47" s="89">
        <v>-5</v>
      </c>
      <c r="I47" s="90">
        <v>224018.51</v>
      </c>
      <c r="J47" s="23"/>
      <c r="K47" s="33">
        <v>112776</v>
      </c>
      <c r="L47" s="33"/>
      <c r="M47" s="33">
        <v>122443</v>
      </c>
      <c r="N47" s="33"/>
      <c r="O47" s="33">
        <v>2764</v>
      </c>
      <c r="P47" s="23"/>
      <c r="Q47" s="22">
        <v>1.06</v>
      </c>
      <c r="S47" s="21">
        <f>ROUND(M47/O47,1)</f>
        <v>44.3</v>
      </c>
      <c r="T47" s="20"/>
    </row>
    <row r="48" spans="1:20" x14ac:dyDescent="0.2">
      <c r="A48" s="22">
        <v>375.2</v>
      </c>
      <c r="C48" t="s">
        <v>67</v>
      </c>
      <c r="E48" s="91" t="s">
        <v>100</v>
      </c>
      <c r="G48" s="89">
        <v>-5</v>
      </c>
      <c r="I48" s="90">
        <v>505354.95</v>
      </c>
      <c r="J48" s="23"/>
      <c r="K48" s="33">
        <v>96486</v>
      </c>
      <c r="L48" s="33"/>
      <c r="M48" s="33">
        <v>434139</v>
      </c>
      <c r="N48" s="33"/>
      <c r="O48" s="33">
        <v>38955</v>
      </c>
      <c r="P48" s="23"/>
      <c r="Q48" s="22">
        <v>8.35</v>
      </c>
      <c r="S48" s="21">
        <f>ROUND(M48/O48,1)</f>
        <v>11.1</v>
      </c>
      <c r="T48" s="20"/>
    </row>
    <row r="49" spans="1:20" x14ac:dyDescent="0.2">
      <c r="A49" s="22">
        <v>376</v>
      </c>
      <c r="C49" t="s">
        <v>55</v>
      </c>
      <c r="E49" s="91" t="s">
        <v>101</v>
      </c>
      <c r="G49" s="89">
        <v>-30</v>
      </c>
      <c r="I49" s="90">
        <v>262334573.56999999</v>
      </c>
      <c r="J49" s="23"/>
      <c r="K49" s="33">
        <v>92672522</v>
      </c>
      <c r="L49" s="33"/>
      <c r="M49" s="33">
        <v>248362426</v>
      </c>
      <c r="N49" s="33"/>
      <c r="O49" s="33">
        <v>5656026</v>
      </c>
      <c r="P49" s="23"/>
      <c r="Q49" s="22">
        <v>1.76</v>
      </c>
      <c r="S49" s="21">
        <f>ROUND(M49/O49,1)</f>
        <v>43.9</v>
      </c>
      <c r="T49" s="20"/>
    </row>
    <row r="50" spans="1:20" x14ac:dyDescent="0.2">
      <c r="A50" s="22">
        <v>378</v>
      </c>
      <c r="C50" t="s">
        <v>72</v>
      </c>
      <c r="E50" s="91" t="s">
        <v>102</v>
      </c>
      <c r="G50" s="89">
        <v>-10</v>
      </c>
      <c r="I50" s="90">
        <v>7853390.1399999997</v>
      </c>
      <c r="J50" s="23"/>
      <c r="K50" s="33">
        <v>1861536</v>
      </c>
      <c r="L50" s="33"/>
      <c r="M50" s="33">
        <v>6777193</v>
      </c>
      <c r="N50" s="33"/>
      <c r="O50" s="33">
        <v>288766</v>
      </c>
      <c r="P50" s="23"/>
      <c r="Q50" s="22">
        <v>2.5299999999999998</v>
      </c>
      <c r="S50" s="21">
        <f>ROUND(M50/O50,1)</f>
        <v>23.5</v>
      </c>
      <c r="T50" s="20"/>
    </row>
    <row r="51" spans="1:20" x14ac:dyDescent="0.2">
      <c r="A51" s="22">
        <v>379</v>
      </c>
      <c r="C51" t="s">
        <v>73</v>
      </c>
      <c r="E51" s="91" t="s">
        <v>92</v>
      </c>
      <c r="G51" s="89">
        <v>-15</v>
      </c>
      <c r="I51" s="90">
        <v>3846544.97</v>
      </c>
      <c r="J51" s="23"/>
      <c r="K51" s="33">
        <v>1301803</v>
      </c>
      <c r="L51" s="33"/>
      <c r="M51" s="33">
        <v>3121721</v>
      </c>
      <c r="N51" s="33"/>
      <c r="O51" s="33">
        <v>113941</v>
      </c>
      <c r="P51" s="23"/>
      <c r="Q51" s="22">
        <v>2.33</v>
      </c>
      <c r="S51" s="21">
        <f>ROUND(M51/O51,1)</f>
        <v>27.4</v>
      </c>
      <c r="T51" s="20"/>
    </row>
    <row r="52" spans="1:20" x14ac:dyDescent="0.2">
      <c r="A52" s="22">
        <v>380</v>
      </c>
      <c r="C52" s="95" t="s">
        <v>56</v>
      </c>
      <c r="E52" s="91" t="s">
        <v>103</v>
      </c>
      <c r="G52" s="89">
        <v>-55</v>
      </c>
      <c r="I52" s="90">
        <v>125366090.70999999</v>
      </c>
      <c r="J52" s="23"/>
      <c r="K52" s="33">
        <v>47057089</v>
      </c>
      <c r="L52" s="33"/>
      <c r="M52" s="33">
        <v>147260348</v>
      </c>
      <c r="N52" s="33"/>
      <c r="O52" s="33">
        <v>6308119</v>
      </c>
      <c r="P52" s="23"/>
      <c r="Q52" s="22">
        <v>3.6</v>
      </c>
      <c r="S52" s="21">
        <f t="shared" si="3"/>
        <v>23.3</v>
      </c>
      <c r="T52" s="20"/>
    </row>
    <row r="53" spans="1:20" x14ac:dyDescent="0.2">
      <c r="A53" s="22">
        <v>381</v>
      </c>
      <c r="C53" s="95" t="s">
        <v>57</v>
      </c>
      <c r="E53" s="91" t="s">
        <v>104</v>
      </c>
      <c r="G53" s="89">
        <v>0</v>
      </c>
      <c r="I53" s="90">
        <v>21171719.5</v>
      </c>
      <c r="J53" s="23"/>
      <c r="K53" s="33">
        <v>3872688</v>
      </c>
      <c r="L53" s="33"/>
      <c r="M53" s="33">
        <v>17299033</v>
      </c>
      <c r="N53" s="33"/>
      <c r="O53" s="33">
        <v>1103358</v>
      </c>
      <c r="P53" s="23"/>
      <c r="Q53" s="22">
        <v>3.99</v>
      </c>
      <c r="S53" s="21">
        <f t="shared" si="3"/>
        <v>15.7</v>
      </c>
      <c r="T53" s="20"/>
    </row>
    <row r="54" spans="1:20" x14ac:dyDescent="0.2">
      <c r="A54" s="22">
        <v>382</v>
      </c>
      <c r="C54" t="s">
        <v>105</v>
      </c>
      <c r="E54" s="91" t="s">
        <v>106</v>
      </c>
      <c r="G54" s="89">
        <v>0</v>
      </c>
      <c r="I54" s="90">
        <v>9136341.1099999994</v>
      </c>
      <c r="J54" s="23"/>
      <c r="K54" s="33">
        <v>-817817</v>
      </c>
      <c r="L54" s="33"/>
      <c r="M54" s="33">
        <v>9954158</v>
      </c>
      <c r="N54" s="33"/>
      <c r="O54" s="33">
        <v>1020340</v>
      </c>
      <c r="P54" s="23"/>
      <c r="Q54" s="22">
        <v>7.09</v>
      </c>
      <c r="S54" s="21">
        <f t="shared" si="3"/>
        <v>9.8000000000000007</v>
      </c>
      <c r="T54" s="20"/>
    </row>
    <row r="55" spans="1:20" x14ac:dyDescent="0.2">
      <c r="A55" s="22">
        <v>383</v>
      </c>
      <c r="C55" t="s">
        <v>58</v>
      </c>
      <c r="E55" s="91" t="s">
        <v>107</v>
      </c>
      <c r="G55" s="89">
        <v>-5</v>
      </c>
      <c r="I55" s="90">
        <v>4598091.6100000003</v>
      </c>
      <c r="J55" s="23"/>
      <c r="K55" s="33">
        <v>1202930</v>
      </c>
      <c r="L55" s="33"/>
      <c r="M55" s="33">
        <v>3625064</v>
      </c>
      <c r="N55" s="33"/>
      <c r="O55" s="33">
        <v>119212</v>
      </c>
      <c r="P55" s="23"/>
      <c r="Q55" s="22">
        <v>2.2200000000000002</v>
      </c>
      <c r="S55" s="21">
        <f t="shared" si="3"/>
        <v>30.4</v>
      </c>
      <c r="T55" s="20"/>
    </row>
    <row r="56" spans="1:20" x14ac:dyDescent="0.2">
      <c r="A56" s="22">
        <v>384</v>
      </c>
      <c r="C56" t="s">
        <v>108</v>
      </c>
      <c r="E56" s="91" t="s">
        <v>94</v>
      </c>
      <c r="G56" s="89">
        <v>-5</v>
      </c>
      <c r="I56" s="90">
        <v>4707358.6500000004</v>
      </c>
      <c r="J56" s="23"/>
      <c r="K56" s="33">
        <v>513259</v>
      </c>
      <c r="L56" s="33"/>
      <c r="M56" s="33">
        <v>4429471</v>
      </c>
      <c r="N56" s="33"/>
      <c r="O56" s="33">
        <v>149262</v>
      </c>
      <c r="P56" s="23"/>
      <c r="Q56" s="22">
        <v>2.23</v>
      </c>
      <c r="S56" s="21">
        <f t="shared" si="3"/>
        <v>29.7</v>
      </c>
      <c r="T56" s="20"/>
    </row>
    <row r="57" spans="1:20" x14ac:dyDescent="0.2">
      <c r="A57" s="22">
        <v>385</v>
      </c>
      <c r="C57" s="95" t="s">
        <v>59</v>
      </c>
      <c r="E57" s="91" t="s">
        <v>109</v>
      </c>
      <c r="G57" s="89">
        <v>0</v>
      </c>
      <c r="I57" s="90">
        <v>159361.88</v>
      </c>
      <c r="J57" s="23"/>
      <c r="K57" s="33">
        <v>114537</v>
      </c>
      <c r="L57" s="33"/>
      <c r="M57" s="33">
        <v>44825</v>
      </c>
      <c r="N57" s="33"/>
      <c r="O57" s="33">
        <v>1699</v>
      </c>
      <c r="P57" s="23"/>
      <c r="Q57" s="22">
        <v>0.94</v>
      </c>
      <c r="S57" s="21">
        <f t="shared" si="3"/>
        <v>26.4</v>
      </c>
      <c r="T57" s="20"/>
    </row>
    <row r="58" spans="1:20" x14ac:dyDescent="0.2">
      <c r="A58" s="22">
        <v>387</v>
      </c>
      <c r="C58" s="95" t="s">
        <v>60</v>
      </c>
      <c r="E58" s="91" t="s">
        <v>110</v>
      </c>
      <c r="G58" s="89">
        <v>0</v>
      </c>
      <c r="I58" s="96">
        <v>51112.34</v>
      </c>
      <c r="J58" s="23"/>
      <c r="K58" s="33">
        <v>10802</v>
      </c>
      <c r="L58" s="33"/>
      <c r="M58" s="33">
        <v>40311</v>
      </c>
      <c r="N58" s="33"/>
      <c r="O58" s="33">
        <v>2038</v>
      </c>
      <c r="P58" s="23"/>
      <c r="Q58" s="22">
        <v>3.48</v>
      </c>
      <c r="S58" s="21">
        <f t="shared" si="3"/>
        <v>19.8</v>
      </c>
      <c r="T58" s="20"/>
    </row>
    <row r="59" spans="1:20" x14ac:dyDescent="0.2">
      <c r="A59" s="22"/>
      <c r="E59" s="81"/>
      <c r="G59" s="89"/>
      <c r="I59" s="90"/>
      <c r="J59" s="23"/>
      <c r="K59" s="39"/>
      <c r="L59" s="33"/>
      <c r="M59" s="39"/>
      <c r="N59" s="33"/>
      <c r="O59" s="39"/>
      <c r="P59" s="23"/>
      <c r="Q59" s="22" t="s">
        <v>0</v>
      </c>
      <c r="S59" s="21" t="s">
        <v>0</v>
      </c>
      <c r="T59" s="20"/>
    </row>
    <row r="60" spans="1:20" ht="15.75" x14ac:dyDescent="0.25">
      <c r="A60" s="22"/>
      <c r="C60" s="97" t="s">
        <v>28</v>
      </c>
      <c r="E60" s="81"/>
      <c r="G60" s="89"/>
      <c r="I60" s="68">
        <f>SUM(I46:I58)</f>
        <v>440027976.16999996</v>
      </c>
      <c r="J60" s="98"/>
      <c r="K60" s="99">
        <f>SUM(K46:K58)</f>
        <v>148071386</v>
      </c>
      <c r="L60" s="99"/>
      <c r="M60" s="99">
        <f>SUM(M46:M58)</f>
        <v>441472374</v>
      </c>
      <c r="N60" s="99"/>
      <c r="O60" s="99">
        <f>SUM(O46:O58)</f>
        <v>14804508</v>
      </c>
      <c r="P60" s="23"/>
      <c r="Q60" s="100">
        <f>O60/I60*100</f>
        <v>3.3644469901342005</v>
      </c>
      <c r="R60" s="69"/>
      <c r="S60" s="101">
        <f>ROUND(M60/O60,1)</f>
        <v>29.8</v>
      </c>
      <c r="T60" s="20"/>
    </row>
    <row r="61" spans="1:20" ht="15.75" x14ac:dyDescent="0.25">
      <c r="A61" s="22"/>
      <c r="C61" s="97"/>
      <c r="E61" s="81"/>
      <c r="G61" s="89"/>
      <c r="I61" s="90"/>
      <c r="J61" s="98"/>
      <c r="K61" s="99"/>
      <c r="L61" s="99"/>
      <c r="M61" s="99"/>
      <c r="N61" s="99"/>
      <c r="O61" s="99"/>
      <c r="P61" s="23"/>
      <c r="Q61" s="23"/>
      <c r="S61" s="23"/>
      <c r="T61" s="20"/>
    </row>
    <row r="62" spans="1:20" ht="15.75" x14ac:dyDescent="0.25">
      <c r="A62" s="22"/>
      <c r="E62" s="81"/>
      <c r="G62" s="89"/>
      <c r="I62" s="90"/>
      <c r="J62" s="98"/>
      <c r="K62" s="99"/>
      <c r="L62" s="99"/>
      <c r="M62" s="99"/>
      <c r="N62" s="99"/>
      <c r="O62" s="99"/>
      <c r="P62" s="23"/>
      <c r="Q62" s="23"/>
      <c r="S62" s="23"/>
      <c r="T62" s="20"/>
    </row>
    <row r="63" spans="1:20" ht="15.75" x14ac:dyDescent="0.25">
      <c r="A63" s="22"/>
      <c r="C63" s="76" t="s">
        <v>29</v>
      </c>
      <c r="E63" s="81"/>
      <c r="G63" s="89"/>
      <c r="I63" s="90"/>
      <c r="J63" s="23"/>
      <c r="K63" s="33"/>
      <c r="L63" s="33"/>
      <c r="M63" s="33"/>
      <c r="N63" s="33"/>
      <c r="O63" s="33"/>
      <c r="P63" s="23"/>
      <c r="Q63" s="23"/>
      <c r="S63" s="23"/>
      <c r="T63" s="20"/>
    </row>
    <row r="64" spans="1:20" ht="15.75" x14ac:dyDescent="0.25">
      <c r="A64" s="22"/>
      <c r="C64" s="84"/>
      <c r="E64" s="81"/>
      <c r="G64" s="89"/>
      <c r="I64" s="90"/>
      <c r="J64" s="23"/>
      <c r="K64" s="33"/>
      <c r="L64" s="33"/>
      <c r="M64" s="33"/>
      <c r="N64" s="33"/>
      <c r="O64" s="33"/>
      <c r="P64" s="23"/>
      <c r="Q64" s="23"/>
      <c r="S64" s="23"/>
      <c r="T64" s="20"/>
    </row>
    <row r="65" spans="1:20" x14ac:dyDescent="0.2">
      <c r="A65" s="22">
        <v>392.2</v>
      </c>
      <c r="C65" s="95" t="s">
        <v>61</v>
      </c>
      <c r="E65" s="91" t="s">
        <v>111</v>
      </c>
      <c r="G65" s="89">
        <v>5</v>
      </c>
      <c r="I65" s="90">
        <v>474814.36</v>
      </c>
      <c r="J65" s="23"/>
      <c r="K65" s="33">
        <v>131916</v>
      </c>
      <c r="L65" s="33"/>
      <c r="M65" s="33">
        <v>319157</v>
      </c>
      <c r="N65" s="33"/>
      <c r="O65" s="33">
        <v>31171</v>
      </c>
      <c r="P65" s="23"/>
      <c r="Q65" s="22">
        <v>4.76</v>
      </c>
      <c r="S65" s="21">
        <f>ROUND(M65/O65,1)</f>
        <v>10.199999999999999</v>
      </c>
      <c r="T65" s="20"/>
    </row>
    <row r="66" spans="1:20" x14ac:dyDescent="0.2">
      <c r="A66" s="22">
        <v>394</v>
      </c>
      <c r="C66" t="s">
        <v>62</v>
      </c>
      <c r="E66" s="91" t="s">
        <v>112</v>
      </c>
      <c r="G66" s="104">
        <v>0</v>
      </c>
      <c r="I66" s="90">
        <v>3474777.85</v>
      </c>
      <c r="J66" s="23"/>
      <c r="K66" s="33">
        <v>1139401</v>
      </c>
      <c r="L66" s="33"/>
      <c r="M66" s="33">
        <v>2335377</v>
      </c>
      <c r="N66" s="33"/>
      <c r="O66" s="33">
        <v>162575</v>
      </c>
      <c r="P66" s="23"/>
      <c r="Q66" s="22">
        <v>4.68</v>
      </c>
      <c r="S66" s="21">
        <f>ROUND(M66/O66,1)</f>
        <v>14.4</v>
      </c>
      <c r="T66" s="20"/>
    </row>
    <row r="67" spans="1:20" x14ac:dyDescent="0.2">
      <c r="A67" s="22">
        <v>395</v>
      </c>
      <c r="C67" t="s">
        <v>113</v>
      </c>
      <c r="E67" s="91" t="s">
        <v>114</v>
      </c>
      <c r="G67" s="89">
        <v>0</v>
      </c>
      <c r="I67" s="90">
        <v>439513.2</v>
      </c>
      <c r="J67" s="23"/>
      <c r="K67" s="33">
        <v>258930</v>
      </c>
      <c r="L67" s="33"/>
      <c r="M67" s="33">
        <v>180583</v>
      </c>
      <c r="N67" s="33"/>
      <c r="O67" s="33">
        <v>158291</v>
      </c>
      <c r="P67" s="23"/>
      <c r="Q67" s="22">
        <v>36.020000000000003</v>
      </c>
      <c r="S67" s="21">
        <f>ROUND(M67/O67,1)</f>
        <v>1.1000000000000001</v>
      </c>
      <c r="T67" s="20"/>
    </row>
    <row r="68" spans="1:20" x14ac:dyDescent="0.2">
      <c r="A68" s="22">
        <v>396.2</v>
      </c>
      <c r="C68" s="95" t="s">
        <v>63</v>
      </c>
      <c r="E68" s="91" t="s">
        <v>115</v>
      </c>
      <c r="G68" s="89">
        <v>5</v>
      </c>
      <c r="I68" s="96">
        <v>53369.3</v>
      </c>
      <c r="J68" s="23"/>
      <c r="K68" s="33">
        <v>32879</v>
      </c>
      <c r="L68" s="33"/>
      <c r="M68" s="33">
        <v>17822</v>
      </c>
      <c r="N68" s="33"/>
      <c r="O68" s="33">
        <v>1733</v>
      </c>
      <c r="P68" s="23"/>
      <c r="Q68" s="22">
        <v>2.69</v>
      </c>
      <c r="S68" s="21">
        <f>ROUND(M68/O68,1)</f>
        <v>10.3</v>
      </c>
      <c r="T68" s="20"/>
    </row>
    <row r="69" spans="1:20" x14ac:dyDescent="0.2">
      <c r="A69" s="20"/>
      <c r="E69" s="81"/>
      <c r="G69" s="89"/>
      <c r="I69" s="90"/>
      <c r="J69" s="23"/>
      <c r="K69" s="39"/>
      <c r="L69" s="33"/>
      <c r="M69" s="39"/>
      <c r="N69" s="33"/>
      <c r="O69" s="39"/>
      <c r="P69" s="23"/>
      <c r="Q69" s="23"/>
      <c r="S69" s="23"/>
      <c r="T69" s="20"/>
    </row>
    <row r="70" spans="1:20" ht="15.75" x14ac:dyDescent="0.25">
      <c r="A70" s="20"/>
      <c r="C70" s="97" t="s">
        <v>30</v>
      </c>
      <c r="E70" s="81"/>
      <c r="G70" s="89"/>
      <c r="I70" s="68">
        <f>SUM(I65:I68)</f>
        <v>4442474.71</v>
      </c>
      <c r="J70" s="98"/>
      <c r="K70" s="99">
        <f>SUM(K65:K68)</f>
        <v>1563126</v>
      </c>
      <c r="L70" s="99"/>
      <c r="M70" s="99">
        <f>SUM(M65:M68)</f>
        <v>2852939</v>
      </c>
      <c r="N70" s="99"/>
      <c r="O70" s="99">
        <f>SUM(O65:O68)</f>
        <v>353770</v>
      </c>
      <c r="P70" s="98"/>
      <c r="Q70" s="100">
        <f>O70/I70*100</f>
        <v>7.9633542809746247</v>
      </c>
      <c r="R70" s="69"/>
      <c r="S70" s="101">
        <f>ROUND(M70/O70,1)</f>
        <v>8.1</v>
      </c>
      <c r="T70" s="20"/>
    </row>
    <row r="71" spans="1:20" ht="15.75" x14ac:dyDescent="0.25">
      <c r="A71" s="20"/>
      <c r="C71" s="105"/>
      <c r="E71" s="81"/>
      <c r="G71" s="89"/>
      <c r="I71" s="90"/>
      <c r="J71" s="98"/>
      <c r="K71" s="99"/>
      <c r="L71" s="99"/>
      <c r="M71" s="99"/>
      <c r="N71" s="99"/>
      <c r="O71" s="99"/>
      <c r="P71" s="98"/>
      <c r="Q71" s="23"/>
      <c r="S71" s="98"/>
      <c r="T71" s="20"/>
    </row>
    <row r="72" spans="1:20" ht="15.75" x14ac:dyDescent="0.25">
      <c r="A72" s="20"/>
      <c r="C72" s="97" t="s">
        <v>64</v>
      </c>
      <c r="E72" s="81"/>
      <c r="G72" s="89"/>
      <c r="I72" s="68">
        <f>I70+I60+I33+I41</f>
        <v>517838835.90999997</v>
      </c>
      <c r="J72" s="98"/>
      <c r="K72" s="99">
        <f>K70+K60+K33+K41</f>
        <v>192905913</v>
      </c>
      <c r="L72" s="99"/>
      <c r="M72" s="99">
        <f>M70+M60+M33+M41</f>
        <v>481076254</v>
      </c>
      <c r="N72" s="99"/>
      <c r="O72" s="99">
        <f>O70+O60+O33+O41</f>
        <v>16360115</v>
      </c>
      <c r="P72" s="98"/>
      <c r="Q72" s="100">
        <f>O72/I72*100</f>
        <v>3.1593063064206675</v>
      </c>
      <c r="R72" s="69"/>
      <c r="S72" s="101">
        <f>ROUND(M72/O72,1)</f>
        <v>29.4</v>
      </c>
      <c r="T72" s="20"/>
    </row>
    <row r="73" spans="1:20" ht="15.75" x14ac:dyDescent="0.25">
      <c r="A73" s="20"/>
      <c r="C73" s="97"/>
      <c r="E73" s="81"/>
      <c r="G73" s="89"/>
      <c r="I73" s="90"/>
      <c r="J73" s="98"/>
      <c r="K73" s="99"/>
      <c r="L73" s="99"/>
      <c r="M73" s="99"/>
      <c r="N73" s="99"/>
      <c r="O73" s="99"/>
      <c r="P73" s="98"/>
      <c r="Q73" s="23"/>
      <c r="S73" s="98"/>
      <c r="T73" s="20"/>
    </row>
    <row r="74" spans="1:20" ht="15.75" x14ac:dyDescent="0.25">
      <c r="A74" s="20"/>
      <c r="C74" s="97"/>
      <c r="E74" s="81"/>
      <c r="G74" s="89"/>
      <c r="I74" s="90"/>
      <c r="J74" s="98"/>
      <c r="K74" s="99"/>
      <c r="L74" s="99"/>
      <c r="M74" s="99"/>
      <c r="N74" s="99"/>
      <c r="O74" s="99"/>
      <c r="P74" s="98"/>
      <c r="Q74" s="23"/>
      <c r="S74" s="98"/>
      <c r="T74" s="20"/>
    </row>
    <row r="75" spans="1:20" ht="15.75" x14ac:dyDescent="0.25">
      <c r="A75" s="20"/>
      <c r="C75" s="76" t="s">
        <v>34</v>
      </c>
      <c r="E75" s="81"/>
      <c r="G75" s="89"/>
      <c r="I75" s="90"/>
      <c r="J75" s="23"/>
      <c r="K75" s="33"/>
      <c r="L75" s="33"/>
      <c r="M75" s="33"/>
      <c r="N75" s="33"/>
      <c r="O75" s="33"/>
      <c r="P75" s="23"/>
      <c r="Q75" s="23"/>
      <c r="T75" s="20"/>
    </row>
    <row r="76" spans="1:20" x14ac:dyDescent="0.2">
      <c r="A76" s="22"/>
      <c r="G76" s="89"/>
      <c r="I76" s="90"/>
      <c r="J76" s="23"/>
      <c r="K76" s="33"/>
      <c r="L76" s="33"/>
      <c r="M76" s="33"/>
      <c r="N76" s="33"/>
      <c r="O76" s="33"/>
      <c r="P76" s="23"/>
      <c r="Q76" s="23"/>
      <c r="T76" s="20"/>
    </row>
    <row r="77" spans="1:20" x14ac:dyDescent="0.2">
      <c r="A77" s="22">
        <v>302</v>
      </c>
      <c r="C77" t="s">
        <v>35</v>
      </c>
      <c r="E77" s="2" t="s">
        <v>129</v>
      </c>
      <c r="G77" s="89"/>
      <c r="I77" s="90">
        <v>1187.49</v>
      </c>
      <c r="J77" s="23"/>
      <c r="K77" s="33">
        <v>800</v>
      </c>
      <c r="L77" s="33"/>
      <c r="M77" s="33"/>
      <c r="N77" s="33"/>
      <c r="O77" s="33"/>
      <c r="P77" s="23"/>
      <c r="Q77" s="23">
        <v>0</v>
      </c>
      <c r="S77">
        <v>0</v>
      </c>
      <c r="T77" s="20"/>
    </row>
    <row r="78" spans="1:20" x14ac:dyDescent="0.2">
      <c r="A78" s="22">
        <v>350.1</v>
      </c>
      <c r="C78" t="s">
        <v>36</v>
      </c>
      <c r="G78" s="89"/>
      <c r="I78" s="90">
        <f>29500.57+3363.5</f>
        <v>32864.07</v>
      </c>
      <c r="J78" s="23"/>
      <c r="K78" s="33"/>
      <c r="L78" s="33"/>
      <c r="M78" s="33"/>
      <c r="N78" s="33"/>
      <c r="O78" s="33"/>
      <c r="P78" s="23"/>
      <c r="Q78" s="23"/>
      <c r="T78" s="20"/>
    </row>
    <row r="79" spans="1:20" x14ac:dyDescent="0.2">
      <c r="A79" s="22">
        <v>374.11</v>
      </c>
      <c r="C79" t="s">
        <v>36</v>
      </c>
      <c r="G79" s="89"/>
      <c r="I79" s="90">
        <v>7586.67</v>
      </c>
      <c r="J79" s="23"/>
      <c r="K79" s="33"/>
      <c r="L79" s="33"/>
      <c r="M79" s="33"/>
      <c r="N79" s="33"/>
      <c r="O79" s="33"/>
      <c r="P79" s="23"/>
      <c r="Q79" s="23"/>
      <c r="T79" s="20"/>
    </row>
    <row r="80" spans="1:20" x14ac:dyDescent="0.2">
      <c r="A80" s="22">
        <v>374.12</v>
      </c>
      <c r="C80" t="s">
        <v>36</v>
      </c>
      <c r="G80" s="89"/>
      <c r="I80" s="96">
        <v>54457.06</v>
      </c>
      <c r="J80" s="23"/>
      <c r="K80" s="49"/>
      <c r="L80" s="33"/>
      <c r="M80" s="33"/>
      <c r="N80" s="33"/>
      <c r="O80" s="33"/>
      <c r="P80" s="23"/>
      <c r="Q80" s="23"/>
      <c r="T80" s="20"/>
    </row>
    <row r="81" spans="1:20" ht="15.75" x14ac:dyDescent="0.25">
      <c r="A81" s="22"/>
      <c r="G81" s="89"/>
      <c r="I81" s="90"/>
      <c r="J81" s="98"/>
      <c r="K81" s="99"/>
      <c r="L81" s="99"/>
      <c r="M81" s="99"/>
      <c r="N81" s="99"/>
      <c r="O81" s="99"/>
      <c r="P81" s="98"/>
      <c r="Q81" s="23"/>
      <c r="T81" s="20"/>
    </row>
    <row r="82" spans="1:20" ht="15.75" x14ac:dyDescent="0.25">
      <c r="A82" s="20"/>
      <c r="C82" s="97" t="s">
        <v>37</v>
      </c>
      <c r="G82" s="89"/>
      <c r="I82" s="68">
        <f>SUM(I77:I80)</f>
        <v>96095.29</v>
      </c>
      <c r="J82" s="98"/>
      <c r="K82" s="106">
        <f>SUM(K77:K80)</f>
        <v>800</v>
      </c>
      <c r="L82" s="99"/>
      <c r="M82" s="99"/>
      <c r="N82" s="99"/>
      <c r="O82" s="99"/>
      <c r="P82" s="98"/>
      <c r="Q82" s="23"/>
      <c r="T82" s="20"/>
    </row>
    <row r="83" spans="1:20" ht="15.75" x14ac:dyDescent="0.25">
      <c r="A83" s="20"/>
      <c r="C83" s="97"/>
      <c r="G83" s="89"/>
      <c r="I83" s="68"/>
      <c r="J83" s="98"/>
      <c r="K83" s="106"/>
      <c r="L83" s="99"/>
      <c r="M83" s="99"/>
      <c r="N83" s="99"/>
      <c r="O83" s="99"/>
      <c r="P83" s="98"/>
      <c r="Q83" s="23"/>
      <c r="T83" s="20"/>
    </row>
    <row r="84" spans="1:20" x14ac:dyDescent="0.2">
      <c r="A84" s="107"/>
      <c r="B84" s="66"/>
      <c r="C84" s="54"/>
      <c r="D84" s="66"/>
      <c r="E84" s="66"/>
      <c r="F84" s="66"/>
      <c r="G84" s="32"/>
      <c r="H84" s="66"/>
      <c r="I84" s="45"/>
      <c r="J84" s="108"/>
      <c r="K84" s="109"/>
      <c r="L84" s="110"/>
      <c r="M84" s="110"/>
      <c r="N84" s="110"/>
      <c r="O84" s="110"/>
      <c r="P84" s="108"/>
      <c r="Q84" s="111"/>
      <c r="R84" s="66"/>
      <c r="S84" s="66"/>
      <c r="T84" s="107"/>
    </row>
    <row r="85" spans="1:20" ht="15.75" x14ac:dyDescent="0.25">
      <c r="A85" s="20"/>
      <c r="C85" s="76" t="s">
        <v>116</v>
      </c>
      <c r="G85" s="89"/>
      <c r="I85" s="112"/>
      <c r="J85" s="113"/>
      <c r="K85" s="114"/>
      <c r="L85" s="110"/>
      <c r="M85" s="110"/>
      <c r="N85" s="110"/>
      <c r="O85" s="110"/>
      <c r="P85" s="108"/>
      <c r="Q85" s="111"/>
      <c r="R85" s="66"/>
      <c r="S85" s="66"/>
      <c r="T85" s="107"/>
    </row>
    <row r="86" spans="1:20" ht="15.75" x14ac:dyDescent="0.25">
      <c r="A86" s="20"/>
      <c r="C86" s="97"/>
      <c r="G86" s="89"/>
      <c r="I86" s="112"/>
      <c r="J86" s="113"/>
      <c r="K86" s="114"/>
      <c r="L86" s="110"/>
      <c r="M86" s="110"/>
      <c r="N86" s="110"/>
      <c r="O86" s="110"/>
      <c r="P86" s="108"/>
      <c r="Q86" s="111"/>
      <c r="R86" s="66"/>
      <c r="S86" s="66"/>
      <c r="T86" s="107"/>
    </row>
    <row r="87" spans="1:20" x14ac:dyDescent="0.2">
      <c r="A87" s="53">
        <v>392.1</v>
      </c>
      <c r="C87" s="115" t="s">
        <v>68</v>
      </c>
      <c r="E87" s="66" t="s">
        <v>118</v>
      </c>
      <c r="F87" s="66"/>
      <c r="G87" s="32"/>
      <c r="H87" s="66"/>
      <c r="I87" s="116">
        <v>2912871.76</v>
      </c>
      <c r="J87" s="117"/>
      <c r="K87" s="118">
        <v>2888074</v>
      </c>
      <c r="L87" s="110"/>
      <c r="M87" s="110"/>
      <c r="N87" s="110"/>
      <c r="O87" s="110"/>
      <c r="P87" s="108"/>
      <c r="Q87" s="111">
        <v>20</v>
      </c>
      <c r="R87" s="66"/>
      <c r="S87" s="66"/>
      <c r="T87" s="107"/>
    </row>
    <row r="88" spans="1:20" x14ac:dyDescent="0.2">
      <c r="A88" s="53">
        <v>396.1</v>
      </c>
      <c r="C88" s="95" t="s">
        <v>69</v>
      </c>
      <c r="E88" s="66" t="s">
        <v>118</v>
      </c>
      <c r="F88" s="66"/>
      <c r="G88" s="32"/>
      <c r="H88" s="66"/>
      <c r="I88" s="119">
        <v>2990887.4</v>
      </c>
      <c r="J88" s="117"/>
      <c r="K88" s="120">
        <v>2337592</v>
      </c>
      <c r="L88" s="110"/>
      <c r="M88" s="110"/>
      <c r="N88" s="110"/>
      <c r="O88" s="110"/>
      <c r="P88" s="108"/>
      <c r="Q88" s="111">
        <v>20</v>
      </c>
      <c r="R88" s="66"/>
      <c r="S88" s="66"/>
      <c r="T88" s="107"/>
    </row>
    <row r="89" spans="1:20" ht="15.75" x14ac:dyDescent="0.25">
      <c r="A89" s="20"/>
      <c r="C89" s="97"/>
      <c r="E89" s="66"/>
      <c r="F89" s="66"/>
      <c r="G89" s="32"/>
      <c r="H89" s="66"/>
      <c r="I89" s="116"/>
      <c r="J89" s="117"/>
      <c r="K89" s="118"/>
      <c r="L89" s="110"/>
      <c r="M89" s="110"/>
      <c r="N89" s="110"/>
      <c r="O89" s="110"/>
      <c r="P89" s="108"/>
      <c r="Q89" s="111"/>
      <c r="R89" s="66"/>
      <c r="S89" s="66"/>
      <c r="T89" s="107"/>
    </row>
    <row r="90" spans="1:20" ht="15.75" x14ac:dyDescent="0.25">
      <c r="A90" s="20"/>
      <c r="C90" s="97" t="s">
        <v>117</v>
      </c>
      <c r="G90" s="89"/>
      <c r="I90" s="121">
        <f>SUM(I87:I89)</f>
        <v>5903759.1600000001</v>
      </c>
      <c r="J90" s="113"/>
      <c r="K90" s="114">
        <f>SUM(K87:K89)</f>
        <v>5225666</v>
      </c>
      <c r="L90" s="110"/>
      <c r="M90" s="110"/>
      <c r="N90" s="110"/>
      <c r="O90" s="110"/>
      <c r="P90" s="108"/>
      <c r="Q90" s="111"/>
      <c r="R90" s="66"/>
      <c r="S90" s="66"/>
      <c r="T90" s="107"/>
    </row>
    <row r="91" spans="1:20" x14ac:dyDescent="0.2">
      <c r="A91" s="107"/>
      <c r="B91" s="66"/>
      <c r="C91" s="122"/>
      <c r="D91" s="66"/>
      <c r="E91" s="66"/>
      <c r="F91" s="66"/>
      <c r="G91" s="32"/>
      <c r="H91" s="66"/>
      <c r="I91" s="45"/>
      <c r="J91" s="108"/>
      <c r="K91" s="110"/>
      <c r="L91" s="110"/>
      <c r="M91" s="110"/>
      <c r="N91" s="110"/>
      <c r="O91" s="110"/>
      <c r="P91" s="108"/>
      <c r="Q91" s="111"/>
      <c r="R91" s="66"/>
      <c r="S91" s="66"/>
      <c r="T91" s="107"/>
    </row>
    <row r="92" spans="1:20" ht="16.5" thickBot="1" x14ac:dyDescent="0.3">
      <c r="A92" s="20"/>
      <c r="C92" s="97" t="s">
        <v>33</v>
      </c>
      <c r="G92" s="89"/>
      <c r="I92" s="68">
        <f>I82+I72+I90</f>
        <v>523838690.36000001</v>
      </c>
      <c r="J92" s="98"/>
      <c r="K92" s="99">
        <f>K72+K82+K90</f>
        <v>198132379</v>
      </c>
      <c r="L92" s="99"/>
      <c r="M92" s="99">
        <f>M72</f>
        <v>481076254</v>
      </c>
      <c r="N92" s="99"/>
      <c r="O92" s="99">
        <f>O72</f>
        <v>16360115</v>
      </c>
      <c r="P92" s="98"/>
      <c r="Q92" s="23"/>
      <c r="T92" s="20"/>
    </row>
    <row r="93" spans="1:20" ht="16.5" thickTop="1" x14ac:dyDescent="0.25">
      <c r="A93" s="20"/>
      <c r="C93" s="97"/>
      <c r="G93" s="89"/>
      <c r="I93" s="123"/>
      <c r="J93" s="98"/>
      <c r="K93" s="124"/>
      <c r="L93" s="99"/>
      <c r="M93" s="124"/>
      <c r="N93" s="99"/>
      <c r="O93" s="124"/>
      <c r="P93" s="98"/>
      <c r="Q93" s="23"/>
      <c r="T93" s="20"/>
    </row>
    <row r="94" spans="1:20" ht="15.75" x14ac:dyDescent="0.25">
      <c r="A94" s="20"/>
      <c r="C94" s="97"/>
      <c r="G94" s="89"/>
      <c r="I94" s="125"/>
      <c r="J94" s="98"/>
      <c r="K94" s="99"/>
      <c r="L94" s="99"/>
      <c r="M94" s="99"/>
      <c r="N94" s="99"/>
      <c r="O94" s="99"/>
      <c r="P94" s="98"/>
      <c r="Q94" s="23"/>
      <c r="T94" s="20"/>
    </row>
    <row r="95" spans="1:20" x14ac:dyDescent="0.2">
      <c r="G95" s="31"/>
      <c r="K95" s="36"/>
      <c r="L95" s="36"/>
      <c r="M95" s="36"/>
      <c r="N95" s="36"/>
      <c r="O95" s="36"/>
    </row>
    <row r="96" spans="1:20" x14ac:dyDescent="0.2">
      <c r="G96" s="31"/>
      <c r="K96" s="36"/>
      <c r="L96" s="36"/>
      <c r="M96" s="36"/>
      <c r="N96" s="36"/>
      <c r="O96" s="3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Document_x0020_Date xmlns="54fcda00-7b58-44a7-b108-8bd10a8a08ba" xsi:nil="true"/>
    <Status_x0020__x0028_Internal_x0020_Use_x0020_Only_x0029_ xmlns="54fcda00-7b58-44a7-b108-8bd10a8a08ba"/>
    <Filing_x0020_Requirement xmlns="54fcda00-7b58-44a7-b108-8bd10a8a08ba" xsi:nil="true"/>
    <Round xmlns="54fcda00-7b58-44a7-b108-8bd10a8a08ba">DR1 Attachments</Round>
    <Rate_x0020_Case_x0020_Type xmlns="54fcda00-7b58-44a7-b108-8bd10a8a08ba">Kentucky</Rate_x0020_Case_x0020_Type>
    <Data_x0020_Request_x0020_Question_x0020_No_x002e_ xmlns="54fcda00-7b58-44a7-b108-8bd10a8a08ba">173</Data_x0020_Request_x0020_Question_x0020_No_x002e_>
    <Year xmlns="54fcda00-7b58-44a7-b108-8bd10a8a08ba">2016</Year>
    <Document_x0020_Type xmlns="54fcda00-7b58-44a7-b108-8bd10a8a08ba">Data Requests</Document_x0020_Type>
    <Witness_x0020_Testimony xmlns="54fcda00-7b58-44a7-b108-8bd10a8a08ba" xsi:nil="true"/>
    <Intervemprs xmlns="54fcda00-7b58-44a7-b108-8bd10a8a08ba">Attorney General - AG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185D31B1-F333-4942-92F4-E5A430E4B1F6}"/>
</file>

<file path=customXml/itemProps2.xml><?xml version="1.0" encoding="utf-8"?>
<ds:datastoreItem xmlns:ds="http://schemas.openxmlformats.org/officeDocument/2006/customXml" ds:itemID="{81FAEE0D-7586-4DCB-BA72-2F9D34B0A406}"/>
</file>

<file path=customXml/itemProps3.xml><?xml version="1.0" encoding="utf-8"?>
<ds:datastoreItem xmlns:ds="http://schemas.openxmlformats.org/officeDocument/2006/customXml" ds:itemID="{7A2E3FE3-BD2A-48F7-B6FB-E2D8DF57EA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AG-1-173-Gas</vt:lpstr>
      <vt:lpstr>Comparison</vt:lpstr>
      <vt:lpstr>2006Study</vt:lpstr>
      <vt:lpstr>ExistingEstimates</vt:lpstr>
      <vt:lpstr>'AG-1-173-Gas'!Print_Area</vt:lpstr>
      <vt:lpstr>Comparison!Print_Area</vt:lpstr>
      <vt:lpstr>'AG-1-173-Gas'!Print_Titles</vt:lpstr>
      <vt:lpstr>Comparison!Print_Titles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Allis, Ned W.</dc:creator>
  <cp:lastModifiedBy>Lewis, Samantha</cp:lastModifiedBy>
  <cp:lastPrinted>2017-01-20T22:39:02Z</cp:lastPrinted>
  <dcterms:created xsi:type="dcterms:W3CDTF">2002-08-25T13:39:51Z</dcterms:created>
  <dcterms:modified xsi:type="dcterms:W3CDTF">2017-01-20T22:39:12Z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