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16 Forward Test Year\2nd data requests KPSC - 1st Intervenors\Spanos\AG\LGE\"/>
    </mc:Choice>
  </mc:AlternateContent>
  <bookViews>
    <workbookView xWindow="-405" yWindow="180" windowWidth="27630" windowHeight="11085"/>
  </bookViews>
  <sheets>
    <sheet name="AG-1-173-Common " sheetId="1" r:id="rId1"/>
    <sheet name="Comparison" sheetId="5" state="hidden" r:id="rId2"/>
    <sheet name="2006 Study" sheetId="4" state="hidden" r:id="rId3"/>
  </sheets>
  <definedNames>
    <definedName name="Deprate">#REF!</definedName>
    <definedName name="ExistingEstimates">'2006 Study'!$A$1:$T$64</definedName>
    <definedName name="_xlnm.Print_Area" localSheetId="0">'AG-1-173-Common '!$A$1:$W$68</definedName>
    <definedName name="_xlnm.Print_Area" localSheetId="1">Comparison!$A$2:$Y$79</definedName>
    <definedName name="_xlnm.Print_Titles" localSheetId="0">'AG-1-173-Common '!$1:$12</definedName>
    <definedName name="_xlnm.Print_Titles" localSheetId="1">Comparison!$2:$15</definedName>
  </definedNames>
  <calcPr calcId="152511"/>
</workbook>
</file>

<file path=xl/calcChain.xml><?xml version="1.0" encoding="utf-8"?>
<calcChain xmlns="http://schemas.openxmlformats.org/spreadsheetml/2006/main">
  <c r="E21" i="5" l="1"/>
  <c r="G21" i="5"/>
  <c r="I21" i="5"/>
  <c r="K21" i="5"/>
  <c r="O21" i="5"/>
  <c r="S21" i="5"/>
  <c r="U21" i="5"/>
  <c r="W21" i="5"/>
  <c r="M21" i="5" l="1"/>
  <c r="Y21" i="5" s="1"/>
  <c r="K53" i="5" l="1"/>
  <c r="I53" i="5"/>
  <c r="K52" i="5"/>
  <c r="I52" i="5"/>
  <c r="K51" i="5"/>
  <c r="I51" i="5"/>
  <c r="O50" i="5"/>
  <c r="K50" i="5"/>
  <c r="I50" i="5"/>
  <c r="O49" i="5"/>
  <c r="K49" i="5"/>
  <c r="I49" i="5"/>
  <c r="K48" i="5"/>
  <c r="I48" i="5"/>
  <c r="K47" i="5"/>
  <c r="I47" i="5"/>
  <c r="O46" i="5"/>
  <c r="K46" i="5"/>
  <c r="I46" i="5"/>
  <c r="O45" i="5"/>
  <c r="K45" i="5"/>
  <c r="I45" i="5"/>
  <c r="K42" i="5"/>
  <c r="I42" i="5"/>
  <c r="O41" i="5"/>
  <c r="K41" i="5"/>
  <c r="I41" i="5"/>
  <c r="K40" i="5"/>
  <c r="I40" i="5"/>
  <c r="K39" i="5"/>
  <c r="I39" i="5"/>
  <c r="K38" i="5"/>
  <c r="I38" i="5"/>
  <c r="K37" i="5"/>
  <c r="I37" i="5"/>
  <c r="O33" i="5"/>
  <c r="K33" i="5"/>
  <c r="I33" i="5"/>
  <c r="O32" i="5"/>
  <c r="K32" i="5"/>
  <c r="I32" i="5"/>
  <c r="O31" i="5"/>
  <c r="K31" i="5"/>
  <c r="I31" i="5"/>
  <c r="O30" i="5"/>
  <c r="K30" i="5"/>
  <c r="I30" i="5"/>
  <c r="O29" i="5"/>
  <c r="K29" i="5"/>
  <c r="I29" i="5"/>
  <c r="O20" i="5"/>
  <c r="K20" i="5"/>
  <c r="I20" i="5"/>
  <c r="W53" i="5"/>
  <c r="U53" i="5"/>
  <c r="G53" i="5"/>
  <c r="E53" i="5"/>
  <c r="S53" i="5"/>
  <c r="Q53" i="5"/>
  <c r="W52" i="5"/>
  <c r="U52" i="5"/>
  <c r="G52" i="5"/>
  <c r="E52" i="5"/>
  <c r="S52" i="5"/>
  <c r="Q52" i="5"/>
  <c r="W51" i="5"/>
  <c r="U51" i="5"/>
  <c r="G51" i="5"/>
  <c r="E51" i="5"/>
  <c r="S51" i="5"/>
  <c r="Q51" i="5"/>
  <c r="W50" i="5"/>
  <c r="U50" i="5"/>
  <c r="G50" i="5"/>
  <c r="E50" i="5"/>
  <c r="S50" i="5"/>
  <c r="Q50" i="5"/>
  <c r="W49" i="5"/>
  <c r="U49" i="5"/>
  <c r="G49" i="5"/>
  <c r="E49" i="5"/>
  <c r="S49" i="5"/>
  <c r="Q49" i="5"/>
  <c r="W48" i="5"/>
  <c r="U48" i="5"/>
  <c r="G48" i="5"/>
  <c r="E48" i="5"/>
  <c r="S48" i="5"/>
  <c r="Q48" i="5"/>
  <c r="W47" i="5"/>
  <c r="U47" i="5"/>
  <c r="G47" i="5"/>
  <c r="E47" i="5"/>
  <c r="S47" i="5"/>
  <c r="Q47" i="5"/>
  <c r="W46" i="5"/>
  <c r="U46" i="5"/>
  <c r="G46" i="5"/>
  <c r="E46" i="5"/>
  <c r="S46" i="5"/>
  <c r="Q46" i="5"/>
  <c r="W45" i="5"/>
  <c r="U45" i="5"/>
  <c r="G45" i="5"/>
  <c r="E45" i="5"/>
  <c r="S45" i="5"/>
  <c r="Q45" i="5"/>
  <c r="W42" i="5"/>
  <c r="U42" i="5"/>
  <c r="G42" i="5"/>
  <c r="E42" i="5"/>
  <c r="S42" i="5"/>
  <c r="Q42" i="5"/>
  <c r="W41" i="5"/>
  <c r="U41" i="5"/>
  <c r="G41" i="5"/>
  <c r="E41" i="5"/>
  <c r="S41" i="5"/>
  <c r="Q41" i="5"/>
  <c r="W40" i="5"/>
  <c r="U40" i="5"/>
  <c r="G40" i="5"/>
  <c r="E40" i="5"/>
  <c r="S40" i="5"/>
  <c r="Q40" i="5"/>
  <c r="W39" i="5"/>
  <c r="U39" i="5"/>
  <c r="G39" i="5"/>
  <c r="E39" i="5"/>
  <c r="S39" i="5"/>
  <c r="Q39" i="5"/>
  <c r="W38" i="5"/>
  <c r="U38" i="5"/>
  <c r="G38" i="5"/>
  <c r="E38" i="5"/>
  <c r="S38" i="5"/>
  <c r="Q38" i="5"/>
  <c r="W37" i="5"/>
  <c r="U37" i="5"/>
  <c r="G37" i="5"/>
  <c r="E37" i="5"/>
  <c r="S37" i="5"/>
  <c r="Q37" i="5"/>
  <c r="W33" i="5"/>
  <c r="U33" i="5"/>
  <c r="G33" i="5"/>
  <c r="E33" i="5"/>
  <c r="S33" i="5"/>
  <c r="Q33" i="5"/>
  <c r="W32" i="5"/>
  <c r="U32" i="5"/>
  <c r="G32" i="5"/>
  <c r="E32" i="5"/>
  <c r="S32" i="5"/>
  <c r="Q32" i="5"/>
  <c r="W31" i="5"/>
  <c r="U31" i="5"/>
  <c r="G31" i="5"/>
  <c r="E31" i="5"/>
  <c r="S31" i="5"/>
  <c r="Q31" i="5"/>
  <c r="W30" i="5"/>
  <c r="U30" i="5"/>
  <c r="G30" i="5"/>
  <c r="E30" i="5"/>
  <c r="S30" i="5"/>
  <c r="Q30" i="5"/>
  <c r="W29" i="5"/>
  <c r="U29" i="5"/>
  <c r="G29" i="5"/>
  <c r="E29" i="5"/>
  <c r="S29" i="5"/>
  <c r="Q29" i="5"/>
  <c r="W20" i="5"/>
  <c r="U20" i="5"/>
  <c r="G20" i="5"/>
  <c r="E20" i="5"/>
  <c r="S20" i="5"/>
  <c r="Q20" i="5"/>
  <c r="K61" i="4"/>
  <c r="I61" i="4"/>
  <c r="K52" i="4"/>
  <c r="I52" i="4"/>
  <c r="O42" i="4"/>
  <c r="O63" i="4" s="1"/>
  <c r="M42" i="4"/>
  <c r="K42" i="4"/>
  <c r="I42" i="4"/>
  <c r="I63" i="4" s="1"/>
  <c r="S40" i="4"/>
  <c r="Q40" i="4"/>
  <c r="O53" i="5" s="1"/>
  <c r="S39" i="4"/>
  <c r="Q39" i="4"/>
  <c r="O52" i="5" s="1"/>
  <c r="S38" i="4"/>
  <c r="Q38" i="4"/>
  <c r="O51" i="5" s="1"/>
  <c r="S37" i="4"/>
  <c r="S36" i="4"/>
  <c r="Q36" i="4"/>
  <c r="S35" i="4"/>
  <c r="Q35" i="4"/>
  <c r="O48" i="5" s="1"/>
  <c r="S34" i="4"/>
  <c r="Q34" i="4"/>
  <c r="O47" i="5" s="1"/>
  <c r="S33" i="4"/>
  <c r="S30" i="4"/>
  <c r="Q30" i="4"/>
  <c r="O42" i="5" s="1"/>
  <c r="S28" i="4"/>
  <c r="Q28" i="4"/>
  <c r="O40" i="5" s="1"/>
  <c r="S27" i="4"/>
  <c r="Q27" i="4"/>
  <c r="O39" i="5" s="1"/>
  <c r="S26" i="4"/>
  <c r="Q26" i="4"/>
  <c r="O38" i="5" s="1"/>
  <c r="S25" i="4"/>
  <c r="Q25" i="4"/>
  <c r="O37" i="5" s="1"/>
  <c r="S21" i="4"/>
  <c r="S20" i="4"/>
  <c r="S19" i="4"/>
  <c r="S18" i="4"/>
  <c r="S17" i="4"/>
  <c r="K63" i="4" l="1"/>
  <c r="S42" i="4"/>
  <c r="E55" i="5"/>
  <c r="U23" i="5"/>
  <c r="U55" i="5"/>
  <c r="G55" i="5"/>
  <c r="E23" i="5"/>
  <c r="G23" i="5"/>
  <c r="M29" i="5"/>
  <c r="M31" i="5"/>
  <c r="Y31" i="5" s="1"/>
  <c r="M33" i="5"/>
  <c r="Y33" i="5" s="1"/>
  <c r="M38" i="5"/>
  <c r="Y38" i="5" s="1"/>
  <c r="M40" i="5"/>
  <c r="Y40" i="5" s="1"/>
  <c r="M42" i="5"/>
  <c r="Y42" i="5" s="1"/>
  <c r="M46" i="5"/>
  <c r="Y46" i="5" s="1"/>
  <c r="M48" i="5"/>
  <c r="Y48" i="5" s="1"/>
  <c r="M50" i="5"/>
  <c r="Y50" i="5" s="1"/>
  <c r="M52" i="5"/>
  <c r="Y52" i="5" s="1"/>
  <c r="M20" i="5"/>
  <c r="Y20" i="5" s="1"/>
  <c r="M30" i="5"/>
  <c r="Y30" i="5" s="1"/>
  <c r="M32" i="5"/>
  <c r="Y32" i="5" s="1"/>
  <c r="M37" i="5"/>
  <c r="Y37" i="5" s="1"/>
  <c r="M39" i="5"/>
  <c r="Y39" i="5" s="1"/>
  <c r="M41" i="5"/>
  <c r="Y41" i="5" s="1"/>
  <c r="M45" i="5"/>
  <c r="Y45" i="5" s="1"/>
  <c r="M47" i="5"/>
  <c r="Y47" i="5" s="1"/>
  <c r="M49" i="5"/>
  <c r="Y49" i="5" s="1"/>
  <c r="M51" i="5"/>
  <c r="Y51" i="5" s="1"/>
  <c r="M53" i="5"/>
  <c r="Y53" i="5" s="1"/>
  <c r="Q42" i="4"/>
  <c r="M63" i="4"/>
  <c r="O53" i="1"/>
  <c r="M53" i="1"/>
  <c r="I53" i="1" l="1"/>
  <c r="K53" i="1"/>
  <c r="E57" i="5"/>
  <c r="AB42" i="5"/>
  <c r="AE42" i="5" s="1"/>
  <c r="G57" i="5"/>
  <c r="U57" i="5"/>
  <c r="K20" i="1"/>
  <c r="AB30" i="5"/>
  <c r="AE30" i="5" s="1"/>
  <c r="AB29" i="5"/>
  <c r="AE29" i="5" s="1"/>
  <c r="AB40" i="5"/>
  <c r="AE40" i="5" s="1"/>
  <c r="AB33" i="5"/>
  <c r="AE33" i="5" s="1"/>
  <c r="AB32" i="5"/>
  <c r="AE32" i="5" s="1"/>
  <c r="AB39" i="5"/>
  <c r="AE39" i="5" s="1"/>
  <c r="AB46" i="5"/>
  <c r="AE46" i="5" s="1"/>
  <c r="AB50" i="5"/>
  <c r="AE50" i="5" s="1"/>
  <c r="G73" i="5"/>
  <c r="G75" i="5" s="1"/>
  <c r="AB37" i="5"/>
  <c r="AE37" i="5" s="1"/>
  <c r="AB48" i="5"/>
  <c r="AE48" i="5" s="1"/>
  <c r="AB52" i="5"/>
  <c r="AE52" i="5" s="1"/>
  <c r="AB51" i="5"/>
  <c r="AE51" i="5" s="1"/>
  <c r="AB41" i="5"/>
  <c r="AE41" i="5" s="1"/>
  <c r="AB31" i="5"/>
  <c r="AE31" i="5" s="1"/>
  <c r="AB38" i="5"/>
  <c r="AE38" i="5" s="1"/>
  <c r="AB47" i="5"/>
  <c r="AE47" i="5" s="1"/>
  <c r="AB53" i="5"/>
  <c r="AE53" i="5" s="1"/>
  <c r="AB20" i="5"/>
  <c r="AE20" i="5" s="1"/>
  <c r="M23" i="5"/>
  <c r="Y29" i="5"/>
  <c r="Y55" i="5" s="1"/>
  <c r="M55" i="5"/>
  <c r="M20" i="1"/>
  <c r="O20" i="1"/>
  <c r="I20" i="1"/>
  <c r="AA29" i="5"/>
  <c r="AD29" i="5" s="1"/>
  <c r="AA40" i="5"/>
  <c r="AD40" i="5" s="1"/>
  <c r="G63" i="5"/>
  <c r="AB63" i="5"/>
  <c r="G62" i="5"/>
  <c r="AB62" i="5"/>
  <c r="AA53" i="5"/>
  <c r="AD53" i="5" s="1"/>
  <c r="AB64" i="5"/>
  <c r="G64" i="5"/>
  <c r="U68" i="5"/>
  <c r="W57" i="5" l="1"/>
  <c r="M57" i="5"/>
  <c r="O57" i="5" s="1"/>
  <c r="M55" i="1"/>
  <c r="K55" i="1"/>
  <c r="Y23" i="5"/>
  <c r="Y57" i="5" s="1"/>
  <c r="Q20" i="1"/>
  <c r="I55" i="1"/>
  <c r="O55" i="1"/>
  <c r="O65" i="1" s="1"/>
  <c r="Q53" i="1"/>
  <c r="AE63" i="5"/>
  <c r="AE62" i="5"/>
  <c r="AA42" i="5"/>
  <c r="AD42" i="5" s="1"/>
  <c r="AA37" i="5"/>
  <c r="AD37" i="5" s="1"/>
  <c r="AA20" i="5"/>
  <c r="AD20" i="5" s="1"/>
  <c r="AA33" i="5"/>
  <c r="AD33" i="5" s="1"/>
  <c r="AA38" i="5"/>
  <c r="AD38" i="5" s="1"/>
  <c r="G66" i="5"/>
  <c r="G68" i="5" s="1"/>
  <c r="G77" i="5" s="1"/>
  <c r="E73" i="5"/>
  <c r="E75" i="5" s="1"/>
  <c r="AA50" i="5"/>
  <c r="AD50" i="5" s="1"/>
  <c r="AA51" i="5"/>
  <c r="AD51" i="5" s="1"/>
  <c r="I63" i="1"/>
  <c r="AA63" i="5"/>
  <c r="E63" i="5"/>
  <c r="G80" i="5"/>
  <c r="AA32" i="5"/>
  <c r="AD32" i="5" s="1"/>
  <c r="AA47" i="5"/>
  <c r="AD47" i="5" s="1"/>
  <c r="K63" i="1"/>
  <c r="AE64" i="5"/>
  <c r="AA62" i="5"/>
  <c r="E62" i="5"/>
  <c r="AA64" i="5"/>
  <c r="E64" i="5"/>
  <c r="AA30" i="5"/>
  <c r="AD30" i="5" s="1"/>
  <c r="AA39" i="5"/>
  <c r="AD39" i="5" s="1"/>
  <c r="AA48" i="5"/>
  <c r="AD48" i="5" s="1"/>
  <c r="AA46" i="5"/>
  <c r="AD46" i="5" s="1"/>
  <c r="AA31" i="5"/>
  <c r="AD31" i="5" s="1"/>
  <c r="AA41" i="5"/>
  <c r="AD41" i="5" s="1"/>
  <c r="AA52" i="5"/>
  <c r="AD52" i="5" s="1"/>
  <c r="M65" i="1" l="1"/>
  <c r="M68" i="5"/>
  <c r="K65" i="1"/>
  <c r="Y68" i="5"/>
  <c r="Q55" i="1"/>
  <c r="AD62" i="5"/>
  <c r="I65" i="1"/>
  <c r="AD64" i="5"/>
  <c r="AD63" i="5"/>
  <c r="E66" i="5"/>
  <c r="E68" i="5" s="1"/>
  <c r="E77" i="5" s="1"/>
  <c r="E80" i="5"/>
  <c r="G81" i="5"/>
  <c r="E81" i="5" l="1"/>
</calcChain>
</file>

<file path=xl/sharedStrings.xml><?xml version="1.0" encoding="utf-8"?>
<sst xmlns="http://schemas.openxmlformats.org/spreadsheetml/2006/main" count="267" uniqueCount="133">
  <si>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</si>
  <si>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</si>
  <si>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</si>
  <si>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</si>
  <si>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</si>
  <si>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</si>
  <si>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</si>
  <si>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</si>
  <si>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</si>
  <si>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</si>
  <si>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</si>
  <si>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</si>
  <si>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</si>
  <si>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</si>
  <si>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</si>
  <si>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</si>
  <si>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</si>
  <si>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</si>
  <si>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</si>
  <si>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</si>
  <si>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</si>
  <si>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</si>
  <si>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</si>
  <si>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    TOTAL COMMON PLANT </t>
  </si>
  <si>
    <t xml:space="preserve">NONDEPRECIABLE PLANT </t>
  </si>
  <si>
    <t>LAND</t>
  </si>
  <si>
    <t xml:space="preserve">    TOTAL NONDEPRECIABLE PLANT </t>
  </si>
  <si>
    <t xml:space="preserve">    TOTAL DEPRECIABLE PLANT </t>
  </si>
  <si>
    <t>DEPRECIABLE PLANT</t>
  </si>
  <si>
    <t xml:space="preserve">TRANSPORTATION EQUIPMENT - TRAILERS </t>
  </si>
  <si>
    <t xml:space="preserve">STORES EQUIPMENT                    </t>
  </si>
  <si>
    <t xml:space="preserve">POWER OPERATED EQUIPMENT - OTHER    </t>
  </si>
  <si>
    <t xml:space="preserve">COMMUNICATION EQUIPMENT             </t>
  </si>
  <si>
    <t xml:space="preserve">COMMUNICATION EQUIPMENT - COMPUTER  </t>
  </si>
  <si>
    <t xml:space="preserve">MISCELLANEOUS EQUIPMENT             </t>
  </si>
  <si>
    <t xml:space="preserve">   </t>
  </si>
  <si>
    <t>FRANCHISES AND CONSENTS</t>
  </si>
  <si>
    <t>LAND RIGHTS</t>
  </si>
  <si>
    <t>ORGANIZATION</t>
  </si>
  <si>
    <t>COMMON PLANT</t>
  </si>
  <si>
    <t>LOUISVILLE GAS AND ELECTRIC</t>
  </si>
  <si>
    <t xml:space="preserve">TOOLS, SHOP AND GARAGE EQUIPMENT   </t>
  </si>
  <si>
    <t xml:space="preserve">TRANSPORTATION EQUIPMENT - CARS AND TRUCKS </t>
  </si>
  <si>
    <t>POWER OPERATED EQUIPMENT - TRMS</t>
  </si>
  <si>
    <t>STRUCTURES AND IMPROVEMENTS</t>
  </si>
  <si>
    <t xml:space="preserve">  GENERAL OFFICE     </t>
  </si>
  <si>
    <t xml:space="preserve">  TRANSPORTATION   </t>
  </si>
  <si>
    <t xml:space="preserve">  STORES   </t>
  </si>
  <si>
    <t xml:space="preserve">  SHOPS    </t>
  </si>
  <si>
    <t xml:space="preserve">  MICROWAVE</t>
  </si>
  <si>
    <t xml:space="preserve">OFFICE FURNITURE AND EQUIPMENT     </t>
  </si>
  <si>
    <t xml:space="preserve">  FURNITURE      </t>
  </si>
  <si>
    <t xml:space="preserve">  EQUIPMENT      </t>
  </si>
  <si>
    <t xml:space="preserve">  PERSONAL COMPUTER      </t>
  </si>
  <si>
    <t xml:space="preserve">  SECURITY EQUIPMENT      </t>
  </si>
  <si>
    <t xml:space="preserve">  COMPUTER EQUIPMENT     </t>
  </si>
  <si>
    <t>TABLE 3.  SUMMARY OF ESTIMATED SURVIVOR CURVES, NET SALVAGE, ORIGINAL COST, BOOK DEPRECIATION RESERVE AND</t>
  </si>
  <si>
    <t>Reserve</t>
  </si>
  <si>
    <t>CONTROLS</t>
  </si>
  <si>
    <t>O/C</t>
  </si>
  <si>
    <t>DIFFERENCE</t>
  </si>
  <si>
    <t>COMPUTER SOFTWARE</t>
  </si>
  <si>
    <t>CCS SOFTWARE</t>
  </si>
  <si>
    <t>.</t>
  </si>
  <si>
    <t xml:space="preserve">  COMPUTER EQUIPMENT - ECR 2006</t>
  </si>
  <si>
    <t>ARO</t>
  </si>
  <si>
    <t>RECONCILING ITEMS</t>
  </si>
  <si>
    <t>TOTAL RECONCILING ITEMS</t>
  </si>
  <si>
    <t>GRAND TOTAL</t>
  </si>
  <si>
    <t>CALCULATED ANNUAL DEPRECIATION RATES AS OF DECEMBER 31, 2006</t>
  </si>
  <si>
    <t xml:space="preserve">35-R2  </t>
  </si>
  <si>
    <t>25-R2.5</t>
  </si>
  <si>
    <t xml:space="preserve">45-R3  </t>
  </si>
  <si>
    <t xml:space="preserve">45-R4  </t>
  </si>
  <si>
    <t xml:space="preserve">20-SQ  </t>
  </si>
  <si>
    <t xml:space="preserve">15-SQ  </t>
  </si>
  <si>
    <t xml:space="preserve">5-SQ  </t>
  </si>
  <si>
    <t xml:space="preserve">4-SQ  </t>
  </si>
  <si>
    <t xml:space="preserve">10-SQ  </t>
  </si>
  <si>
    <t xml:space="preserve">27-O1  </t>
  </si>
  <si>
    <t xml:space="preserve">25-SQ  </t>
  </si>
  <si>
    <t xml:space="preserve">LABORATORY EQUIPMENT                </t>
  </si>
  <si>
    <t>25-S1.5</t>
  </si>
  <si>
    <t xml:space="preserve">ACCOUNTS NOT STUDIED </t>
  </si>
  <si>
    <t>MISCELLANEOUS INTANGIBLE PLANT</t>
  </si>
  <si>
    <t xml:space="preserve">    TOTAL ACCOUNTS NOT STUDIED </t>
  </si>
  <si>
    <t>2006 DEPRECIATION STUDY</t>
  </si>
  <si>
    <t>PROPOSED ESTIMATES</t>
  </si>
  <si>
    <t>INCREASE/</t>
  </si>
  <si>
    <t>DECREASE</t>
  </si>
  <si>
    <t>(7)=(6)/(2)</t>
  </si>
  <si>
    <t>10-SQ</t>
  </si>
  <si>
    <t>5-SQ</t>
  </si>
  <si>
    <t>ECR?</t>
  </si>
  <si>
    <t>(11)=(10)/(2)</t>
  </si>
  <si>
    <t>(12)=(10)-(6)</t>
  </si>
  <si>
    <t>SQUARE</t>
  </si>
  <si>
    <t>*</t>
  </si>
  <si>
    <t>* CCS SOFTWARE IS DEPRECIATED WITH A FINAL RETIREMENT DATE OF JUNE 30, 2019</t>
  </si>
  <si>
    <t>INTANGIBLE PLANT</t>
  </si>
  <si>
    <t xml:space="preserve">    TOTAL INTANGIBLE PLANT </t>
  </si>
  <si>
    <t xml:space="preserve">GENERAL PLANT </t>
  </si>
  <si>
    <t xml:space="preserve">    TOTAL GENERAL PLANT </t>
  </si>
  <si>
    <t>COMPARISON OF ESTIMATED SURVIVOR CURVES, NET SALVAGE, AND CALCULATED ANNUAL DEPRECIATION RATES AS OF DECEMBER 31, 2011</t>
  </si>
  <si>
    <t>BASED ON 2006 DEPRECIATION STUDY AND 2011 PROPOSED ESTIMATES</t>
  </si>
  <si>
    <t>SCENARIO 2</t>
  </si>
  <si>
    <t xml:space="preserve">POWER OPERATED EQUIPMENT - LARGE MACHINERY    </t>
  </si>
  <si>
    <t xml:space="preserve">TRANSPORTATION EQUIPMENT - HEAVY TRUCKS AND OTHER </t>
  </si>
  <si>
    <t xml:space="preserve">TRANSPORTATION EQUIPMENT - CARS AND LIGHT TRUCKS </t>
  </si>
  <si>
    <t>COMMUNICATION EQUIPMENT - MICROWAVE, FIBER AND OTHER</t>
  </si>
  <si>
    <t>COMMUNICATION EQUIPMENT - RADIO AND TELEPHONE</t>
  </si>
  <si>
    <t>55-R4</t>
  </si>
  <si>
    <t>40-S0.5</t>
  </si>
  <si>
    <t>30-L0.5</t>
  </si>
  <si>
    <t>50-R3</t>
  </si>
  <si>
    <t>45-R1</t>
  </si>
  <si>
    <t>50-R4</t>
  </si>
  <si>
    <t>20-SQ</t>
  </si>
  <si>
    <t>15-SQ</t>
  </si>
  <si>
    <t>4-SQ</t>
  </si>
  <si>
    <t>9-S2.5</t>
  </si>
  <si>
    <t>12-S0.5</t>
  </si>
  <si>
    <t>23-L1.5</t>
  </si>
  <si>
    <t>25-SQ</t>
  </si>
  <si>
    <t>22-L4</t>
  </si>
  <si>
    <t>24-L2.5</t>
  </si>
  <si>
    <t>22-L2</t>
  </si>
  <si>
    <t>COST OF</t>
  </si>
  <si>
    <t xml:space="preserve">GROSS </t>
  </si>
  <si>
    <t xml:space="preserve">LIFE </t>
  </si>
  <si>
    <t xml:space="preserve">REMOVAL </t>
  </si>
  <si>
    <t xml:space="preserve">SALVAGE </t>
  </si>
  <si>
    <t>CALCULATED ANNUAL DEPRECIATION RATES BY COMPONENT 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</si>
</sst>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_);\(0\)"/>
    <numFmt numFmtId="166" formatCode="#,##0.000_);\(#,##0.000\)"/>
    <numFmt numFmtId="167" formatCode="0.00_);\(0.00\)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121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2" xfId="0" applyNumberFormat="1" applyFont="1" applyBorder="1" applyAlignment="1"/>
    <xf numFmtId="3" fontId="3" fillId="0" borderId="0" xfId="0" applyNumberFormat="1" applyFont="1" applyAlignment="1"/>
    <xf numFmtId="4" fontId="3" fillId="0" borderId="0" xfId="0" applyNumberFormat="1" applyFont="1" applyAlignment="1"/>
    <xf numFmtId="0" fontId="3" fillId="0" borderId="0" xfId="0" applyFont="1" applyAlignment="1"/>
    <xf numFmtId="0" fontId="4" fillId="0" borderId="0" xfId="0" applyNumberFormat="1" applyFont="1" applyAlignment="1">
      <alignment horizontal="left"/>
    </xf>
    <xf numFmtId="2" fontId="5" fillId="0" borderId="0" xfId="0" applyNumberFormat="1" applyFont="1" applyAlignment="1"/>
    <xf numFmtId="4" fontId="5" fillId="0" borderId="0" xfId="0" applyNumberFormat="1" applyFont="1" applyAlignment="1"/>
    <xf numFmtId="0" fontId="5" fillId="0" borderId="0" xfId="0" applyFont="1" applyAlignment="1"/>
    <xf numFmtId="3" fontId="5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/>
    <xf numFmtId="165" fontId="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3" fillId="0" borderId="0" xfId="0" applyNumberFormat="1" applyFont="1" applyAlignment="1"/>
    <xf numFmtId="37" fontId="5" fillId="0" borderId="0" xfId="0" applyNumberFormat="1" applyFont="1" applyAlignment="1"/>
    <xf numFmtId="37" fontId="5" fillId="0" borderId="1" xfId="0" applyNumberFormat="1" applyFont="1" applyBorder="1" applyAlignment="1"/>
    <xf numFmtId="37" fontId="3" fillId="0" borderId="2" xfId="0" applyNumberFormat="1" applyFont="1" applyBorder="1" applyAlignment="1"/>
    <xf numFmtId="0" fontId="8" fillId="0" borderId="0" xfId="0" applyFont="1" applyAlignment="1">
      <alignment horizontal="centerContinuous"/>
    </xf>
    <xf numFmtId="165" fontId="1" fillId="0" borderId="0" xfId="0" quotePrefix="1" applyNumberFormat="1" applyFont="1" applyAlignment="1">
      <alignment horizontal="center"/>
    </xf>
    <xf numFmtId="39" fontId="1" fillId="0" borderId="0" xfId="2" applyNumberFormat="1" applyFont="1"/>
    <xf numFmtId="39" fontId="1" fillId="0" borderId="3" xfId="2" applyNumberFormat="1" applyFont="1" applyBorder="1"/>
    <xf numFmtId="39" fontId="8" fillId="0" borderId="0" xfId="2" applyNumberFormat="1" applyFont="1"/>
    <xf numFmtId="37" fontId="10" fillId="0" borderId="0" xfId="0" applyNumberFormat="1" applyFont="1" applyAlignment="1"/>
    <xf numFmtId="37" fontId="10" fillId="0" borderId="3" xfId="0" applyNumberFormat="1" applyFont="1" applyBorder="1" applyAlignment="1"/>
    <xf numFmtId="2" fontId="8" fillId="0" borderId="0" xfId="0" applyNumberFormat="1" applyFont="1"/>
    <xf numFmtId="0" fontId="8" fillId="0" borderId="0" xfId="0" applyFont="1" applyAlignment="1"/>
    <xf numFmtId="0" fontId="6" fillId="0" borderId="0" xfId="0" applyNumberFormat="1" applyFont="1" applyBorder="1" applyAlignment="1">
      <alignment horizontal="left"/>
    </xf>
    <xf numFmtId="0" fontId="1" fillId="0" borderId="0" xfId="0" applyFont="1" applyAlignment="1"/>
    <xf numFmtId="43" fontId="0" fillId="0" borderId="0" xfId="1" applyFont="1" applyAlignment="1"/>
    <xf numFmtId="0" fontId="1" fillId="0" borderId="0" xfId="0" applyNumberFormat="1" applyFont="1" applyBorder="1" applyAlignment="1">
      <alignment horizontal="left"/>
    </xf>
    <xf numFmtId="3" fontId="1" fillId="0" borderId="0" xfId="0" applyNumberFormat="1" applyFont="1"/>
    <xf numFmtId="43" fontId="0" fillId="0" borderId="0" xfId="1" applyFont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4" fontId="3" fillId="0" borderId="0" xfId="0" applyNumberFormat="1" applyFont="1" applyBorder="1" applyAlignment="1"/>
    <xf numFmtId="37" fontId="3" fillId="0" borderId="0" xfId="0" applyNumberFormat="1" applyFont="1" applyBorder="1" applyAlignment="1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3" fontId="2" fillId="0" borderId="0" xfId="0" applyNumberFormat="1" applyFont="1" applyAlignment="1"/>
    <xf numFmtId="37" fontId="2" fillId="0" borderId="0" xfId="0" applyNumberFormat="1" applyFont="1" applyAlignment="1"/>
    <xf numFmtId="3" fontId="1" fillId="0" borderId="0" xfId="0" applyNumberFormat="1" applyFont="1" applyAlignment="1"/>
    <xf numFmtId="37" fontId="1" fillId="0" borderId="0" xfId="0" applyNumberFormat="1" applyFont="1" applyAlignment="1"/>
    <xf numFmtId="4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37" fontId="1" fillId="0" borderId="1" xfId="0" applyNumberFormat="1" applyFont="1" applyBorder="1" applyAlignment="1"/>
    <xf numFmtId="39" fontId="2" fillId="0" borderId="0" xfId="2" applyNumberFormat="1" applyFont="1"/>
    <xf numFmtId="2" fontId="2" fillId="0" borderId="0" xfId="0" applyNumberFormat="1" applyFont="1"/>
    <xf numFmtId="164" fontId="2" fillId="0" borderId="0" xfId="0" applyNumberFormat="1" applyFont="1"/>
    <xf numFmtId="37" fontId="1" fillId="0" borderId="3" xfId="0" applyNumberFormat="1" applyFont="1" applyBorder="1" applyAlignment="1"/>
    <xf numFmtId="0" fontId="2" fillId="0" borderId="0" xfId="0" applyFont="1" applyAlignment="1">
      <alignment horizontal="left"/>
    </xf>
    <xf numFmtId="4" fontId="2" fillId="0" borderId="2" xfId="0" applyNumberFormat="1" applyFont="1" applyBorder="1" applyAlignment="1"/>
    <xf numFmtId="37" fontId="2" fillId="0" borderId="2" xfId="0" applyNumberFormat="1" applyFont="1" applyBorder="1" applyAlignment="1"/>
    <xf numFmtId="0" fontId="2" fillId="0" borderId="3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37" fontId="1" fillId="0" borderId="0" xfId="2" applyNumberFormat="1" applyFont="1"/>
    <xf numFmtId="37" fontId="0" fillId="0" borderId="3" xfId="0" applyNumberFormat="1" applyBorder="1" applyAlignment="1"/>
    <xf numFmtId="37" fontId="3" fillId="0" borderId="4" xfId="0" applyNumberFormat="1" applyFont="1" applyBorder="1" applyAlignment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66" fontId="1" fillId="0" borderId="0" xfId="0" applyNumberFormat="1" applyFont="1"/>
    <xf numFmtId="0" fontId="1" fillId="0" borderId="0" xfId="0" applyFont="1"/>
    <xf numFmtId="0" fontId="2" fillId="0" borderId="3" xfId="0" applyNumberFormat="1" applyFont="1" applyBorder="1" applyAlignment="1">
      <alignment horizontal="center"/>
    </xf>
    <xf numFmtId="39" fontId="1" fillId="0" borderId="0" xfId="2" applyNumberFormat="1" applyFont="1" applyBorder="1"/>
    <xf numFmtId="37" fontId="5" fillId="0" borderId="0" xfId="0" applyNumberFormat="1" applyFont="1" applyBorder="1" applyAlignment="1"/>
    <xf numFmtId="3" fontId="5" fillId="0" borderId="0" xfId="0" applyNumberFormat="1" applyFont="1" applyBorder="1" applyAlignment="1"/>
    <xf numFmtId="37" fontId="5" fillId="0" borderId="3" xfId="0" applyNumberFormat="1" applyFont="1" applyBorder="1" applyAlignment="1"/>
    <xf numFmtId="37" fontId="1" fillId="0" borderId="3" xfId="2" applyNumberFormat="1" applyFont="1" applyBorder="1"/>
    <xf numFmtId="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37" fontId="0" fillId="0" borderId="3" xfId="0" applyNumberFormat="1" applyBorder="1"/>
    <xf numFmtId="39" fontId="8" fillId="0" borderId="3" xfId="2" applyNumberFormat="1" applyFont="1" applyBorder="1"/>
    <xf numFmtId="37" fontId="3" fillId="0" borderId="3" xfId="0" applyNumberFormat="1" applyFont="1" applyBorder="1" applyAlignment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37" fontId="0" fillId="0" borderId="0" xfId="0" applyNumberFormat="1" applyFill="1" applyAlignment="1"/>
    <xf numFmtId="0" fontId="2" fillId="0" borderId="3" xfId="0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167" fontId="0" fillId="0" borderId="0" xfId="0" applyNumberFormat="1" applyFill="1" applyAlignment="1"/>
    <xf numFmtId="0" fontId="0" fillId="0" borderId="0" xfId="0" applyFill="1" applyBorder="1" applyAlignment="1"/>
    <xf numFmtId="0" fontId="1" fillId="0" borderId="0" xfId="0" applyFont="1" applyFill="1" applyAlignment="1"/>
    <xf numFmtId="167" fontId="0" fillId="0" borderId="0" xfId="0" applyNumberFormat="1" applyFill="1" applyBorder="1" applyAlignment="1"/>
    <xf numFmtId="167" fontId="1" fillId="0" borderId="0" xfId="0" applyNumberFormat="1" applyFont="1" applyFill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Iowa ASL GPAMOR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X423"/>
  <sheetViews>
    <sheetView tabSelected="1" zoomScale="70" zoomScaleNormal="70" workbookViewId="0">
      <selection activeCell="S9" sqref="S9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61.6640625" customWidth="1"/>
    <col min="4" max="4" width="3.77734375" customWidth="1"/>
    <col min="5" max="5" width="11.77734375" customWidth="1"/>
    <col min="6" max="6" width="3.77734375" style="88" customWidth="1"/>
    <col min="7" max="7" width="9.77734375" style="36" customWidth="1"/>
    <col min="8" max="8" width="3.77734375" customWidth="1"/>
    <col min="9" max="9" width="18.109375" customWidth="1"/>
    <col min="10" max="10" width="3.77734375" customWidth="1"/>
    <col min="11" max="11" width="15.77734375" style="42" customWidth="1"/>
    <col min="12" max="12" width="3.77734375" style="42" customWidth="1"/>
    <col min="13" max="13" width="13.77734375" style="42" customWidth="1"/>
    <col min="14" max="14" width="3.77734375" style="42" customWidth="1"/>
    <col min="15" max="15" width="12.77734375" style="42" customWidth="1"/>
    <col min="16" max="16" width="3.77734375" customWidth="1"/>
    <col min="17" max="17" width="11.77734375" customWidth="1"/>
    <col min="18" max="18" width="4.77734375" style="109" customWidth="1"/>
    <col min="19" max="19" width="10.33203125" style="109" bestFit="1" customWidth="1"/>
    <col min="20" max="20" width="3.6640625" style="109" customWidth="1"/>
    <col min="21" max="21" width="12.5546875" style="109" bestFit="1" customWidth="1"/>
    <col min="22" max="22" width="3.6640625" style="109" customWidth="1"/>
    <col min="23" max="23" width="12.33203125" style="109" bestFit="1" customWidth="1"/>
  </cols>
  <sheetData>
    <row r="1" spans="1:24" ht="15.75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24"/>
    </row>
    <row r="2" spans="1:24" ht="15.75" x14ac:dyDescent="0.25">
      <c r="A2" s="119" t="s">
        <v>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24"/>
    </row>
    <row r="3" spans="1:24" ht="15.75" x14ac:dyDescent="0.25">
      <c r="A3" s="68"/>
      <c r="B3" s="49"/>
      <c r="C3" s="49"/>
      <c r="D3" s="49"/>
      <c r="E3" s="49"/>
      <c r="F3" s="10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X3" s="24"/>
    </row>
    <row r="4" spans="1:24" ht="15.75" x14ac:dyDescent="0.25">
      <c r="A4" s="49"/>
      <c r="B4" s="49"/>
      <c r="C4" s="49"/>
      <c r="D4" s="49"/>
      <c r="E4" s="49"/>
      <c r="F4" s="103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X4" s="24"/>
    </row>
    <row r="5" spans="1:24" ht="15.75" x14ac:dyDescent="0.25">
      <c r="A5" s="119" t="s">
        <v>56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24"/>
    </row>
    <row r="6" spans="1:24" ht="15.75" x14ac:dyDescent="0.25">
      <c r="A6" s="120" t="s">
        <v>132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24"/>
    </row>
    <row r="7" spans="1:24" ht="15.75" x14ac:dyDescent="0.25">
      <c r="A7" s="8"/>
      <c r="B7" s="29"/>
      <c r="C7" s="29"/>
      <c r="D7" s="29"/>
      <c r="E7" s="29"/>
      <c r="F7" s="104"/>
      <c r="G7" s="32"/>
      <c r="H7" s="29"/>
      <c r="I7" s="29"/>
      <c r="J7" s="29"/>
      <c r="K7" s="40"/>
      <c r="L7" s="40"/>
      <c r="M7" s="40"/>
      <c r="N7" s="40"/>
      <c r="X7" s="24"/>
    </row>
    <row r="8" spans="1:24" ht="15.75" x14ac:dyDescent="0.25">
      <c r="A8" s="24"/>
      <c r="B8" s="14"/>
      <c r="C8" s="4"/>
      <c r="D8" s="10"/>
      <c r="E8" s="10"/>
      <c r="F8" s="10"/>
      <c r="G8" s="34" t="s">
        <v>0</v>
      </c>
      <c r="H8" s="10"/>
      <c r="I8" s="10"/>
      <c r="J8" s="10"/>
      <c r="K8" s="43" t="s">
        <v>1</v>
      </c>
      <c r="L8" s="43"/>
      <c r="M8" s="43"/>
      <c r="N8" s="43"/>
      <c r="O8" s="44" t="s">
        <v>2</v>
      </c>
      <c r="P8" s="3"/>
      <c r="Q8" s="3"/>
      <c r="S8" s="110"/>
      <c r="T8" s="110"/>
      <c r="U8" s="110" t="s">
        <v>127</v>
      </c>
      <c r="V8" s="110"/>
      <c r="W8" s="110" t="s">
        <v>128</v>
      </c>
      <c r="X8" s="24"/>
    </row>
    <row r="9" spans="1:24" ht="15.75" x14ac:dyDescent="0.25">
      <c r="A9" s="24"/>
      <c r="B9" s="14"/>
      <c r="C9" s="10"/>
      <c r="D9" s="10"/>
      <c r="E9" s="10" t="s">
        <v>4</v>
      </c>
      <c r="F9" s="10"/>
      <c r="G9" s="34" t="s">
        <v>5</v>
      </c>
      <c r="H9" s="10"/>
      <c r="I9" s="10" t="s">
        <v>6</v>
      </c>
      <c r="J9" s="10"/>
      <c r="K9" s="43" t="s">
        <v>7</v>
      </c>
      <c r="L9" s="43"/>
      <c r="M9" s="43" t="s">
        <v>8</v>
      </c>
      <c r="N9" s="43"/>
      <c r="O9" s="30" t="s">
        <v>9</v>
      </c>
      <c r="P9" s="7"/>
      <c r="Q9" s="6" t="s">
        <v>10</v>
      </c>
      <c r="S9" s="110" t="s">
        <v>129</v>
      </c>
      <c r="T9" s="110"/>
      <c r="U9" s="110" t="s">
        <v>130</v>
      </c>
      <c r="V9" s="110"/>
      <c r="W9" s="110" t="s">
        <v>131</v>
      </c>
      <c r="X9" s="24"/>
    </row>
    <row r="10" spans="1:24" ht="15.75" x14ac:dyDescent="0.25">
      <c r="A10" s="24"/>
      <c r="B10" s="14"/>
      <c r="C10" s="10" t="s">
        <v>12</v>
      </c>
      <c r="D10" s="10"/>
      <c r="E10" s="10" t="s">
        <v>13</v>
      </c>
      <c r="F10" s="10"/>
      <c r="G10" s="34" t="s">
        <v>14</v>
      </c>
      <c r="H10" s="10"/>
      <c r="I10" s="10" t="s">
        <v>15</v>
      </c>
      <c r="J10" s="10"/>
      <c r="K10" s="43" t="s">
        <v>16</v>
      </c>
      <c r="L10" s="43"/>
      <c r="M10" s="43" t="s">
        <v>17</v>
      </c>
      <c r="N10" s="43"/>
      <c r="O10" s="43" t="s">
        <v>18</v>
      </c>
      <c r="P10" s="10"/>
      <c r="Q10" s="4" t="s">
        <v>19</v>
      </c>
      <c r="S10" s="112" t="s">
        <v>19</v>
      </c>
      <c r="T10" s="110"/>
      <c r="U10" s="112" t="s">
        <v>19</v>
      </c>
      <c r="V10" s="110"/>
      <c r="W10" s="112" t="s">
        <v>19</v>
      </c>
      <c r="X10" s="24"/>
    </row>
    <row r="11" spans="1:24" ht="15.75" x14ac:dyDescent="0.25">
      <c r="A11" s="24"/>
      <c r="B11" s="14"/>
      <c r="C11" s="30">
        <v>-1</v>
      </c>
      <c r="D11" s="9"/>
      <c r="E11" s="30">
        <v>-2</v>
      </c>
      <c r="F11" s="9"/>
      <c r="G11" s="35">
        <v>-3</v>
      </c>
      <c r="H11" s="9"/>
      <c r="I11" s="30">
        <v>-4</v>
      </c>
      <c r="J11" s="9"/>
      <c r="K11" s="30">
        <v>-5</v>
      </c>
      <c r="L11" s="43"/>
      <c r="M11" s="30">
        <v>-6</v>
      </c>
      <c r="N11" s="43"/>
      <c r="O11" s="30">
        <v>-7</v>
      </c>
      <c r="P11" s="9"/>
      <c r="Q11" s="5" t="s">
        <v>21</v>
      </c>
      <c r="R11" s="111"/>
      <c r="S11" s="113">
        <v>-9</v>
      </c>
      <c r="T11" s="113"/>
      <c r="U11" s="113">
        <v>-10</v>
      </c>
      <c r="V11" s="113"/>
      <c r="W11" s="113">
        <v>-11</v>
      </c>
      <c r="X11" s="24"/>
    </row>
    <row r="12" spans="1:24" ht="15.75" x14ac:dyDescent="0.25">
      <c r="A12" s="24"/>
      <c r="B12" s="14"/>
      <c r="C12" s="9"/>
      <c r="D12" s="9"/>
      <c r="E12" s="9"/>
      <c r="F12" s="9"/>
      <c r="G12" s="34"/>
      <c r="H12" s="9"/>
      <c r="I12" s="9"/>
      <c r="J12" s="9"/>
      <c r="K12" s="43"/>
      <c r="L12" s="43"/>
      <c r="M12" s="43"/>
      <c r="N12" s="43"/>
      <c r="O12" s="43"/>
      <c r="P12" s="9"/>
      <c r="Q12" s="9"/>
      <c r="X12" s="24"/>
    </row>
    <row r="13" spans="1:24" ht="15.75" x14ac:dyDescent="0.25">
      <c r="A13" s="24"/>
      <c r="C13" s="4" t="s">
        <v>28</v>
      </c>
      <c r="E13" s="2"/>
      <c r="G13" s="37"/>
      <c r="I13" s="51"/>
      <c r="J13" s="12"/>
      <c r="K13" s="45"/>
      <c r="L13" s="45"/>
      <c r="M13" s="45"/>
      <c r="N13" s="45"/>
      <c r="O13" s="45"/>
      <c r="P13" s="12"/>
      <c r="Q13" s="27"/>
      <c r="X13" s="24"/>
    </row>
    <row r="14" spans="1:24" x14ac:dyDescent="0.2">
      <c r="A14" s="18"/>
      <c r="B14" s="18"/>
      <c r="C14" s="58"/>
      <c r="D14" s="18"/>
      <c r="E14" s="23"/>
      <c r="F14" s="105"/>
      <c r="G14" s="38"/>
      <c r="H14" s="18"/>
      <c r="I14" s="51"/>
      <c r="J14" s="19"/>
      <c r="K14" s="46"/>
      <c r="L14" s="46"/>
      <c r="M14" s="46"/>
      <c r="N14" s="46"/>
      <c r="O14" s="46"/>
      <c r="P14" s="19"/>
      <c r="Q14" s="19"/>
      <c r="S14" s="114"/>
      <c r="T14" s="114"/>
      <c r="U14" s="114"/>
      <c r="V14" s="114"/>
      <c r="W14" s="114"/>
      <c r="X14" s="18"/>
    </row>
    <row r="15" spans="1:24" ht="15.75" x14ac:dyDescent="0.25">
      <c r="A15" s="18"/>
      <c r="B15" s="18"/>
      <c r="C15" s="96" t="s">
        <v>99</v>
      </c>
      <c r="D15" s="18"/>
      <c r="E15" s="23"/>
      <c r="F15" s="105"/>
      <c r="G15" s="38"/>
      <c r="H15" s="18"/>
      <c r="I15" s="51"/>
      <c r="J15" s="19"/>
      <c r="K15" s="46"/>
      <c r="L15" s="46"/>
      <c r="M15" s="46"/>
      <c r="N15" s="46"/>
      <c r="O15" s="46"/>
      <c r="P15" s="19"/>
      <c r="Q15" s="19"/>
      <c r="S15" s="114"/>
      <c r="T15" s="114"/>
      <c r="U15" s="114"/>
      <c r="V15" s="114"/>
      <c r="W15" s="114"/>
      <c r="X15" s="18"/>
    </row>
    <row r="16" spans="1:24" x14ac:dyDescent="0.2">
      <c r="A16" s="18"/>
      <c r="B16" s="18"/>
      <c r="C16" s="58"/>
      <c r="D16" s="18"/>
      <c r="E16" s="23"/>
      <c r="F16" s="105"/>
      <c r="G16" s="38"/>
      <c r="H16" s="18"/>
      <c r="I16" s="51"/>
      <c r="J16" s="19"/>
      <c r="K16" s="46"/>
      <c r="L16" s="46"/>
      <c r="M16" s="46"/>
      <c r="N16" s="46"/>
      <c r="O16" s="46"/>
      <c r="P16" s="19"/>
      <c r="Q16" s="19"/>
      <c r="S16" s="114"/>
      <c r="T16" s="114"/>
      <c r="U16" s="114"/>
      <c r="V16" s="114"/>
      <c r="W16" s="114"/>
      <c r="X16" s="18"/>
    </row>
    <row r="17" spans="1:24" x14ac:dyDescent="0.2">
      <c r="A17" s="17">
        <v>303</v>
      </c>
      <c r="B17" s="18"/>
      <c r="C17" s="61" t="s">
        <v>61</v>
      </c>
      <c r="D17" s="18"/>
      <c r="E17" s="22" t="s">
        <v>92</v>
      </c>
      <c r="F17" s="105"/>
      <c r="G17" s="22">
        <v>0</v>
      </c>
      <c r="H17" s="18"/>
      <c r="I17" s="51">
        <v>50228459.109999999</v>
      </c>
      <c r="J17" s="19"/>
      <c r="K17" s="46">
        <v>17797801</v>
      </c>
      <c r="L17" s="46"/>
      <c r="M17" s="46">
        <v>32430658</v>
      </c>
      <c r="N17" s="46"/>
      <c r="O17" s="46">
        <v>10908033</v>
      </c>
      <c r="P17" s="19"/>
      <c r="Q17" s="26">
        <v>21.72</v>
      </c>
      <c r="S17" s="114">
        <v>21.72</v>
      </c>
      <c r="T17" s="114"/>
      <c r="U17" s="114">
        <v>0</v>
      </c>
      <c r="V17" s="114"/>
      <c r="W17" s="114">
        <v>0</v>
      </c>
      <c r="X17" s="18"/>
    </row>
    <row r="18" spans="1:24" x14ac:dyDescent="0.2">
      <c r="A18" s="17">
        <v>303.10000000000002</v>
      </c>
      <c r="B18" s="18"/>
      <c r="C18" s="61" t="s">
        <v>62</v>
      </c>
      <c r="D18" s="18"/>
      <c r="E18" s="1" t="s">
        <v>96</v>
      </c>
      <c r="F18" s="2" t="s">
        <v>97</v>
      </c>
      <c r="G18" s="22">
        <v>0</v>
      </c>
      <c r="H18" s="18"/>
      <c r="I18" s="52">
        <v>45350035.25</v>
      </c>
      <c r="J18" s="19"/>
      <c r="K18" s="100">
        <v>29415698</v>
      </c>
      <c r="L18" s="46"/>
      <c r="M18" s="100">
        <v>15934337</v>
      </c>
      <c r="N18" s="46"/>
      <c r="O18" s="100">
        <v>4552668</v>
      </c>
      <c r="P18" s="19"/>
      <c r="Q18" s="26">
        <v>10.039999999999999</v>
      </c>
      <c r="S18" s="114">
        <v>10.039999999999999</v>
      </c>
      <c r="T18" s="114"/>
      <c r="U18" s="114">
        <v>0</v>
      </c>
      <c r="V18" s="114"/>
      <c r="W18" s="114">
        <v>0</v>
      </c>
      <c r="X18" s="18"/>
    </row>
    <row r="19" spans="1:24" x14ac:dyDescent="0.2">
      <c r="A19" s="17"/>
      <c r="B19" s="18"/>
      <c r="C19" s="61"/>
      <c r="D19" s="18"/>
      <c r="E19" s="1"/>
      <c r="F19" s="2"/>
      <c r="G19" s="38"/>
      <c r="H19" s="18"/>
      <c r="I19" s="51"/>
      <c r="J19" s="19"/>
      <c r="K19" s="46"/>
      <c r="L19" s="46"/>
      <c r="M19" s="46"/>
      <c r="N19" s="46"/>
      <c r="O19" s="46"/>
      <c r="P19" s="19"/>
      <c r="Q19" s="26"/>
      <c r="S19" s="114"/>
      <c r="T19" s="114"/>
      <c r="U19" s="114"/>
      <c r="V19" s="114"/>
      <c r="W19" s="114"/>
      <c r="X19" s="18"/>
    </row>
    <row r="20" spans="1:24" ht="15.75" x14ac:dyDescent="0.25">
      <c r="A20" s="17"/>
      <c r="B20" s="18"/>
      <c r="C20" s="65" t="s">
        <v>100</v>
      </c>
      <c r="D20" s="18"/>
      <c r="E20" s="1"/>
      <c r="F20" s="2"/>
      <c r="G20" s="38"/>
      <c r="H20" s="18"/>
      <c r="I20" s="53">
        <f>+SUBTOTAL(9,I17:I19)</f>
        <v>95578494.359999999</v>
      </c>
      <c r="J20" s="12"/>
      <c r="K20" s="45">
        <f>+SUBTOTAL(9,K17:K19)</f>
        <v>47213499</v>
      </c>
      <c r="L20" s="45"/>
      <c r="M20" s="45">
        <f>+SUBTOTAL(9,M17:M19)</f>
        <v>48364995</v>
      </c>
      <c r="N20" s="45"/>
      <c r="O20" s="45">
        <f>+SUBTOTAL(9,O17:O19)</f>
        <v>15460701</v>
      </c>
      <c r="P20" s="19"/>
      <c r="Q20" s="56">
        <f>O20/I20*100</f>
        <v>16.175920225073526</v>
      </c>
      <c r="S20" s="114"/>
      <c r="T20" s="114"/>
      <c r="U20" s="114"/>
      <c r="V20" s="114"/>
      <c r="W20" s="114"/>
      <c r="X20" s="18"/>
    </row>
    <row r="21" spans="1:24" x14ac:dyDescent="0.2">
      <c r="A21" s="18"/>
      <c r="B21" s="18"/>
      <c r="C21" s="58"/>
      <c r="D21" s="18"/>
      <c r="E21" s="23"/>
      <c r="F21" s="105"/>
      <c r="G21" s="38"/>
      <c r="H21" s="18"/>
      <c r="I21" s="51"/>
      <c r="J21" s="19"/>
      <c r="K21" s="46"/>
      <c r="L21" s="46"/>
      <c r="M21" s="46"/>
      <c r="N21" s="46"/>
      <c r="O21" s="46"/>
      <c r="P21" s="19"/>
      <c r="Q21" s="19"/>
      <c r="S21" s="114"/>
      <c r="T21" s="114"/>
      <c r="U21" s="114"/>
      <c r="V21" s="114"/>
      <c r="W21" s="114"/>
      <c r="X21" s="18"/>
    </row>
    <row r="22" spans="1:24" x14ac:dyDescent="0.2">
      <c r="A22" s="18"/>
      <c r="B22" s="18"/>
      <c r="C22" s="58"/>
      <c r="D22" s="18"/>
      <c r="E22" s="23"/>
      <c r="F22" s="105"/>
      <c r="G22" s="38"/>
      <c r="H22" s="18"/>
      <c r="I22" s="51"/>
      <c r="J22" s="19"/>
      <c r="K22" s="46"/>
      <c r="L22" s="46"/>
      <c r="M22" s="46"/>
      <c r="N22" s="46"/>
      <c r="O22" s="46"/>
      <c r="P22" s="19"/>
      <c r="Q22" s="19"/>
      <c r="S22" s="114"/>
      <c r="T22" s="114"/>
      <c r="U22" s="114"/>
      <c r="V22" s="114"/>
      <c r="W22" s="114"/>
      <c r="X22" s="18"/>
    </row>
    <row r="23" spans="1:24" ht="15.75" x14ac:dyDescent="0.25">
      <c r="A23" s="18"/>
      <c r="B23" s="18"/>
      <c r="C23" s="96" t="s">
        <v>101</v>
      </c>
      <c r="D23" s="18"/>
      <c r="E23" s="23"/>
      <c r="F23" s="105"/>
      <c r="G23" s="38"/>
      <c r="H23" s="18"/>
      <c r="I23" s="51"/>
      <c r="J23" s="19"/>
      <c r="K23" s="46"/>
      <c r="L23" s="46"/>
      <c r="M23" s="46"/>
      <c r="N23" s="46"/>
      <c r="O23" s="46"/>
      <c r="P23" s="19"/>
      <c r="Q23" s="19"/>
      <c r="S23" s="114"/>
      <c r="T23" s="114"/>
      <c r="U23" s="114"/>
      <c r="V23" s="114"/>
      <c r="W23" s="114"/>
      <c r="X23" s="18"/>
    </row>
    <row r="24" spans="1:24" x14ac:dyDescent="0.2">
      <c r="A24" s="18"/>
      <c r="B24" s="18"/>
      <c r="C24" s="58"/>
      <c r="D24" s="18"/>
      <c r="E24" s="23"/>
      <c r="F24" s="105"/>
      <c r="G24" s="38"/>
      <c r="H24" s="18"/>
      <c r="I24" s="51"/>
      <c r="J24" s="19"/>
      <c r="K24" s="46"/>
      <c r="L24" s="46"/>
      <c r="M24" s="46"/>
      <c r="N24" s="46"/>
      <c r="O24" s="46"/>
      <c r="P24" s="19"/>
      <c r="Q24" s="19"/>
      <c r="S24" s="114"/>
      <c r="T24" s="114"/>
      <c r="U24" s="114"/>
      <c r="V24" s="114"/>
      <c r="W24" s="114"/>
      <c r="X24" s="18"/>
    </row>
    <row r="25" spans="1:24" x14ac:dyDescent="0.2">
      <c r="A25" s="17">
        <v>389.2</v>
      </c>
      <c r="B25" s="18"/>
      <c r="C25" s="61" t="s">
        <v>37</v>
      </c>
      <c r="D25" s="18"/>
      <c r="E25" s="23" t="s">
        <v>111</v>
      </c>
      <c r="F25" s="105"/>
      <c r="G25" s="38">
        <v>0</v>
      </c>
      <c r="H25" s="18"/>
      <c r="I25" s="51">
        <v>202094.94</v>
      </c>
      <c r="J25" s="19"/>
      <c r="K25" s="46">
        <v>140829</v>
      </c>
      <c r="L25" s="46"/>
      <c r="M25" s="46">
        <v>61266</v>
      </c>
      <c r="N25" s="46"/>
      <c r="O25" s="46">
        <v>2324</v>
      </c>
      <c r="P25" s="19"/>
      <c r="Q25" s="26">
        <v>1.1499999999999999</v>
      </c>
      <c r="S25" s="114">
        <v>1.1499999999999999</v>
      </c>
      <c r="T25" s="114"/>
      <c r="U25" s="114">
        <v>0</v>
      </c>
      <c r="V25" s="114"/>
      <c r="W25" s="114">
        <v>0</v>
      </c>
      <c r="X25" s="18"/>
    </row>
    <row r="26" spans="1:24" x14ac:dyDescent="0.2">
      <c r="A26" s="18"/>
      <c r="B26" s="18"/>
      <c r="C26" s="58"/>
      <c r="D26" s="18"/>
      <c r="E26" s="23"/>
      <c r="F26" s="105"/>
      <c r="G26" s="38"/>
      <c r="H26" s="18"/>
      <c r="I26" s="51"/>
      <c r="J26" s="19"/>
      <c r="K26" s="46"/>
      <c r="L26" s="46"/>
      <c r="M26" s="46"/>
      <c r="N26" s="46"/>
      <c r="O26" s="46"/>
      <c r="P26" s="19"/>
      <c r="Q26" s="19"/>
      <c r="S26" s="114"/>
      <c r="T26" s="114"/>
      <c r="U26" s="114"/>
      <c r="V26" s="114"/>
      <c r="W26" s="114"/>
      <c r="X26" s="18"/>
    </row>
    <row r="27" spans="1:24" x14ac:dyDescent="0.2">
      <c r="A27" s="18"/>
      <c r="B27" s="18"/>
      <c r="C27" s="58" t="s">
        <v>44</v>
      </c>
      <c r="D27" s="18"/>
      <c r="E27" s="23"/>
      <c r="F27" s="105"/>
      <c r="G27" s="38"/>
      <c r="H27" s="18"/>
      <c r="I27" s="51"/>
      <c r="J27" s="19"/>
      <c r="K27" s="46"/>
      <c r="L27" s="46"/>
      <c r="M27" s="46"/>
      <c r="N27" s="46"/>
      <c r="O27" s="46"/>
      <c r="P27" s="19"/>
      <c r="Q27" s="19"/>
      <c r="S27" s="114"/>
      <c r="T27" s="114"/>
      <c r="U27" s="114"/>
      <c r="V27" s="114"/>
      <c r="W27" s="114"/>
      <c r="X27" s="18"/>
    </row>
    <row r="28" spans="1:24" x14ac:dyDescent="0.2">
      <c r="A28" s="17">
        <v>390.1</v>
      </c>
      <c r="B28" s="18"/>
      <c r="C28" s="21" t="s">
        <v>45</v>
      </c>
      <c r="D28" s="18"/>
      <c r="E28" s="22" t="s">
        <v>112</v>
      </c>
      <c r="F28" s="105"/>
      <c r="G28" s="38">
        <v>-15</v>
      </c>
      <c r="H28" s="18"/>
      <c r="I28" s="51">
        <v>65673648.719999999</v>
      </c>
      <c r="J28" s="19"/>
      <c r="K28" s="46">
        <v>25693434</v>
      </c>
      <c r="L28" s="46"/>
      <c r="M28" s="46">
        <v>49831262</v>
      </c>
      <c r="N28" s="46"/>
      <c r="O28" s="46">
        <v>1806159</v>
      </c>
      <c r="P28" s="19"/>
      <c r="Q28" s="26">
        <v>2.75</v>
      </c>
      <c r="S28" s="114">
        <v>2.39</v>
      </c>
      <c r="T28" s="114"/>
      <c r="U28" s="114">
        <v>0.36</v>
      </c>
      <c r="V28" s="114"/>
      <c r="W28" s="114">
        <v>0</v>
      </c>
      <c r="X28" s="18"/>
    </row>
    <row r="29" spans="1:24" x14ac:dyDescent="0.2">
      <c r="A29" s="26">
        <v>390.2</v>
      </c>
      <c r="C29" s="21" t="s">
        <v>46</v>
      </c>
      <c r="D29" s="18"/>
      <c r="E29" s="22" t="s">
        <v>113</v>
      </c>
      <c r="F29" s="105"/>
      <c r="G29" s="38">
        <v>-5</v>
      </c>
      <c r="H29" s="18"/>
      <c r="I29" s="51">
        <v>412150.57</v>
      </c>
      <c r="J29" s="19"/>
      <c r="K29" s="46">
        <v>241321</v>
      </c>
      <c r="L29" s="46"/>
      <c r="M29" s="46">
        <v>191437</v>
      </c>
      <c r="N29" s="46"/>
      <c r="O29" s="46">
        <v>10562</v>
      </c>
      <c r="P29" s="19"/>
      <c r="Q29" s="26">
        <v>2.56</v>
      </c>
      <c r="S29" s="114">
        <v>2.44</v>
      </c>
      <c r="T29" s="114"/>
      <c r="U29" s="114">
        <v>0.12</v>
      </c>
      <c r="V29" s="114"/>
      <c r="W29" s="114">
        <v>0</v>
      </c>
      <c r="X29" s="59"/>
    </row>
    <row r="30" spans="1:24" x14ac:dyDescent="0.2">
      <c r="A30" s="26">
        <v>390.3</v>
      </c>
      <c r="C30" s="21" t="s">
        <v>47</v>
      </c>
      <c r="D30" s="18"/>
      <c r="E30" s="22" t="s">
        <v>114</v>
      </c>
      <c r="F30" s="105"/>
      <c r="G30" s="38">
        <v>-15</v>
      </c>
      <c r="H30" s="18"/>
      <c r="I30" s="51">
        <v>9814046.6999999993</v>
      </c>
      <c r="J30" s="19"/>
      <c r="K30" s="46">
        <v>6020522</v>
      </c>
      <c r="L30" s="46"/>
      <c r="M30" s="46">
        <v>5265632</v>
      </c>
      <c r="N30" s="46"/>
      <c r="O30" s="46">
        <v>190867</v>
      </c>
      <c r="P30" s="19"/>
      <c r="Q30" s="26">
        <v>1.94</v>
      </c>
      <c r="S30" s="114">
        <v>1.69</v>
      </c>
      <c r="T30" s="114"/>
      <c r="U30" s="114">
        <v>0.25</v>
      </c>
      <c r="V30" s="114"/>
      <c r="W30" s="114">
        <v>0</v>
      </c>
      <c r="X30" s="18"/>
    </row>
    <row r="31" spans="1:24" x14ac:dyDescent="0.2">
      <c r="A31" s="16">
        <v>390.4</v>
      </c>
      <c r="B31" s="20"/>
      <c r="C31" s="21" t="s">
        <v>48</v>
      </c>
      <c r="D31" s="18"/>
      <c r="E31" s="22" t="s">
        <v>115</v>
      </c>
      <c r="F31" s="105"/>
      <c r="G31" s="38">
        <v>-15</v>
      </c>
      <c r="H31" s="18"/>
      <c r="I31" s="51">
        <v>707482.04</v>
      </c>
      <c r="J31" s="19"/>
      <c r="K31" s="46">
        <v>184341</v>
      </c>
      <c r="L31" s="46"/>
      <c r="M31" s="46">
        <v>629263</v>
      </c>
      <c r="N31" s="46"/>
      <c r="O31" s="46">
        <v>18494</v>
      </c>
      <c r="P31" s="19"/>
      <c r="Q31" s="26">
        <v>2.61</v>
      </c>
      <c r="S31" s="114">
        <v>2.27</v>
      </c>
      <c r="T31" s="114"/>
      <c r="U31" s="114">
        <v>0.34</v>
      </c>
      <c r="V31" s="114"/>
      <c r="W31" s="114">
        <v>0</v>
      </c>
      <c r="X31" s="59"/>
    </row>
    <row r="32" spans="1:24" x14ac:dyDescent="0.2">
      <c r="A32" s="16">
        <v>390.6</v>
      </c>
      <c r="B32" s="20"/>
      <c r="C32" s="21" t="s">
        <v>49</v>
      </c>
      <c r="D32" s="18"/>
      <c r="E32" s="22" t="s">
        <v>116</v>
      </c>
      <c r="F32" s="105"/>
      <c r="G32" s="38">
        <v>-5</v>
      </c>
      <c r="H32" s="18"/>
      <c r="I32" s="51">
        <v>1078816.3</v>
      </c>
      <c r="J32" s="19"/>
      <c r="K32" s="46">
        <v>344925</v>
      </c>
      <c r="L32" s="46"/>
      <c r="M32" s="46">
        <v>787832</v>
      </c>
      <c r="N32" s="46"/>
      <c r="O32" s="46">
        <v>21226</v>
      </c>
      <c r="P32" s="19"/>
      <c r="Q32" s="26">
        <v>1.97</v>
      </c>
      <c r="S32" s="114">
        <v>1.88</v>
      </c>
      <c r="T32" s="114"/>
      <c r="U32" s="114">
        <v>0.09</v>
      </c>
      <c r="V32" s="114"/>
      <c r="W32" s="114">
        <v>0</v>
      </c>
      <c r="X32" s="18"/>
    </row>
    <row r="33" spans="1:24" x14ac:dyDescent="0.2">
      <c r="A33" s="16"/>
      <c r="B33" s="20"/>
      <c r="C33" s="21"/>
      <c r="D33" s="18"/>
      <c r="E33" s="22"/>
      <c r="F33" s="105"/>
      <c r="G33" s="38"/>
      <c r="H33" s="18"/>
      <c r="I33" s="51"/>
      <c r="J33" s="19"/>
      <c r="K33" s="46"/>
      <c r="L33" s="46"/>
      <c r="M33" s="46"/>
      <c r="N33" s="46"/>
      <c r="O33" s="46"/>
      <c r="P33" s="19"/>
      <c r="Q33" s="26"/>
      <c r="S33" s="114"/>
      <c r="T33" s="114"/>
      <c r="U33" s="114"/>
      <c r="V33" s="114"/>
      <c r="W33" s="114"/>
      <c r="X33" s="18"/>
    </row>
    <row r="34" spans="1:24" x14ac:dyDescent="0.2">
      <c r="A34" s="16"/>
      <c r="B34" s="20"/>
      <c r="C34" s="21"/>
      <c r="D34" s="18"/>
      <c r="E34" s="22"/>
      <c r="F34" s="105"/>
      <c r="G34" s="38"/>
      <c r="H34" s="18"/>
      <c r="I34" s="51"/>
      <c r="J34" s="19"/>
      <c r="K34" s="46"/>
      <c r="L34" s="46"/>
      <c r="M34" s="46"/>
      <c r="N34" s="46"/>
      <c r="O34" s="46"/>
      <c r="P34" s="19"/>
      <c r="Q34" s="26"/>
      <c r="S34" s="114"/>
      <c r="T34" s="114"/>
      <c r="U34" s="114"/>
      <c r="V34" s="114"/>
      <c r="W34" s="114"/>
      <c r="X34" s="18"/>
    </row>
    <row r="35" spans="1:24" x14ac:dyDescent="0.2">
      <c r="A35" s="16"/>
      <c r="B35" s="20"/>
      <c r="C35" s="21" t="s">
        <v>50</v>
      </c>
      <c r="D35" s="18"/>
      <c r="E35" s="22"/>
      <c r="F35" s="105"/>
      <c r="G35" s="38"/>
      <c r="H35" s="18"/>
      <c r="I35" s="51"/>
      <c r="J35" s="19"/>
      <c r="K35" s="46"/>
      <c r="L35" s="46"/>
      <c r="M35" s="46"/>
      <c r="N35" s="46"/>
      <c r="O35" s="46"/>
      <c r="P35" s="19"/>
      <c r="Q35" s="26"/>
      <c r="S35" s="114"/>
      <c r="T35" s="114"/>
      <c r="U35" s="114"/>
      <c r="V35" s="114"/>
      <c r="W35" s="114"/>
      <c r="X35" s="18"/>
    </row>
    <row r="36" spans="1:24" x14ac:dyDescent="0.2">
      <c r="A36" s="16">
        <v>391.1</v>
      </c>
      <c r="B36" s="20"/>
      <c r="C36" s="21" t="s">
        <v>51</v>
      </c>
      <c r="D36" s="18"/>
      <c r="E36" s="22" t="s">
        <v>117</v>
      </c>
      <c r="F36" s="105"/>
      <c r="G36" s="22">
        <v>0</v>
      </c>
      <c r="H36" s="18"/>
      <c r="I36" s="51">
        <v>6638230.8099999996</v>
      </c>
      <c r="J36" s="19"/>
      <c r="K36" s="46">
        <v>4953565</v>
      </c>
      <c r="L36" s="46"/>
      <c r="M36" s="46">
        <v>1684666</v>
      </c>
      <c r="N36" s="46"/>
      <c r="O36" s="46">
        <v>93585</v>
      </c>
      <c r="P36" s="19"/>
      <c r="Q36" s="26">
        <v>1.41</v>
      </c>
      <c r="S36" s="114">
        <v>1.41</v>
      </c>
      <c r="T36" s="114"/>
      <c r="U36" s="114">
        <v>0</v>
      </c>
      <c r="V36" s="114"/>
      <c r="W36" s="114">
        <v>0</v>
      </c>
      <c r="X36" s="18"/>
    </row>
    <row r="37" spans="1:24" x14ac:dyDescent="0.2">
      <c r="A37" s="16">
        <v>391.2</v>
      </c>
      <c r="B37" s="20"/>
      <c r="C37" s="21" t="s">
        <v>52</v>
      </c>
      <c r="D37" s="18"/>
      <c r="E37" s="22" t="s">
        <v>118</v>
      </c>
      <c r="F37" s="105"/>
      <c r="G37" s="22">
        <v>0</v>
      </c>
      <c r="H37" s="18"/>
      <c r="I37" s="51">
        <v>1249783.72</v>
      </c>
      <c r="J37" s="19"/>
      <c r="K37" s="46">
        <v>412534</v>
      </c>
      <c r="L37" s="46"/>
      <c r="M37" s="46">
        <v>837250</v>
      </c>
      <c r="N37" s="46"/>
      <c r="O37" s="46">
        <v>169151</v>
      </c>
      <c r="P37" s="19"/>
      <c r="Q37" s="26">
        <v>13.53</v>
      </c>
      <c r="S37" s="114">
        <v>13.53</v>
      </c>
      <c r="T37" s="114"/>
      <c r="U37" s="114">
        <v>0</v>
      </c>
      <c r="V37" s="114"/>
      <c r="W37" s="114">
        <v>0</v>
      </c>
      <c r="X37" s="18"/>
    </row>
    <row r="38" spans="1:24" x14ac:dyDescent="0.2">
      <c r="A38" s="16">
        <v>391.3</v>
      </c>
      <c r="B38" s="20"/>
      <c r="C38" s="21" t="s">
        <v>55</v>
      </c>
      <c r="D38" s="18"/>
      <c r="E38" s="22" t="s">
        <v>92</v>
      </c>
      <c r="F38" s="105"/>
      <c r="G38" s="22">
        <v>0</v>
      </c>
      <c r="H38" s="18"/>
      <c r="I38" s="51">
        <v>23706408.170000002</v>
      </c>
      <c r="J38" s="19"/>
      <c r="K38" s="46">
        <v>10172498</v>
      </c>
      <c r="L38" s="46"/>
      <c r="M38" s="46">
        <v>13533910</v>
      </c>
      <c r="N38" s="46"/>
      <c r="O38" s="46">
        <v>4406624</v>
      </c>
      <c r="P38" s="19"/>
      <c r="Q38" s="26">
        <v>18.59</v>
      </c>
      <c r="S38" s="114">
        <v>18.59</v>
      </c>
      <c r="T38" s="114"/>
      <c r="U38" s="114">
        <v>0</v>
      </c>
      <c r="V38" s="114"/>
      <c r="W38" s="114">
        <v>0</v>
      </c>
      <c r="X38" s="18"/>
    </row>
    <row r="39" spans="1:24" x14ac:dyDescent="0.2">
      <c r="A39" s="16">
        <v>391.31</v>
      </c>
      <c r="B39" s="20"/>
      <c r="C39" s="21" t="s">
        <v>53</v>
      </c>
      <c r="D39" s="18"/>
      <c r="E39" s="22" t="s">
        <v>119</v>
      </c>
      <c r="F39" s="105"/>
      <c r="G39" s="22">
        <v>0</v>
      </c>
      <c r="H39" s="18"/>
      <c r="I39" s="51">
        <v>6067856.2000000002</v>
      </c>
      <c r="J39" s="19"/>
      <c r="K39" s="46">
        <v>2444311</v>
      </c>
      <c r="L39" s="46"/>
      <c r="M39" s="46">
        <v>3623545</v>
      </c>
      <c r="N39" s="46"/>
      <c r="O39" s="46">
        <v>1317421</v>
      </c>
      <c r="P39" s="19"/>
      <c r="Q39" s="26">
        <v>21.71</v>
      </c>
      <c r="S39" s="114">
        <v>21.71</v>
      </c>
      <c r="T39" s="114"/>
      <c r="U39" s="114">
        <v>0</v>
      </c>
      <c r="V39" s="114"/>
      <c r="W39" s="114">
        <v>0</v>
      </c>
      <c r="X39" s="18"/>
    </row>
    <row r="40" spans="1:24" x14ac:dyDescent="0.2">
      <c r="A40" s="16">
        <v>391.4</v>
      </c>
      <c r="B40" s="20"/>
      <c r="C40" s="21" t="s">
        <v>54</v>
      </c>
      <c r="D40" s="18"/>
      <c r="E40" s="22" t="s">
        <v>91</v>
      </c>
      <c r="F40" s="105"/>
      <c r="G40" s="22">
        <v>0</v>
      </c>
      <c r="H40" s="18"/>
      <c r="I40" s="51">
        <v>911530.3</v>
      </c>
      <c r="J40" s="19"/>
      <c r="K40" s="46">
        <v>464754</v>
      </c>
      <c r="L40" s="46"/>
      <c r="M40" s="46">
        <v>446776</v>
      </c>
      <c r="N40" s="46"/>
      <c r="O40" s="46">
        <v>104054</v>
      </c>
      <c r="P40" s="19"/>
      <c r="Q40" s="26">
        <v>11.42</v>
      </c>
      <c r="S40" s="114">
        <v>11.42</v>
      </c>
      <c r="T40" s="114"/>
      <c r="U40" s="114">
        <v>0</v>
      </c>
      <c r="V40" s="114"/>
      <c r="W40" s="114">
        <v>0</v>
      </c>
      <c r="X40" s="18"/>
    </row>
    <row r="41" spans="1:24" x14ac:dyDescent="0.2">
      <c r="A41" s="16"/>
      <c r="B41" s="20"/>
      <c r="C41" s="21"/>
      <c r="D41" s="18"/>
      <c r="E41" s="22"/>
      <c r="F41" s="105"/>
      <c r="G41" s="22"/>
      <c r="H41" s="18"/>
      <c r="I41" s="51"/>
      <c r="J41" s="19"/>
      <c r="K41" s="46"/>
      <c r="L41" s="46"/>
      <c r="M41" s="46"/>
      <c r="N41" s="46"/>
      <c r="O41" s="46"/>
      <c r="P41" s="19"/>
      <c r="Q41" s="26"/>
      <c r="S41" s="114"/>
      <c r="T41" s="114"/>
      <c r="U41" s="114"/>
      <c r="V41" s="114"/>
      <c r="W41" s="114"/>
      <c r="X41" s="18"/>
    </row>
    <row r="42" spans="1:24" x14ac:dyDescent="0.2">
      <c r="A42" s="16"/>
      <c r="B42" s="20"/>
      <c r="C42" s="21"/>
      <c r="D42" s="18"/>
      <c r="E42" s="22"/>
      <c r="F42" s="105"/>
      <c r="G42" s="22"/>
      <c r="H42" s="18"/>
      <c r="I42" s="51"/>
      <c r="J42" s="19"/>
      <c r="K42" s="46"/>
      <c r="L42" s="46"/>
      <c r="M42" s="46"/>
      <c r="N42" s="46"/>
      <c r="O42" s="46"/>
      <c r="P42" s="19"/>
      <c r="Q42" s="26"/>
      <c r="S42" s="114"/>
      <c r="T42" s="114"/>
      <c r="U42" s="114"/>
      <c r="V42" s="114"/>
      <c r="W42" s="114"/>
      <c r="X42" s="18"/>
    </row>
    <row r="43" spans="1:24" x14ac:dyDescent="0.2">
      <c r="A43" s="26">
        <v>392</v>
      </c>
      <c r="C43" s="64" t="s">
        <v>108</v>
      </c>
      <c r="E43" s="22" t="s">
        <v>120</v>
      </c>
      <c r="F43" s="105"/>
      <c r="G43" s="22">
        <v>0</v>
      </c>
      <c r="H43" s="18"/>
      <c r="I43" s="51">
        <v>20757.36</v>
      </c>
      <c r="J43" s="19"/>
      <c r="K43" s="46">
        <v>19940</v>
      </c>
      <c r="L43" s="46"/>
      <c r="M43" s="46">
        <v>817</v>
      </c>
      <c r="N43" s="46"/>
      <c r="O43" s="46">
        <v>251</v>
      </c>
      <c r="P43" s="19"/>
      <c r="Q43" s="26">
        <v>1.21</v>
      </c>
      <c r="S43" s="114">
        <v>1.21</v>
      </c>
      <c r="T43" s="114"/>
      <c r="U43" s="114">
        <v>0</v>
      </c>
      <c r="V43" s="114"/>
      <c r="W43" s="114">
        <v>0</v>
      </c>
      <c r="X43" s="24"/>
    </row>
    <row r="44" spans="1:24" x14ac:dyDescent="0.2">
      <c r="A44" s="26">
        <v>392.1</v>
      </c>
      <c r="C44" s="64" t="s">
        <v>107</v>
      </c>
      <c r="E44" s="22" t="s">
        <v>121</v>
      </c>
      <c r="F44" s="105"/>
      <c r="G44" s="22">
        <v>0</v>
      </c>
      <c r="H44" s="18"/>
      <c r="I44" s="51">
        <v>211576.32000000001</v>
      </c>
      <c r="J44" s="19"/>
      <c r="K44" s="46">
        <v>148412</v>
      </c>
      <c r="L44" s="46"/>
      <c r="M44" s="46">
        <v>63164</v>
      </c>
      <c r="N44" s="46"/>
      <c r="O44" s="46">
        <v>7346</v>
      </c>
      <c r="P44" s="19"/>
      <c r="Q44" s="26">
        <v>3.47</v>
      </c>
      <c r="S44" s="114">
        <v>3.47</v>
      </c>
      <c r="T44" s="114"/>
      <c r="U44" s="114">
        <v>0</v>
      </c>
      <c r="V44" s="114"/>
      <c r="W44" s="114">
        <v>0</v>
      </c>
      <c r="X44" s="24"/>
    </row>
    <row r="45" spans="1:24" x14ac:dyDescent="0.2">
      <c r="A45" s="16">
        <v>392.2</v>
      </c>
      <c r="B45" s="20"/>
      <c r="C45" s="21" t="s">
        <v>29</v>
      </c>
      <c r="D45" s="18"/>
      <c r="E45" s="22" t="s">
        <v>122</v>
      </c>
      <c r="F45" s="105"/>
      <c r="G45" s="22">
        <v>0</v>
      </c>
      <c r="H45" s="18"/>
      <c r="I45" s="51">
        <v>49546.27</v>
      </c>
      <c r="J45" s="19"/>
      <c r="K45" s="46">
        <v>10762</v>
      </c>
      <c r="L45" s="46"/>
      <c r="M45" s="46">
        <v>38784</v>
      </c>
      <c r="N45" s="46"/>
      <c r="O45" s="46">
        <v>2787</v>
      </c>
      <c r="P45" s="19"/>
      <c r="Q45" s="26">
        <v>5.63</v>
      </c>
      <c r="S45" s="114">
        <v>5.63</v>
      </c>
      <c r="T45" s="114"/>
      <c r="U45" s="114">
        <v>0</v>
      </c>
      <c r="V45" s="114"/>
      <c r="W45" s="114">
        <v>0</v>
      </c>
      <c r="X45" s="59"/>
    </row>
    <row r="46" spans="1:24" x14ac:dyDescent="0.2">
      <c r="A46" s="16">
        <v>393</v>
      </c>
      <c r="B46" s="20"/>
      <c r="C46" s="21" t="s">
        <v>30</v>
      </c>
      <c r="D46" s="18"/>
      <c r="E46" s="22" t="s">
        <v>123</v>
      </c>
      <c r="F46" s="105"/>
      <c r="G46" s="22">
        <v>0</v>
      </c>
      <c r="H46" s="18"/>
      <c r="I46" s="51">
        <v>1493842.34</v>
      </c>
      <c r="J46" s="19"/>
      <c r="K46" s="46">
        <v>827698</v>
      </c>
      <c r="L46" s="46"/>
      <c r="M46" s="46">
        <v>666144</v>
      </c>
      <c r="N46" s="46"/>
      <c r="O46" s="46">
        <v>76877</v>
      </c>
      <c r="P46" s="19"/>
      <c r="Q46" s="26">
        <v>5.15</v>
      </c>
      <c r="S46" s="114">
        <v>5.15</v>
      </c>
      <c r="T46" s="114"/>
      <c r="U46" s="114">
        <v>0</v>
      </c>
      <c r="V46" s="114"/>
      <c r="W46" s="114">
        <v>0</v>
      </c>
      <c r="X46" s="18"/>
    </row>
    <row r="47" spans="1:24" x14ac:dyDescent="0.2">
      <c r="A47" s="16">
        <v>394</v>
      </c>
      <c r="B47" s="20"/>
      <c r="C47" s="21" t="s">
        <v>41</v>
      </c>
      <c r="D47" s="18"/>
      <c r="E47" s="22" t="s">
        <v>123</v>
      </c>
      <c r="F47" s="105"/>
      <c r="G47" s="22">
        <v>0</v>
      </c>
      <c r="H47" s="18"/>
      <c r="I47" s="51">
        <v>3983606.34</v>
      </c>
      <c r="J47" s="19"/>
      <c r="K47" s="46">
        <v>2005863</v>
      </c>
      <c r="L47" s="46"/>
      <c r="M47" s="46">
        <v>1977743</v>
      </c>
      <c r="N47" s="46"/>
      <c r="O47" s="46">
        <v>169129</v>
      </c>
      <c r="P47" s="19"/>
      <c r="Q47" s="26">
        <v>4.25</v>
      </c>
      <c r="S47" s="114">
        <v>4.25</v>
      </c>
      <c r="T47" s="114"/>
      <c r="U47" s="114">
        <v>0</v>
      </c>
      <c r="V47" s="114"/>
      <c r="W47" s="114">
        <v>0</v>
      </c>
      <c r="X47" s="18"/>
    </row>
    <row r="48" spans="1:24" x14ac:dyDescent="0.2">
      <c r="A48" s="16">
        <v>396.1</v>
      </c>
      <c r="B48" s="20"/>
      <c r="C48" s="64" t="s">
        <v>106</v>
      </c>
      <c r="D48" s="18"/>
      <c r="E48" s="22" t="s">
        <v>124</v>
      </c>
      <c r="F48" s="105"/>
      <c r="G48" s="22">
        <v>0</v>
      </c>
      <c r="H48" s="18"/>
      <c r="I48" s="51">
        <v>301414.67</v>
      </c>
      <c r="J48" s="19"/>
      <c r="K48" s="46">
        <v>285438</v>
      </c>
      <c r="L48" s="46"/>
      <c r="M48" s="46">
        <v>15977</v>
      </c>
      <c r="N48" s="46"/>
      <c r="O48" s="46">
        <v>997</v>
      </c>
      <c r="P48" s="19"/>
      <c r="Q48" s="26">
        <v>0.33</v>
      </c>
      <c r="S48" s="114">
        <v>0.33</v>
      </c>
      <c r="T48" s="114"/>
      <c r="U48" s="114">
        <v>0</v>
      </c>
      <c r="V48" s="114"/>
      <c r="W48" s="114">
        <v>0</v>
      </c>
      <c r="X48" s="18"/>
    </row>
    <row r="49" spans="1:24" x14ac:dyDescent="0.2">
      <c r="A49" s="26">
        <v>396.2</v>
      </c>
      <c r="C49" s="21" t="s">
        <v>31</v>
      </c>
      <c r="E49" s="22" t="s">
        <v>125</v>
      </c>
      <c r="F49" s="105"/>
      <c r="G49" s="22">
        <v>0</v>
      </c>
      <c r="H49" s="18"/>
      <c r="I49" s="51">
        <v>14147.08</v>
      </c>
      <c r="J49" s="19"/>
      <c r="K49" s="46">
        <v>12642</v>
      </c>
      <c r="L49" s="46"/>
      <c r="M49" s="46">
        <v>1505</v>
      </c>
      <c r="N49" s="46"/>
      <c r="O49" s="46">
        <v>198</v>
      </c>
      <c r="P49" s="19"/>
      <c r="Q49" s="26">
        <v>1.4</v>
      </c>
      <c r="S49" s="114">
        <v>1.4</v>
      </c>
      <c r="T49" s="114"/>
      <c r="U49" s="114">
        <v>0</v>
      </c>
      <c r="V49" s="114"/>
      <c r="W49" s="114">
        <v>0</v>
      </c>
      <c r="X49" s="24"/>
    </row>
    <row r="50" spans="1:24" x14ac:dyDescent="0.2">
      <c r="A50" s="16">
        <v>397</v>
      </c>
      <c r="B50" s="20"/>
      <c r="C50" s="64" t="s">
        <v>109</v>
      </c>
      <c r="D50" s="18"/>
      <c r="E50" s="102" t="s">
        <v>126</v>
      </c>
      <c r="F50" s="105"/>
      <c r="G50" s="22">
        <v>0</v>
      </c>
      <c r="I50" s="51">
        <v>28477141.960000001</v>
      </c>
      <c r="K50" s="39">
        <v>23756392</v>
      </c>
      <c r="L50" s="39"/>
      <c r="M50" s="39">
        <v>4720750</v>
      </c>
      <c r="N50" s="39"/>
      <c r="O50" s="39">
        <v>225974</v>
      </c>
      <c r="Q50" s="26">
        <v>0.79</v>
      </c>
      <c r="S50" s="114">
        <v>0.79</v>
      </c>
      <c r="T50" s="114"/>
      <c r="U50" s="114">
        <v>0</v>
      </c>
      <c r="V50" s="114"/>
      <c r="W50" s="114">
        <v>0</v>
      </c>
      <c r="X50" s="18"/>
    </row>
    <row r="51" spans="1:24" x14ac:dyDescent="0.2">
      <c r="A51" s="16">
        <v>397.1</v>
      </c>
      <c r="B51" s="20"/>
      <c r="C51" s="64" t="s">
        <v>110</v>
      </c>
      <c r="D51" s="18"/>
      <c r="E51" s="102" t="s">
        <v>91</v>
      </c>
      <c r="F51" s="105"/>
      <c r="G51" s="22">
        <v>0</v>
      </c>
      <c r="I51" s="52">
        <v>17702772.469999999</v>
      </c>
      <c r="K51" s="106">
        <v>13191738</v>
      </c>
      <c r="L51" s="39"/>
      <c r="M51" s="106">
        <v>4511034</v>
      </c>
      <c r="N51" s="39"/>
      <c r="O51" s="106">
        <v>553477</v>
      </c>
      <c r="Q51" s="26">
        <v>3.13</v>
      </c>
      <c r="S51" s="114">
        <v>3.13</v>
      </c>
      <c r="T51" s="114"/>
      <c r="U51" s="114">
        <v>0</v>
      </c>
      <c r="V51" s="114"/>
      <c r="W51" s="114">
        <v>0</v>
      </c>
      <c r="X51" s="18"/>
    </row>
    <row r="52" spans="1:24" x14ac:dyDescent="0.2">
      <c r="A52" s="16"/>
      <c r="B52" s="18"/>
      <c r="C52" s="21"/>
      <c r="E52" s="22"/>
      <c r="F52" s="105"/>
      <c r="G52" s="38"/>
      <c r="H52" s="18"/>
      <c r="I52" s="97"/>
      <c r="J52" s="19"/>
      <c r="K52" s="46"/>
      <c r="L52" s="46"/>
      <c r="M52" s="46"/>
      <c r="N52" s="46"/>
      <c r="O52" s="46"/>
      <c r="P52" s="19"/>
      <c r="Q52" s="26"/>
      <c r="S52" s="114"/>
      <c r="T52" s="114"/>
      <c r="U52" s="114"/>
      <c r="V52" s="114"/>
      <c r="W52" s="114"/>
      <c r="X52" s="18"/>
    </row>
    <row r="53" spans="1:24" ht="15.75" x14ac:dyDescent="0.25">
      <c r="A53" s="16"/>
      <c r="B53" s="18"/>
      <c r="C53" s="65" t="s">
        <v>102</v>
      </c>
      <c r="E53" s="22"/>
      <c r="F53" s="105"/>
      <c r="G53" s="38"/>
      <c r="H53" s="18"/>
      <c r="I53" s="107">
        <f>+SUBTOTAL(9,I25:I52)</f>
        <v>168716853.28</v>
      </c>
      <c r="J53" s="12"/>
      <c r="K53" s="108">
        <f>+SUBTOTAL(9,K25:K52)</f>
        <v>91331919</v>
      </c>
      <c r="L53" s="67"/>
      <c r="M53" s="108">
        <f>+SUBTOTAL(9,M25:M52)</f>
        <v>88888757</v>
      </c>
      <c r="N53" s="67"/>
      <c r="O53" s="108">
        <f>+SUBTOTAL(9,O25:O52)</f>
        <v>9177503</v>
      </c>
      <c r="P53" s="99"/>
      <c r="Q53" s="56">
        <f>O53/I53*100</f>
        <v>5.4395887675602577</v>
      </c>
      <c r="S53" s="114"/>
      <c r="T53" s="114"/>
      <c r="U53" s="114"/>
      <c r="V53" s="114"/>
      <c r="W53" s="114"/>
      <c r="X53" s="18"/>
    </row>
    <row r="54" spans="1:24" x14ac:dyDescent="0.2">
      <c r="A54" s="16"/>
      <c r="B54" s="18"/>
      <c r="C54" s="21"/>
      <c r="D54" s="18"/>
      <c r="E54" s="22"/>
      <c r="F54" s="105"/>
      <c r="G54" s="38" t="s">
        <v>35</v>
      </c>
      <c r="H54" s="18"/>
      <c r="I54" s="51"/>
      <c r="J54" s="19"/>
      <c r="K54" s="98"/>
      <c r="L54" s="46"/>
      <c r="M54" s="98"/>
      <c r="N54" s="46"/>
      <c r="O54" s="98"/>
      <c r="P54" s="19"/>
      <c r="Q54" s="19"/>
      <c r="S54" s="114"/>
      <c r="T54" s="114"/>
      <c r="U54" s="114"/>
      <c r="V54" s="114"/>
      <c r="W54" s="114"/>
      <c r="X54" s="18"/>
    </row>
    <row r="55" spans="1:24" ht="15.75" x14ac:dyDescent="0.25">
      <c r="A55" s="16"/>
      <c r="B55" s="18"/>
      <c r="C55" s="15" t="s">
        <v>27</v>
      </c>
      <c r="D55" s="18"/>
      <c r="E55" s="22"/>
      <c r="F55" s="105"/>
      <c r="G55" s="38"/>
      <c r="H55" s="18"/>
      <c r="I55" s="53">
        <f>+SUBTOTAL(9,I14:I54)</f>
        <v>264295347.64000002</v>
      </c>
      <c r="J55" s="12"/>
      <c r="K55" s="45">
        <f>+SUBTOTAL(9,K14:K54)</f>
        <v>138545418</v>
      </c>
      <c r="L55" s="45"/>
      <c r="M55" s="45">
        <f>+SUBTOTAL(9,M14:M54)</f>
        <v>137253752</v>
      </c>
      <c r="N55" s="45"/>
      <c r="O55" s="45">
        <f>+SUBTOTAL(9,O14:O54)</f>
        <v>24638204</v>
      </c>
      <c r="P55" s="19"/>
      <c r="Q55" s="56">
        <f>O55/I55*100</f>
        <v>9.3222238756771478</v>
      </c>
      <c r="S55" s="114"/>
      <c r="T55" s="114"/>
      <c r="U55" s="114"/>
      <c r="V55" s="114"/>
      <c r="W55" s="114"/>
      <c r="X55" s="18"/>
    </row>
    <row r="56" spans="1:24" ht="15.75" x14ac:dyDescent="0.25">
      <c r="A56" s="16"/>
      <c r="B56" s="18"/>
      <c r="C56" s="15"/>
      <c r="D56" s="18"/>
      <c r="E56" s="22"/>
      <c r="F56" s="105"/>
      <c r="G56" s="38"/>
      <c r="H56" s="18"/>
      <c r="I56" s="51"/>
      <c r="J56" s="12"/>
      <c r="K56" s="45"/>
      <c r="L56" s="45"/>
      <c r="M56" s="45"/>
      <c r="N56" s="45"/>
      <c r="O56" s="45"/>
      <c r="P56" s="19"/>
      <c r="Q56" s="19"/>
      <c r="S56" s="114"/>
      <c r="T56" s="114"/>
      <c r="U56" s="114"/>
      <c r="V56" s="114"/>
      <c r="W56" s="114"/>
      <c r="X56" s="18"/>
    </row>
    <row r="57" spans="1:24" x14ac:dyDescent="0.2">
      <c r="A57" s="16"/>
      <c r="B57" s="18"/>
      <c r="C57" s="21"/>
      <c r="D57" s="18"/>
      <c r="E57" s="23"/>
      <c r="F57" s="105"/>
      <c r="G57" s="38"/>
      <c r="H57" s="18"/>
      <c r="I57" s="51"/>
      <c r="J57" s="19"/>
      <c r="K57" s="46"/>
      <c r="L57" s="46"/>
      <c r="M57" s="46"/>
      <c r="N57" s="46"/>
      <c r="O57" s="46"/>
      <c r="P57" s="19"/>
      <c r="Q57" s="19"/>
      <c r="S57" s="114"/>
      <c r="T57" s="114"/>
      <c r="U57" s="114"/>
      <c r="V57" s="114"/>
      <c r="W57" s="114"/>
      <c r="X57" s="18"/>
    </row>
    <row r="58" spans="1:24" ht="15.75" x14ac:dyDescent="0.25">
      <c r="A58" s="24"/>
      <c r="C58" s="4" t="s">
        <v>24</v>
      </c>
      <c r="E58" s="2"/>
      <c r="G58" s="37"/>
      <c r="I58" s="51"/>
      <c r="J58" s="27"/>
      <c r="K58" s="39"/>
      <c r="L58" s="39"/>
      <c r="M58" s="39"/>
      <c r="N58" s="39"/>
      <c r="O58" s="39"/>
      <c r="P58" s="27"/>
      <c r="Q58" s="27"/>
      <c r="S58" s="114"/>
      <c r="T58" s="114"/>
      <c r="U58" s="114"/>
      <c r="V58" s="114"/>
      <c r="W58" s="114"/>
      <c r="X58" s="24"/>
    </row>
    <row r="59" spans="1:24" x14ac:dyDescent="0.2">
      <c r="A59" s="24"/>
      <c r="E59" s="2"/>
      <c r="G59" s="37"/>
      <c r="I59" s="51"/>
      <c r="J59" s="27"/>
      <c r="K59" s="39"/>
      <c r="L59" s="39"/>
      <c r="M59" s="39"/>
      <c r="N59" s="39"/>
      <c r="O59" s="39"/>
      <c r="P59" s="27"/>
      <c r="Q59" s="27"/>
      <c r="S59" s="114"/>
      <c r="T59" s="114"/>
      <c r="U59" s="114"/>
      <c r="V59" s="114"/>
      <c r="W59" s="114"/>
      <c r="X59" s="24"/>
    </row>
    <row r="60" spans="1:24" ht="15.75" x14ac:dyDescent="0.25">
      <c r="A60" s="26">
        <v>301</v>
      </c>
      <c r="C60" s="21" t="s">
        <v>38</v>
      </c>
      <c r="G60" s="37"/>
      <c r="I60" s="60">
        <v>83782.289999999994</v>
      </c>
      <c r="J60" s="60"/>
      <c r="K60" s="54"/>
      <c r="L60" s="45"/>
      <c r="M60" s="45"/>
      <c r="N60" s="45"/>
      <c r="O60" s="45"/>
      <c r="P60" s="12"/>
      <c r="Q60" s="27"/>
      <c r="S60" s="114"/>
      <c r="T60" s="114"/>
      <c r="U60" s="114"/>
      <c r="V60" s="114"/>
      <c r="W60" s="114"/>
      <c r="X60" s="24"/>
    </row>
    <row r="61" spans="1:24" ht="15.75" x14ac:dyDescent="0.25">
      <c r="A61" s="26">
        <v>389.1</v>
      </c>
      <c r="C61" s="21" t="s">
        <v>25</v>
      </c>
      <c r="G61" s="37"/>
      <c r="I61" s="52">
        <v>1564394.3699999999</v>
      </c>
      <c r="J61" s="12"/>
      <c r="K61" s="55"/>
      <c r="L61" s="45"/>
      <c r="M61" s="45"/>
      <c r="N61" s="45"/>
      <c r="O61" s="45"/>
      <c r="P61" s="12"/>
      <c r="Q61" s="27"/>
      <c r="S61" s="114"/>
      <c r="T61" s="114"/>
      <c r="U61" s="114"/>
      <c r="V61" s="114"/>
      <c r="W61" s="114"/>
      <c r="X61" s="24"/>
    </row>
    <row r="62" spans="1:24" ht="15.75" x14ac:dyDescent="0.25">
      <c r="A62" s="26"/>
      <c r="C62" s="21"/>
      <c r="G62" s="37"/>
      <c r="I62" s="51"/>
      <c r="J62" s="12"/>
      <c r="K62" s="45"/>
      <c r="L62" s="45"/>
      <c r="M62" s="45"/>
      <c r="N62" s="45"/>
      <c r="O62" s="45"/>
      <c r="P62" s="12"/>
      <c r="Q62" s="27"/>
      <c r="S62" s="114"/>
      <c r="T62" s="114"/>
      <c r="U62" s="114"/>
      <c r="V62" s="114"/>
      <c r="W62" s="114"/>
      <c r="X62" s="24"/>
    </row>
    <row r="63" spans="1:24" ht="15.75" x14ac:dyDescent="0.25">
      <c r="A63" s="24"/>
      <c r="C63" s="15" t="s">
        <v>26</v>
      </c>
      <c r="G63" s="37"/>
      <c r="I63" s="53">
        <f>+SUBTOTAL(9,I60:I62)</f>
        <v>1648176.66</v>
      </c>
      <c r="J63" s="12"/>
      <c r="K63" s="45">
        <f>+SUBTOTAL(9,K60:K62)</f>
        <v>0</v>
      </c>
      <c r="L63" s="45"/>
      <c r="M63" s="45"/>
      <c r="N63" s="45"/>
      <c r="O63" s="45"/>
      <c r="P63" s="12"/>
      <c r="Q63" s="27"/>
      <c r="S63" s="114"/>
      <c r="T63" s="114"/>
      <c r="U63" s="114"/>
      <c r="V63" s="114"/>
      <c r="W63" s="114"/>
      <c r="X63" s="24"/>
    </row>
    <row r="64" spans="1:24" ht="15.75" x14ac:dyDescent="0.25">
      <c r="A64" s="24"/>
      <c r="C64" s="15"/>
      <c r="G64" s="37"/>
      <c r="I64" s="53"/>
      <c r="J64" s="12"/>
      <c r="K64" s="45"/>
      <c r="L64" s="45"/>
      <c r="M64" s="45"/>
      <c r="N64" s="45"/>
      <c r="O64" s="45"/>
      <c r="P64" s="12"/>
      <c r="Q64" s="27"/>
      <c r="S64" s="114"/>
      <c r="T64" s="114"/>
      <c r="U64" s="114"/>
      <c r="V64" s="114"/>
      <c r="W64" s="114"/>
      <c r="X64" s="24"/>
    </row>
    <row r="65" spans="1:24" ht="16.5" thickBot="1" x14ac:dyDescent="0.3">
      <c r="A65" s="24"/>
      <c r="C65" s="15" t="s">
        <v>23</v>
      </c>
      <c r="G65" s="37"/>
      <c r="I65" s="53">
        <f>+SUBTOTAL(9,I14:I64)</f>
        <v>265943524.30000001</v>
      </c>
      <c r="J65" s="12"/>
      <c r="K65" s="45">
        <f>+SUBTOTAL(9,K14:K64)</f>
        <v>138545418</v>
      </c>
      <c r="L65" s="45"/>
      <c r="M65" s="45">
        <f>+SUBTOTAL(9,M14:M64)</f>
        <v>137253752</v>
      </c>
      <c r="N65" s="45"/>
      <c r="O65" s="45">
        <f>+SUBTOTAL(9,O14:O64)</f>
        <v>24638204</v>
      </c>
      <c r="P65" s="12"/>
      <c r="Q65" s="27"/>
      <c r="S65" s="114"/>
      <c r="T65" s="114"/>
      <c r="U65" s="114"/>
      <c r="V65" s="114"/>
      <c r="W65" s="114"/>
      <c r="X65" s="24"/>
    </row>
    <row r="66" spans="1:24" ht="16.5" thickTop="1" x14ac:dyDescent="0.25">
      <c r="A66" s="24"/>
      <c r="C66" s="15"/>
      <c r="G66" s="37"/>
      <c r="I66" s="11"/>
      <c r="J66" s="12"/>
      <c r="K66" s="48"/>
      <c r="L66" s="45"/>
      <c r="M66" s="48"/>
      <c r="N66" s="45"/>
      <c r="O66" s="48"/>
      <c r="P66" s="12"/>
      <c r="Q66" s="27"/>
      <c r="S66" s="114"/>
      <c r="T66" s="114"/>
      <c r="U66" s="114"/>
      <c r="V66" s="114"/>
      <c r="W66" s="114"/>
      <c r="X66" s="24"/>
    </row>
    <row r="67" spans="1:24" ht="15.75" x14ac:dyDescent="0.25">
      <c r="A67" s="95" t="s">
        <v>98</v>
      </c>
      <c r="C67" s="15"/>
      <c r="G67" s="37"/>
      <c r="I67" s="66"/>
      <c r="J67" s="12"/>
      <c r="K67" s="67"/>
      <c r="L67" s="45"/>
      <c r="M67" s="67"/>
      <c r="N67" s="45"/>
      <c r="O67" s="67"/>
      <c r="P67" s="12"/>
      <c r="Q67" s="27"/>
      <c r="S67" s="114"/>
      <c r="T67" s="114"/>
      <c r="U67" s="114"/>
      <c r="V67" s="114"/>
      <c r="W67" s="114"/>
      <c r="X67" s="24"/>
    </row>
    <row r="68" spans="1:24" ht="15.75" x14ac:dyDescent="0.25">
      <c r="A68" s="95"/>
      <c r="C68" s="15"/>
      <c r="G68" s="37"/>
      <c r="I68" s="66"/>
      <c r="J68" s="12"/>
      <c r="K68" s="67"/>
      <c r="L68" s="45"/>
      <c r="M68" s="67"/>
      <c r="N68" s="45"/>
      <c r="O68" s="67"/>
      <c r="P68" s="12"/>
      <c r="Q68" s="27"/>
      <c r="S68" s="114"/>
      <c r="T68" s="114"/>
      <c r="U68" s="114"/>
      <c r="V68" s="114"/>
      <c r="W68" s="114"/>
      <c r="X68" s="24"/>
    </row>
    <row r="69" spans="1:24" x14ac:dyDescent="0.2">
      <c r="G69" s="37"/>
      <c r="S69" s="114"/>
      <c r="T69" s="114"/>
      <c r="U69" s="114"/>
      <c r="V69" s="114"/>
      <c r="W69" s="114"/>
    </row>
    <row r="70" spans="1:24" x14ac:dyDescent="0.2">
      <c r="G70" s="37"/>
      <c r="S70" s="114"/>
      <c r="T70" s="114"/>
      <c r="U70" s="114"/>
      <c r="V70" s="114"/>
      <c r="W70" s="114"/>
    </row>
    <row r="71" spans="1:24" x14ac:dyDescent="0.2">
      <c r="S71" s="114"/>
      <c r="T71" s="114"/>
      <c r="U71" s="114"/>
      <c r="V71" s="114"/>
      <c r="W71" s="114"/>
    </row>
    <row r="72" spans="1:24" x14ac:dyDescent="0.2">
      <c r="S72" s="114"/>
      <c r="T72" s="114"/>
      <c r="U72" s="114"/>
      <c r="V72" s="114"/>
      <c r="W72" s="114"/>
    </row>
    <row r="73" spans="1:24" x14ac:dyDescent="0.2">
      <c r="S73" s="114"/>
      <c r="T73" s="114"/>
      <c r="U73" s="114"/>
      <c r="V73" s="114"/>
      <c r="W73" s="114"/>
    </row>
    <row r="74" spans="1:24" x14ac:dyDescent="0.2">
      <c r="S74" s="114"/>
      <c r="T74" s="114"/>
      <c r="U74" s="114"/>
      <c r="V74" s="114"/>
      <c r="W74" s="114"/>
    </row>
    <row r="75" spans="1:24" x14ac:dyDescent="0.2">
      <c r="S75" s="114"/>
      <c r="T75" s="114"/>
      <c r="U75" s="114"/>
      <c r="V75" s="114"/>
      <c r="W75" s="114"/>
    </row>
    <row r="76" spans="1:24" x14ac:dyDescent="0.2">
      <c r="S76" s="114"/>
      <c r="T76" s="114"/>
      <c r="U76" s="114"/>
      <c r="V76" s="114"/>
      <c r="W76" s="114"/>
    </row>
    <row r="77" spans="1:24" x14ac:dyDescent="0.2">
      <c r="S77" s="114"/>
      <c r="T77" s="114"/>
      <c r="U77" s="114"/>
      <c r="V77" s="114"/>
      <c r="W77" s="114"/>
    </row>
    <row r="78" spans="1:24" x14ac:dyDescent="0.2">
      <c r="S78" s="114"/>
      <c r="T78" s="114"/>
      <c r="U78" s="114"/>
      <c r="V78" s="114"/>
      <c r="W78" s="114"/>
    </row>
    <row r="79" spans="1:24" x14ac:dyDescent="0.2">
      <c r="S79" s="114"/>
      <c r="T79" s="114"/>
      <c r="U79" s="114"/>
      <c r="V79" s="114"/>
      <c r="W79" s="114"/>
    </row>
    <row r="80" spans="1:24" x14ac:dyDescent="0.2">
      <c r="S80" s="114"/>
      <c r="T80" s="114"/>
      <c r="U80" s="114"/>
      <c r="V80" s="114"/>
      <c r="W80" s="114"/>
    </row>
    <row r="81" spans="19:23" x14ac:dyDescent="0.2">
      <c r="S81" s="114"/>
      <c r="T81" s="114"/>
      <c r="U81" s="114"/>
      <c r="V81" s="114"/>
      <c r="W81" s="114"/>
    </row>
    <row r="82" spans="19:23" x14ac:dyDescent="0.2">
      <c r="S82" s="114"/>
      <c r="T82" s="114"/>
      <c r="U82" s="114"/>
      <c r="V82" s="114"/>
      <c r="W82" s="114"/>
    </row>
    <row r="83" spans="19:23" x14ac:dyDescent="0.2">
      <c r="S83" s="114"/>
      <c r="T83" s="114"/>
      <c r="U83" s="114"/>
      <c r="V83" s="114"/>
      <c r="W83" s="114"/>
    </row>
    <row r="84" spans="19:23" x14ac:dyDescent="0.2">
      <c r="S84" s="114"/>
      <c r="T84" s="114"/>
      <c r="U84" s="114"/>
      <c r="V84" s="114"/>
      <c r="W84" s="114"/>
    </row>
    <row r="85" spans="19:23" x14ac:dyDescent="0.2">
      <c r="S85" s="114"/>
      <c r="T85" s="114"/>
      <c r="U85" s="114"/>
      <c r="V85" s="114"/>
      <c r="W85" s="114"/>
    </row>
    <row r="86" spans="19:23" x14ac:dyDescent="0.2">
      <c r="S86" s="114"/>
      <c r="T86" s="114"/>
      <c r="U86" s="114"/>
      <c r="V86" s="114"/>
      <c r="W86" s="114"/>
    </row>
    <row r="87" spans="19:23" x14ac:dyDescent="0.2">
      <c r="S87" s="114"/>
      <c r="T87" s="114"/>
      <c r="U87" s="114"/>
      <c r="V87" s="114"/>
      <c r="W87" s="114"/>
    </row>
    <row r="88" spans="19:23" x14ac:dyDescent="0.2">
      <c r="S88" s="114"/>
      <c r="T88" s="114"/>
      <c r="U88" s="114"/>
      <c r="V88" s="114"/>
      <c r="W88" s="114"/>
    </row>
    <row r="89" spans="19:23" x14ac:dyDescent="0.2">
      <c r="S89" s="114"/>
      <c r="T89" s="114"/>
      <c r="U89" s="114"/>
      <c r="V89" s="114"/>
      <c r="W89" s="114"/>
    </row>
    <row r="90" spans="19:23" x14ac:dyDescent="0.2">
      <c r="S90" s="114"/>
      <c r="T90" s="114"/>
      <c r="U90" s="114"/>
      <c r="V90" s="114"/>
      <c r="W90" s="114"/>
    </row>
    <row r="91" spans="19:23" x14ac:dyDescent="0.2">
      <c r="S91" s="114"/>
      <c r="T91" s="114"/>
      <c r="U91" s="114"/>
      <c r="V91" s="114"/>
      <c r="W91" s="114"/>
    </row>
    <row r="92" spans="19:23" x14ac:dyDescent="0.2">
      <c r="S92" s="114"/>
      <c r="T92" s="114"/>
      <c r="U92" s="114"/>
      <c r="V92" s="114"/>
      <c r="W92" s="114"/>
    </row>
    <row r="93" spans="19:23" x14ac:dyDescent="0.2">
      <c r="S93" s="114"/>
      <c r="T93" s="114"/>
      <c r="U93" s="114"/>
      <c r="V93" s="114"/>
      <c r="W93" s="114"/>
    </row>
    <row r="94" spans="19:23" x14ac:dyDescent="0.2">
      <c r="S94" s="114"/>
      <c r="T94" s="114"/>
      <c r="U94" s="114"/>
      <c r="V94" s="114"/>
      <c r="W94" s="114"/>
    </row>
    <row r="95" spans="19:23" x14ac:dyDescent="0.2">
      <c r="S95" s="114"/>
      <c r="T95" s="114"/>
      <c r="U95" s="114"/>
      <c r="V95" s="114"/>
      <c r="W95" s="114"/>
    </row>
    <row r="96" spans="19:23" x14ac:dyDescent="0.2">
      <c r="S96" s="114"/>
      <c r="T96" s="114"/>
      <c r="U96" s="114"/>
      <c r="V96" s="114"/>
      <c r="W96" s="114"/>
    </row>
    <row r="97" spans="19:23" x14ac:dyDescent="0.2">
      <c r="S97" s="114"/>
      <c r="T97" s="114"/>
      <c r="U97" s="114"/>
      <c r="V97" s="114"/>
      <c r="W97" s="114"/>
    </row>
    <row r="98" spans="19:23" x14ac:dyDescent="0.2">
      <c r="S98" s="114"/>
      <c r="T98" s="114"/>
      <c r="U98" s="114"/>
      <c r="V98" s="114"/>
      <c r="W98" s="114"/>
    </row>
    <row r="99" spans="19:23" x14ac:dyDescent="0.2">
      <c r="S99" s="114"/>
      <c r="T99" s="114"/>
      <c r="U99" s="114"/>
      <c r="V99" s="114"/>
      <c r="W99" s="114"/>
    </row>
    <row r="100" spans="19:23" x14ac:dyDescent="0.2">
      <c r="S100" s="114"/>
      <c r="T100" s="114"/>
      <c r="U100" s="114"/>
      <c r="V100" s="114"/>
      <c r="W100" s="114"/>
    </row>
    <row r="101" spans="19:23" x14ac:dyDescent="0.2">
      <c r="S101" s="114"/>
      <c r="T101" s="114"/>
      <c r="U101" s="114"/>
      <c r="V101" s="114"/>
      <c r="W101" s="114"/>
    </row>
    <row r="102" spans="19:23" x14ac:dyDescent="0.2">
      <c r="S102" s="114"/>
      <c r="T102" s="114"/>
      <c r="U102" s="114"/>
      <c r="V102" s="114"/>
      <c r="W102" s="114"/>
    </row>
    <row r="103" spans="19:23" x14ac:dyDescent="0.2">
      <c r="S103" s="114"/>
      <c r="T103" s="114"/>
      <c r="U103" s="114"/>
      <c r="V103" s="114"/>
      <c r="W103" s="114"/>
    </row>
    <row r="104" spans="19:23" x14ac:dyDescent="0.2">
      <c r="S104" s="114"/>
      <c r="T104" s="114"/>
      <c r="U104" s="114"/>
      <c r="V104" s="114"/>
      <c r="W104" s="114"/>
    </row>
    <row r="105" spans="19:23" x14ac:dyDescent="0.2">
      <c r="S105" s="114"/>
      <c r="T105" s="114"/>
      <c r="U105" s="114"/>
      <c r="V105" s="114"/>
      <c r="W105" s="114"/>
    </row>
    <row r="106" spans="19:23" x14ac:dyDescent="0.2">
      <c r="S106" s="114"/>
      <c r="T106" s="114"/>
      <c r="U106" s="114"/>
      <c r="V106" s="114"/>
      <c r="W106" s="114"/>
    </row>
    <row r="107" spans="19:23" x14ac:dyDescent="0.2">
      <c r="S107" s="114"/>
      <c r="T107" s="114"/>
      <c r="U107" s="114"/>
      <c r="V107" s="114"/>
      <c r="W107" s="114"/>
    </row>
    <row r="108" spans="19:23" x14ac:dyDescent="0.2">
      <c r="S108" s="114"/>
      <c r="T108" s="114"/>
      <c r="U108" s="114"/>
      <c r="V108" s="114"/>
      <c r="W108" s="114"/>
    </row>
    <row r="109" spans="19:23" x14ac:dyDescent="0.2">
      <c r="S109" s="114"/>
      <c r="T109" s="114"/>
      <c r="U109" s="114"/>
      <c r="V109" s="114"/>
      <c r="W109" s="114"/>
    </row>
    <row r="110" spans="19:23" x14ac:dyDescent="0.2">
      <c r="S110" s="114"/>
      <c r="T110" s="114"/>
      <c r="U110" s="114"/>
      <c r="V110" s="114"/>
      <c r="W110" s="114"/>
    </row>
    <row r="111" spans="19:23" x14ac:dyDescent="0.2">
      <c r="S111" s="114"/>
      <c r="T111" s="114"/>
      <c r="U111" s="114"/>
      <c r="V111" s="114"/>
      <c r="W111" s="114"/>
    </row>
    <row r="112" spans="19:23" x14ac:dyDescent="0.2">
      <c r="S112" s="114"/>
      <c r="T112" s="114"/>
      <c r="U112" s="114"/>
      <c r="V112" s="114"/>
      <c r="W112" s="114"/>
    </row>
    <row r="113" spans="19:23" x14ac:dyDescent="0.2">
      <c r="S113" s="114"/>
      <c r="T113" s="114"/>
      <c r="U113" s="114"/>
      <c r="V113" s="114"/>
      <c r="W113" s="114"/>
    </row>
    <row r="114" spans="19:23" x14ac:dyDescent="0.2">
      <c r="S114" s="114"/>
      <c r="T114" s="114"/>
      <c r="U114" s="114"/>
      <c r="V114" s="114"/>
      <c r="W114" s="114"/>
    </row>
    <row r="115" spans="19:23" x14ac:dyDescent="0.2">
      <c r="S115" s="114"/>
      <c r="T115" s="114"/>
      <c r="U115" s="114"/>
      <c r="V115" s="114"/>
      <c r="W115" s="114"/>
    </row>
    <row r="116" spans="19:23" x14ac:dyDescent="0.2">
      <c r="S116" s="114"/>
      <c r="T116" s="114"/>
      <c r="U116" s="114"/>
      <c r="V116" s="114"/>
      <c r="W116" s="114"/>
    </row>
    <row r="117" spans="19:23" x14ac:dyDescent="0.2">
      <c r="S117" s="114"/>
      <c r="T117" s="114"/>
      <c r="U117" s="114"/>
      <c r="V117" s="114"/>
      <c r="W117" s="114"/>
    </row>
    <row r="118" spans="19:23" x14ac:dyDescent="0.2">
      <c r="S118" s="114"/>
      <c r="T118" s="114"/>
      <c r="U118" s="114"/>
      <c r="V118" s="114"/>
      <c r="W118" s="114"/>
    </row>
    <row r="119" spans="19:23" x14ac:dyDescent="0.2">
      <c r="S119" s="114"/>
      <c r="T119" s="114"/>
      <c r="U119" s="114"/>
      <c r="V119" s="114"/>
      <c r="W119" s="114"/>
    </row>
    <row r="120" spans="19:23" x14ac:dyDescent="0.2">
      <c r="S120" s="114"/>
      <c r="T120" s="114"/>
      <c r="U120" s="114"/>
      <c r="V120" s="114"/>
      <c r="W120" s="114"/>
    </row>
    <row r="121" spans="19:23" x14ac:dyDescent="0.2">
      <c r="S121" s="114"/>
      <c r="T121" s="114"/>
      <c r="U121" s="114"/>
      <c r="V121" s="114"/>
      <c r="W121" s="114"/>
    </row>
    <row r="122" spans="19:23" x14ac:dyDescent="0.2">
      <c r="S122" s="114"/>
      <c r="T122" s="114"/>
      <c r="U122" s="114"/>
      <c r="V122" s="114"/>
      <c r="W122" s="114"/>
    </row>
    <row r="123" spans="19:23" x14ac:dyDescent="0.2">
      <c r="S123" s="114"/>
      <c r="T123" s="114"/>
      <c r="U123" s="114"/>
      <c r="V123" s="114"/>
      <c r="W123" s="114"/>
    </row>
    <row r="124" spans="19:23" x14ac:dyDescent="0.2">
      <c r="S124" s="114"/>
      <c r="T124" s="114"/>
      <c r="U124" s="114"/>
      <c r="V124" s="114"/>
      <c r="W124" s="114"/>
    </row>
    <row r="125" spans="19:23" x14ac:dyDescent="0.2">
      <c r="S125" s="114"/>
      <c r="T125" s="114"/>
      <c r="U125" s="114"/>
      <c r="V125" s="114"/>
      <c r="W125" s="114"/>
    </row>
    <row r="126" spans="19:23" x14ac:dyDescent="0.2">
      <c r="S126" s="114"/>
      <c r="T126" s="114"/>
      <c r="U126" s="114"/>
      <c r="V126" s="114"/>
      <c r="W126" s="114"/>
    </row>
    <row r="127" spans="19:23" x14ac:dyDescent="0.2">
      <c r="S127" s="114"/>
      <c r="T127" s="114"/>
      <c r="U127" s="114"/>
      <c r="V127" s="114"/>
      <c r="W127" s="114"/>
    </row>
    <row r="128" spans="19:23" x14ac:dyDescent="0.2">
      <c r="S128" s="114"/>
      <c r="T128" s="114"/>
      <c r="U128" s="114"/>
      <c r="V128" s="114"/>
      <c r="W128" s="114"/>
    </row>
    <row r="129" spans="19:23" x14ac:dyDescent="0.2">
      <c r="S129" s="114"/>
      <c r="T129" s="114"/>
      <c r="U129" s="114"/>
      <c r="V129" s="114"/>
      <c r="W129" s="114"/>
    </row>
    <row r="130" spans="19:23" x14ac:dyDescent="0.2">
      <c r="S130" s="114"/>
      <c r="T130" s="114"/>
      <c r="U130" s="114"/>
      <c r="V130" s="114"/>
      <c r="W130" s="114"/>
    </row>
    <row r="131" spans="19:23" x14ac:dyDescent="0.2">
      <c r="S131" s="114"/>
      <c r="T131" s="114"/>
      <c r="U131" s="114"/>
      <c r="V131" s="114"/>
      <c r="W131" s="114"/>
    </row>
    <row r="132" spans="19:23" x14ac:dyDescent="0.2">
      <c r="S132" s="114"/>
      <c r="T132" s="114"/>
      <c r="U132" s="114"/>
      <c r="V132" s="114"/>
      <c r="W132" s="114"/>
    </row>
    <row r="133" spans="19:23" x14ac:dyDescent="0.2">
      <c r="S133" s="114"/>
      <c r="T133" s="114"/>
      <c r="U133" s="114"/>
      <c r="V133" s="114"/>
      <c r="W133" s="114"/>
    </row>
    <row r="134" spans="19:23" x14ac:dyDescent="0.2">
      <c r="S134" s="114"/>
      <c r="T134" s="114"/>
      <c r="U134" s="114"/>
      <c r="V134" s="114"/>
      <c r="W134" s="114"/>
    </row>
    <row r="135" spans="19:23" x14ac:dyDescent="0.2">
      <c r="S135" s="114"/>
      <c r="T135" s="114"/>
      <c r="U135" s="114"/>
      <c r="V135" s="114"/>
      <c r="W135" s="114"/>
    </row>
    <row r="136" spans="19:23" x14ac:dyDescent="0.2">
      <c r="S136" s="114"/>
      <c r="T136" s="114"/>
      <c r="U136" s="114"/>
      <c r="V136" s="114"/>
      <c r="W136" s="114"/>
    </row>
    <row r="137" spans="19:23" x14ac:dyDescent="0.2">
      <c r="S137" s="114"/>
      <c r="T137" s="114"/>
      <c r="U137" s="114"/>
      <c r="V137" s="114"/>
      <c r="W137" s="114"/>
    </row>
    <row r="138" spans="19:23" x14ac:dyDescent="0.2">
      <c r="S138" s="114"/>
      <c r="T138" s="114"/>
      <c r="U138" s="114"/>
      <c r="V138" s="114"/>
      <c r="W138" s="114"/>
    </row>
    <row r="139" spans="19:23" x14ac:dyDescent="0.2">
      <c r="S139" s="114"/>
      <c r="T139" s="114"/>
      <c r="U139" s="114"/>
      <c r="V139" s="114"/>
      <c r="W139" s="114"/>
    </row>
    <row r="140" spans="19:23" x14ac:dyDescent="0.2">
      <c r="S140" s="114"/>
      <c r="T140" s="114"/>
      <c r="U140" s="114"/>
      <c r="V140" s="114"/>
      <c r="W140" s="114"/>
    </row>
    <row r="141" spans="19:23" x14ac:dyDescent="0.2">
      <c r="S141" s="114"/>
      <c r="T141" s="114"/>
      <c r="U141" s="114"/>
      <c r="V141" s="114"/>
      <c r="W141" s="114"/>
    </row>
    <row r="142" spans="19:23" x14ac:dyDescent="0.2">
      <c r="S142" s="114"/>
      <c r="T142" s="114"/>
      <c r="U142" s="114"/>
      <c r="V142" s="114"/>
      <c r="W142" s="114"/>
    </row>
    <row r="143" spans="19:23" x14ac:dyDescent="0.2">
      <c r="S143" s="114"/>
      <c r="T143" s="114"/>
      <c r="U143" s="114"/>
      <c r="V143" s="114"/>
      <c r="W143" s="114"/>
    </row>
    <row r="144" spans="19:23" x14ac:dyDescent="0.2">
      <c r="S144" s="114"/>
      <c r="T144" s="114"/>
      <c r="U144" s="114"/>
      <c r="V144" s="114"/>
      <c r="W144" s="114"/>
    </row>
    <row r="145" spans="19:23" x14ac:dyDescent="0.2">
      <c r="S145" s="114"/>
      <c r="T145" s="114"/>
      <c r="U145" s="114"/>
      <c r="V145" s="114"/>
      <c r="W145" s="114"/>
    </row>
    <row r="146" spans="19:23" x14ac:dyDescent="0.2">
      <c r="S146" s="114"/>
      <c r="T146" s="114"/>
      <c r="U146" s="114"/>
      <c r="V146" s="114"/>
      <c r="W146" s="114"/>
    </row>
    <row r="147" spans="19:23" x14ac:dyDescent="0.2">
      <c r="S147" s="114"/>
      <c r="T147" s="114"/>
      <c r="U147" s="114"/>
      <c r="V147" s="114"/>
      <c r="W147" s="114"/>
    </row>
    <row r="148" spans="19:23" x14ac:dyDescent="0.2">
      <c r="S148" s="114"/>
      <c r="T148" s="114"/>
      <c r="U148" s="114"/>
      <c r="V148" s="114"/>
      <c r="W148" s="114"/>
    </row>
    <row r="149" spans="19:23" x14ac:dyDescent="0.2">
      <c r="S149" s="114"/>
      <c r="T149" s="114"/>
      <c r="U149" s="114"/>
      <c r="V149" s="114"/>
      <c r="W149" s="114"/>
    </row>
    <row r="150" spans="19:23" x14ac:dyDescent="0.2">
      <c r="S150" s="114"/>
      <c r="T150" s="114"/>
      <c r="U150" s="114"/>
      <c r="V150" s="114"/>
      <c r="W150" s="114"/>
    </row>
    <row r="151" spans="19:23" x14ac:dyDescent="0.2">
      <c r="S151" s="114"/>
      <c r="T151" s="114"/>
      <c r="U151" s="114"/>
      <c r="V151" s="114"/>
      <c r="W151" s="114"/>
    </row>
    <row r="152" spans="19:23" x14ac:dyDescent="0.2">
      <c r="S152" s="114"/>
      <c r="T152" s="114"/>
      <c r="U152" s="114"/>
      <c r="V152" s="114"/>
      <c r="W152" s="114"/>
    </row>
    <row r="153" spans="19:23" x14ac:dyDescent="0.2">
      <c r="S153" s="114"/>
      <c r="T153" s="114"/>
      <c r="U153" s="114"/>
      <c r="V153" s="114"/>
      <c r="W153" s="114"/>
    </row>
    <row r="154" spans="19:23" x14ac:dyDescent="0.2">
      <c r="S154" s="114"/>
      <c r="T154" s="114"/>
      <c r="U154" s="114"/>
      <c r="V154" s="114"/>
      <c r="W154" s="114"/>
    </row>
    <row r="155" spans="19:23" x14ac:dyDescent="0.2">
      <c r="S155" s="114"/>
      <c r="T155" s="114"/>
      <c r="U155" s="114"/>
      <c r="V155" s="114"/>
      <c r="W155" s="114"/>
    </row>
    <row r="156" spans="19:23" x14ac:dyDescent="0.2">
      <c r="S156" s="114"/>
      <c r="T156" s="114"/>
      <c r="U156" s="114"/>
      <c r="V156" s="114"/>
      <c r="W156" s="114"/>
    </row>
    <row r="157" spans="19:23" x14ac:dyDescent="0.2">
      <c r="S157" s="114"/>
      <c r="T157" s="114"/>
      <c r="U157" s="114"/>
      <c r="V157" s="114"/>
      <c r="W157" s="114"/>
    </row>
    <row r="158" spans="19:23" x14ac:dyDescent="0.2">
      <c r="S158" s="114"/>
      <c r="T158" s="114"/>
      <c r="U158" s="114"/>
      <c r="V158" s="114"/>
      <c r="W158" s="114"/>
    </row>
    <row r="159" spans="19:23" x14ac:dyDescent="0.2">
      <c r="S159" s="114"/>
      <c r="T159" s="114"/>
      <c r="U159" s="114"/>
      <c r="V159" s="114"/>
      <c r="W159" s="114"/>
    </row>
    <row r="160" spans="19:23" x14ac:dyDescent="0.2">
      <c r="S160" s="114"/>
      <c r="T160" s="114"/>
      <c r="U160" s="114"/>
      <c r="V160" s="114"/>
      <c r="W160" s="114"/>
    </row>
    <row r="161" spans="19:23" x14ac:dyDescent="0.2">
      <c r="S161" s="114"/>
      <c r="T161" s="114"/>
      <c r="U161" s="114"/>
      <c r="V161" s="114"/>
      <c r="W161" s="114"/>
    </row>
    <row r="162" spans="19:23" x14ac:dyDescent="0.2">
      <c r="S162" s="114"/>
      <c r="T162" s="114"/>
      <c r="U162" s="114"/>
      <c r="V162" s="114"/>
      <c r="W162" s="114"/>
    </row>
    <row r="163" spans="19:23" x14ac:dyDescent="0.2">
      <c r="S163" s="114"/>
      <c r="T163" s="114"/>
      <c r="U163" s="114"/>
      <c r="V163" s="114"/>
      <c r="W163" s="114"/>
    </row>
    <row r="164" spans="19:23" x14ac:dyDescent="0.2">
      <c r="S164" s="114"/>
      <c r="T164" s="114"/>
      <c r="U164" s="114"/>
      <c r="V164" s="114"/>
      <c r="W164" s="114"/>
    </row>
    <row r="165" spans="19:23" x14ac:dyDescent="0.2">
      <c r="S165" s="114"/>
      <c r="T165" s="114"/>
      <c r="U165" s="114"/>
      <c r="V165" s="114"/>
      <c r="W165" s="114"/>
    </row>
    <row r="166" spans="19:23" x14ac:dyDescent="0.2">
      <c r="S166" s="114"/>
      <c r="T166" s="114"/>
      <c r="U166" s="114"/>
      <c r="V166" s="114"/>
      <c r="W166" s="114"/>
    </row>
    <row r="167" spans="19:23" x14ac:dyDescent="0.2">
      <c r="S167" s="114"/>
      <c r="T167" s="114"/>
      <c r="U167" s="114"/>
      <c r="V167" s="114"/>
      <c r="W167" s="114"/>
    </row>
    <row r="168" spans="19:23" x14ac:dyDescent="0.2">
      <c r="S168" s="114"/>
      <c r="T168" s="114"/>
      <c r="U168" s="114"/>
      <c r="V168" s="114"/>
      <c r="W168" s="114"/>
    </row>
    <row r="169" spans="19:23" x14ac:dyDescent="0.2">
      <c r="S169" s="114"/>
      <c r="T169" s="114"/>
      <c r="U169" s="114"/>
      <c r="V169" s="114"/>
      <c r="W169" s="114"/>
    </row>
    <row r="170" spans="19:23" x14ac:dyDescent="0.2">
      <c r="S170" s="114"/>
      <c r="T170" s="114"/>
      <c r="U170" s="114"/>
      <c r="V170" s="114"/>
      <c r="W170" s="114"/>
    </row>
    <row r="171" spans="19:23" x14ac:dyDescent="0.2">
      <c r="S171" s="114"/>
      <c r="T171" s="114"/>
      <c r="U171" s="114"/>
      <c r="V171" s="114"/>
      <c r="W171" s="114"/>
    </row>
    <row r="172" spans="19:23" x14ac:dyDescent="0.2">
      <c r="S172" s="114"/>
      <c r="T172" s="114"/>
      <c r="U172" s="114"/>
      <c r="V172" s="114"/>
      <c r="W172" s="114"/>
    </row>
    <row r="173" spans="19:23" x14ac:dyDescent="0.2">
      <c r="S173" s="114"/>
      <c r="T173" s="114"/>
      <c r="U173" s="114"/>
      <c r="V173" s="114"/>
      <c r="W173" s="114"/>
    </row>
    <row r="174" spans="19:23" x14ac:dyDescent="0.2">
      <c r="S174" s="114"/>
      <c r="T174" s="114"/>
      <c r="U174" s="114"/>
      <c r="V174" s="114"/>
      <c r="W174" s="114"/>
    </row>
    <row r="175" spans="19:23" x14ac:dyDescent="0.2">
      <c r="S175" s="114"/>
      <c r="T175" s="114"/>
      <c r="U175" s="114"/>
      <c r="V175" s="114"/>
      <c r="W175" s="114"/>
    </row>
    <row r="176" spans="19:23" x14ac:dyDescent="0.2">
      <c r="S176" s="114"/>
      <c r="T176" s="114"/>
      <c r="U176" s="114"/>
      <c r="V176" s="114"/>
      <c r="W176" s="114"/>
    </row>
    <row r="177" spans="19:23" x14ac:dyDescent="0.2">
      <c r="S177" s="114"/>
      <c r="T177" s="114"/>
      <c r="U177" s="114"/>
      <c r="V177" s="114"/>
      <c r="W177" s="114"/>
    </row>
    <row r="178" spans="19:23" x14ac:dyDescent="0.2">
      <c r="S178" s="114"/>
      <c r="T178" s="114"/>
      <c r="U178" s="114"/>
      <c r="V178" s="114"/>
      <c r="W178" s="114"/>
    </row>
    <row r="179" spans="19:23" x14ac:dyDescent="0.2">
      <c r="S179" s="114"/>
      <c r="T179" s="114"/>
      <c r="U179" s="114"/>
      <c r="V179" s="114"/>
      <c r="W179" s="114"/>
    </row>
    <row r="180" spans="19:23" x14ac:dyDescent="0.2">
      <c r="S180" s="114"/>
      <c r="T180" s="114"/>
      <c r="U180" s="114"/>
      <c r="V180" s="114"/>
      <c r="W180" s="114"/>
    </row>
    <row r="181" spans="19:23" x14ac:dyDescent="0.2">
      <c r="S181" s="114"/>
      <c r="T181" s="114"/>
      <c r="U181" s="114"/>
      <c r="V181" s="114"/>
      <c r="W181" s="114"/>
    </row>
    <row r="182" spans="19:23" x14ac:dyDescent="0.2">
      <c r="S182" s="114"/>
      <c r="T182" s="114"/>
      <c r="U182" s="114"/>
      <c r="V182" s="114"/>
      <c r="W182" s="114"/>
    </row>
    <row r="183" spans="19:23" x14ac:dyDescent="0.2">
      <c r="S183" s="114"/>
      <c r="T183" s="114"/>
      <c r="U183" s="114"/>
      <c r="V183" s="114"/>
      <c r="W183" s="114"/>
    </row>
    <row r="184" spans="19:23" x14ac:dyDescent="0.2">
      <c r="S184" s="114"/>
      <c r="T184" s="114"/>
      <c r="U184" s="114"/>
      <c r="V184" s="114"/>
      <c r="W184" s="114"/>
    </row>
    <row r="185" spans="19:23" x14ac:dyDescent="0.2">
      <c r="S185" s="114"/>
      <c r="T185" s="114"/>
      <c r="U185" s="114"/>
      <c r="V185" s="114"/>
      <c r="W185" s="114"/>
    </row>
    <row r="186" spans="19:23" x14ac:dyDescent="0.2">
      <c r="S186" s="114"/>
      <c r="T186" s="114"/>
      <c r="U186" s="114"/>
      <c r="V186" s="114"/>
      <c r="W186" s="114"/>
    </row>
    <row r="187" spans="19:23" x14ac:dyDescent="0.2">
      <c r="S187" s="114"/>
      <c r="T187" s="114"/>
      <c r="U187" s="114"/>
      <c r="V187" s="114"/>
      <c r="W187" s="114"/>
    </row>
    <row r="188" spans="19:23" x14ac:dyDescent="0.2">
      <c r="S188" s="114"/>
      <c r="T188" s="114"/>
      <c r="U188" s="114"/>
      <c r="V188" s="114"/>
      <c r="W188" s="114"/>
    </row>
    <row r="189" spans="19:23" x14ac:dyDescent="0.2">
      <c r="S189" s="114"/>
      <c r="T189" s="114"/>
      <c r="U189" s="114"/>
      <c r="V189" s="114"/>
      <c r="W189" s="114"/>
    </row>
    <row r="190" spans="19:23" x14ac:dyDescent="0.2">
      <c r="S190" s="114"/>
      <c r="T190" s="114"/>
      <c r="U190" s="114"/>
      <c r="V190" s="114"/>
      <c r="W190" s="114"/>
    </row>
    <row r="191" spans="19:23" x14ac:dyDescent="0.2">
      <c r="S191" s="114"/>
      <c r="T191" s="114"/>
      <c r="U191" s="114"/>
      <c r="V191" s="114"/>
      <c r="W191" s="114"/>
    </row>
    <row r="192" spans="19:23" x14ac:dyDescent="0.2">
      <c r="S192" s="114"/>
      <c r="T192" s="114"/>
      <c r="U192" s="114"/>
      <c r="V192" s="114"/>
      <c r="W192" s="114"/>
    </row>
    <row r="193" spans="19:23" x14ac:dyDescent="0.2">
      <c r="S193" s="114"/>
      <c r="T193" s="114"/>
      <c r="U193" s="114"/>
      <c r="V193" s="114"/>
      <c r="W193" s="114"/>
    </row>
    <row r="194" spans="19:23" x14ac:dyDescent="0.2">
      <c r="S194" s="114"/>
      <c r="T194" s="114"/>
      <c r="U194" s="114"/>
      <c r="V194" s="114"/>
      <c r="W194" s="114"/>
    </row>
    <row r="195" spans="19:23" x14ac:dyDescent="0.2">
      <c r="S195" s="114"/>
      <c r="T195" s="114"/>
      <c r="U195" s="114"/>
      <c r="V195" s="114"/>
      <c r="W195" s="114"/>
    </row>
    <row r="196" spans="19:23" x14ac:dyDescent="0.2">
      <c r="S196" s="114"/>
      <c r="T196" s="114"/>
      <c r="U196" s="114"/>
      <c r="V196" s="114"/>
      <c r="W196" s="114"/>
    </row>
    <row r="197" spans="19:23" x14ac:dyDescent="0.2">
      <c r="S197" s="114"/>
      <c r="T197" s="114"/>
      <c r="U197" s="114"/>
      <c r="V197" s="114"/>
      <c r="W197" s="114"/>
    </row>
    <row r="198" spans="19:23" x14ac:dyDescent="0.2">
      <c r="S198" s="114"/>
      <c r="T198" s="114"/>
      <c r="U198" s="114"/>
      <c r="V198" s="114"/>
      <c r="W198" s="114"/>
    </row>
    <row r="199" spans="19:23" x14ac:dyDescent="0.2">
      <c r="S199" s="114"/>
      <c r="T199" s="114"/>
      <c r="U199" s="114"/>
      <c r="V199" s="114"/>
      <c r="W199" s="114"/>
    </row>
    <row r="200" spans="19:23" x14ac:dyDescent="0.2">
      <c r="S200" s="114"/>
      <c r="T200" s="114"/>
      <c r="U200" s="114"/>
      <c r="V200" s="114"/>
      <c r="W200" s="114"/>
    </row>
    <row r="201" spans="19:23" x14ac:dyDescent="0.2">
      <c r="S201" s="114"/>
      <c r="T201" s="114"/>
      <c r="U201" s="114"/>
      <c r="V201" s="114"/>
      <c r="W201" s="114"/>
    </row>
    <row r="202" spans="19:23" x14ac:dyDescent="0.2">
      <c r="S202" s="114"/>
      <c r="T202" s="114"/>
      <c r="U202" s="114"/>
      <c r="V202" s="114"/>
      <c r="W202" s="114"/>
    </row>
    <row r="203" spans="19:23" x14ac:dyDescent="0.2">
      <c r="S203" s="114"/>
      <c r="T203" s="114"/>
      <c r="U203" s="114"/>
      <c r="V203" s="114"/>
      <c r="W203" s="114"/>
    </row>
    <row r="204" spans="19:23" x14ac:dyDescent="0.2">
      <c r="S204" s="114"/>
      <c r="T204" s="114"/>
      <c r="U204" s="114"/>
      <c r="V204" s="114"/>
      <c r="W204" s="114"/>
    </row>
    <row r="205" spans="19:23" x14ac:dyDescent="0.2">
      <c r="S205" s="114"/>
      <c r="T205" s="114"/>
      <c r="U205" s="114"/>
      <c r="V205" s="114"/>
      <c r="W205" s="114"/>
    </row>
    <row r="206" spans="19:23" x14ac:dyDescent="0.2">
      <c r="S206" s="114"/>
      <c r="T206" s="114"/>
      <c r="U206" s="114"/>
      <c r="V206" s="114"/>
      <c r="W206" s="114"/>
    </row>
    <row r="207" spans="19:23" x14ac:dyDescent="0.2">
      <c r="S207" s="114"/>
      <c r="T207" s="114"/>
      <c r="U207" s="114"/>
      <c r="V207" s="114"/>
      <c r="W207" s="114"/>
    </row>
    <row r="208" spans="19:23" x14ac:dyDescent="0.2">
      <c r="S208" s="114"/>
      <c r="T208" s="114"/>
      <c r="U208" s="114"/>
      <c r="V208" s="114"/>
      <c r="W208" s="114"/>
    </row>
    <row r="209" spans="18:23" x14ac:dyDescent="0.2">
      <c r="S209" s="114"/>
      <c r="T209" s="114"/>
      <c r="U209" s="114"/>
      <c r="V209" s="114"/>
      <c r="W209" s="114"/>
    </row>
    <row r="210" spans="18:23" x14ac:dyDescent="0.2">
      <c r="S210" s="114"/>
      <c r="T210" s="114"/>
      <c r="U210" s="114"/>
      <c r="V210" s="114"/>
      <c r="W210" s="114"/>
    </row>
    <row r="211" spans="18:23" x14ac:dyDescent="0.2">
      <c r="S211" s="114"/>
      <c r="T211" s="114"/>
      <c r="U211" s="114"/>
      <c r="V211" s="114"/>
      <c r="W211" s="114"/>
    </row>
    <row r="212" spans="18:23" x14ac:dyDescent="0.2">
      <c r="S212" s="114"/>
      <c r="T212" s="114"/>
      <c r="U212" s="114"/>
      <c r="V212" s="114"/>
      <c r="W212" s="114"/>
    </row>
    <row r="213" spans="18:23" x14ac:dyDescent="0.2">
      <c r="S213" s="114"/>
      <c r="T213" s="114"/>
      <c r="U213" s="114"/>
      <c r="V213" s="114"/>
      <c r="W213" s="114"/>
    </row>
    <row r="214" spans="18:23" x14ac:dyDescent="0.2">
      <c r="R214" s="115"/>
      <c r="S214" s="117"/>
      <c r="T214" s="117"/>
      <c r="U214" s="117"/>
      <c r="V214" s="117"/>
      <c r="W214" s="117"/>
    </row>
    <row r="215" spans="18:23" x14ac:dyDescent="0.2">
      <c r="R215" s="115"/>
      <c r="S215" s="117"/>
      <c r="T215" s="117"/>
      <c r="U215" s="117"/>
      <c r="V215" s="117"/>
      <c r="W215" s="117"/>
    </row>
    <row r="216" spans="18:23" x14ac:dyDescent="0.2">
      <c r="R216" s="115"/>
      <c r="S216" s="117"/>
      <c r="T216" s="117"/>
      <c r="U216" s="117"/>
      <c r="V216" s="117"/>
      <c r="W216" s="117"/>
    </row>
    <row r="217" spans="18:23" x14ac:dyDescent="0.2">
      <c r="S217" s="114"/>
      <c r="T217" s="114"/>
      <c r="U217" s="114"/>
      <c r="V217" s="114"/>
      <c r="W217" s="114"/>
    </row>
    <row r="218" spans="18:23" x14ac:dyDescent="0.2">
      <c r="S218" s="114"/>
      <c r="T218" s="114"/>
      <c r="U218" s="114"/>
      <c r="V218" s="114"/>
      <c r="W218" s="114"/>
    </row>
    <row r="219" spans="18:23" x14ac:dyDescent="0.2">
      <c r="S219" s="114"/>
      <c r="T219" s="114"/>
      <c r="U219" s="114"/>
      <c r="V219" s="114"/>
      <c r="W219" s="114"/>
    </row>
    <row r="220" spans="18:23" x14ac:dyDescent="0.2">
      <c r="S220" s="114"/>
      <c r="T220" s="114"/>
      <c r="U220" s="114"/>
      <c r="V220" s="114"/>
      <c r="W220" s="114"/>
    </row>
    <row r="221" spans="18:23" x14ac:dyDescent="0.2">
      <c r="S221" s="114"/>
      <c r="T221" s="114"/>
      <c r="U221" s="114"/>
      <c r="V221" s="114"/>
      <c r="W221" s="114"/>
    </row>
    <row r="222" spans="18:23" x14ac:dyDescent="0.2">
      <c r="S222" s="114"/>
      <c r="T222" s="114"/>
      <c r="U222" s="114"/>
      <c r="V222" s="114"/>
      <c r="W222" s="114"/>
    </row>
    <row r="223" spans="18:23" x14ac:dyDescent="0.2">
      <c r="S223" s="114"/>
      <c r="T223" s="114"/>
      <c r="U223" s="114"/>
      <c r="V223" s="114"/>
      <c r="W223" s="114"/>
    </row>
    <row r="224" spans="18:23" x14ac:dyDescent="0.2">
      <c r="S224" s="114"/>
      <c r="T224" s="114"/>
      <c r="U224" s="114"/>
      <c r="V224" s="114"/>
      <c r="W224" s="114"/>
    </row>
    <row r="225" spans="19:23" x14ac:dyDescent="0.2">
      <c r="S225" s="114"/>
      <c r="T225" s="114"/>
      <c r="U225" s="114"/>
      <c r="V225" s="114"/>
      <c r="W225" s="114"/>
    </row>
    <row r="226" spans="19:23" x14ac:dyDescent="0.2">
      <c r="S226" s="114"/>
      <c r="T226" s="114"/>
      <c r="U226" s="114"/>
      <c r="V226" s="114"/>
      <c r="W226" s="114"/>
    </row>
    <row r="227" spans="19:23" x14ac:dyDescent="0.2">
      <c r="S227" s="114"/>
      <c r="T227" s="114"/>
      <c r="U227" s="114"/>
      <c r="V227" s="114"/>
      <c r="W227" s="114"/>
    </row>
    <row r="228" spans="19:23" x14ac:dyDescent="0.2">
      <c r="S228" s="114"/>
      <c r="T228" s="114"/>
      <c r="U228" s="114"/>
      <c r="V228" s="114"/>
      <c r="W228" s="114"/>
    </row>
    <row r="229" spans="19:23" x14ac:dyDescent="0.2">
      <c r="S229" s="114"/>
      <c r="T229" s="114"/>
      <c r="U229" s="114"/>
      <c r="V229" s="114"/>
      <c r="W229" s="114"/>
    </row>
    <row r="230" spans="19:23" x14ac:dyDescent="0.2">
      <c r="S230" s="114"/>
      <c r="T230" s="114"/>
      <c r="U230" s="114"/>
      <c r="V230" s="114"/>
      <c r="W230" s="114"/>
    </row>
    <row r="231" spans="19:23" x14ac:dyDescent="0.2">
      <c r="S231" s="114"/>
      <c r="T231" s="114"/>
      <c r="U231" s="114"/>
      <c r="V231" s="114"/>
      <c r="W231" s="114"/>
    </row>
    <row r="232" spans="19:23" x14ac:dyDescent="0.2">
      <c r="S232" s="114"/>
      <c r="T232" s="114"/>
      <c r="U232" s="114"/>
      <c r="V232" s="114"/>
      <c r="W232" s="114"/>
    </row>
    <row r="233" spans="19:23" x14ac:dyDescent="0.2">
      <c r="S233" s="114"/>
      <c r="T233" s="114"/>
      <c r="U233" s="114"/>
      <c r="V233" s="114"/>
      <c r="W233" s="114"/>
    </row>
    <row r="234" spans="19:23" x14ac:dyDescent="0.2">
      <c r="S234" s="114"/>
      <c r="T234" s="114"/>
      <c r="U234" s="114"/>
      <c r="V234" s="114"/>
      <c r="W234" s="114"/>
    </row>
    <row r="235" spans="19:23" x14ac:dyDescent="0.2">
      <c r="S235" s="114"/>
      <c r="T235" s="114"/>
      <c r="U235" s="114"/>
      <c r="V235" s="114"/>
      <c r="W235" s="114"/>
    </row>
    <row r="236" spans="19:23" x14ac:dyDescent="0.2">
      <c r="S236" s="114"/>
      <c r="T236" s="114"/>
      <c r="U236" s="114"/>
      <c r="V236" s="114"/>
      <c r="W236" s="114"/>
    </row>
    <row r="237" spans="19:23" x14ac:dyDescent="0.2">
      <c r="S237" s="114"/>
      <c r="T237" s="114"/>
      <c r="U237" s="114"/>
      <c r="V237" s="114"/>
      <c r="W237" s="114"/>
    </row>
    <row r="238" spans="19:23" x14ac:dyDescent="0.2">
      <c r="S238" s="114"/>
      <c r="T238" s="114"/>
      <c r="U238" s="114"/>
      <c r="V238" s="114"/>
      <c r="W238" s="114"/>
    </row>
    <row r="239" spans="19:23" x14ac:dyDescent="0.2">
      <c r="S239" s="114"/>
      <c r="T239" s="114"/>
      <c r="U239" s="114"/>
      <c r="V239" s="114"/>
      <c r="W239" s="114"/>
    </row>
    <row r="240" spans="19:23" x14ac:dyDescent="0.2">
      <c r="S240" s="114"/>
      <c r="T240" s="114"/>
      <c r="U240" s="114"/>
      <c r="V240" s="114"/>
      <c r="W240" s="114"/>
    </row>
    <row r="241" spans="19:23" x14ac:dyDescent="0.2">
      <c r="S241" s="114"/>
      <c r="T241" s="114"/>
      <c r="U241" s="114"/>
      <c r="V241" s="114"/>
      <c r="W241" s="114"/>
    </row>
    <row r="242" spans="19:23" x14ac:dyDescent="0.2">
      <c r="S242" s="114"/>
      <c r="T242" s="114"/>
      <c r="U242" s="114"/>
      <c r="V242" s="114"/>
      <c r="W242" s="114"/>
    </row>
    <row r="243" spans="19:23" x14ac:dyDescent="0.2">
      <c r="S243" s="114"/>
      <c r="T243" s="114"/>
      <c r="U243" s="114"/>
      <c r="V243" s="114"/>
      <c r="W243" s="114"/>
    </row>
    <row r="244" spans="19:23" x14ac:dyDescent="0.2">
      <c r="S244" s="114"/>
      <c r="T244" s="114"/>
      <c r="U244" s="114"/>
      <c r="V244" s="114"/>
      <c r="W244" s="114"/>
    </row>
    <row r="245" spans="19:23" x14ac:dyDescent="0.2">
      <c r="S245" s="114"/>
      <c r="T245" s="114"/>
      <c r="U245" s="114"/>
      <c r="V245" s="114"/>
      <c r="W245" s="114"/>
    </row>
    <row r="246" spans="19:23" x14ac:dyDescent="0.2">
      <c r="S246" s="114"/>
      <c r="T246" s="114"/>
      <c r="U246" s="114"/>
      <c r="V246" s="114"/>
      <c r="W246" s="114"/>
    </row>
    <row r="247" spans="19:23" x14ac:dyDescent="0.2">
      <c r="S247" s="114"/>
      <c r="T247" s="114"/>
      <c r="U247" s="114"/>
      <c r="V247" s="114"/>
      <c r="W247" s="114"/>
    </row>
    <row r="248" spans="19:23" x14ac:dyDescent="0.2">
      <c r="S248" s="114"/>
      <c r="T248" s="114"/>
      <c r="U248" s="114"/>
      <c r="V248" s="114"/>
      <c r="W248" s="114"/>
    </row>
    <row r="249" spans="19:23" x14ac:dyDescent="0.2">
      <c r="S249" s="114"/>
      <c r="T249" s="114"/>
      <c r="U249" s="114"/>
      <c r="V249" s="114"/>
      <c r="W249" s="114"/>
    </row>
    <row r="250" spans="19:23" x14ac:dyDescent="0.2">
      <c r="S250" s="114"/>
      <c r="T250" s="114"/>
      <c r="U250" s="114"/>
      <c r="V250" s="114"/>
      <c r="W250" s="114"/>
    </row>
    <row r="251" spans="19:23" x14ac:dyDescent="0.2">
      <c r="S251" s="114"/>
      <c r="T251" s="114"/>
      <c r="U251" s="114"/>
      <c r="V251" s="114"/>
      <c r="W251" s="114"/>
    </row>
    <row r="252" spans="19:23" x14ac:dyDescent="0.2">
      <c r="S252" s="114"/>
      <c r="T252" s="114"/>
      <c r="U252" s="114"/>
      <c r="V252" s="114"/>
      <c r="W252" s="114"/>
    </row>
    <row r="253" spans="19:23" x14ac:dyDescent="0.2">
      <c r="S253" s="114"/>
      <c r="T253" s="114"/>
      <c r="U253" s="114"/>
      <c r="V253" s="114"/>
      <c r="W253" s="114"/>
    </row>
    <row r="254" spans="19:23" x14ac:dyDescent="0.2">
      <c r="S254" s="114"/>
      <c r="T254" s="114"/>
      <c r="U254" s="114"/>
      <c r="V254" s="114"/>
      <c r="W254" s="114"/>
    </row>
    <row r="255" spans="19:23" x14ac:dyDescent="0.2">
      <c r="S255" s="114"/>
      <c r="T255" s="114"/>
      <c r="U255" s="114"/>
      <c r="V255" s="114"/>
      <c r="W255" s="114"/>
    </row>
    <row r="256" spans="19:23" x14ac:dyDescent="0.2">
      <c r="S256" s="114"/>
      <c r="T256" s="114"/>
      <c r="U256" s="114"/>
      <c r="V256" s="114"/>
      <c r="W256" s="114"/>
    </row>
    <row r="257" spans="19:23" x14ac:dyDescent="0.2">
      <c r="S257" s="114"/>
      <c r="T257" s="114"/>
      <c r="U257" s="114"/>
      <c r="V257" s="114"/>
      <c r="W257" s="114"/>
    </row>
    <row r="258" spans="19:23" x14ac:dyDescent="0.2">
      <c r="S258" s="114"/>
      <c r="T258" s="114"/>
      <c r="U258" s="114"/>
      <c r="V258" s="114"/>
      <c r="W258" s="114"/>
    </row>
    <row r="259" spans="19:23" x14ac:dyDescent="0.2">
      <c r="S259" s="114"/>
      <c r="T259" s="114"/>
      <c r="U259" s="114"/>
      <c r="V259" s="114"/>
      <c r="W259" s="114"/>
    </row>
    <row r="260" spans="19:23" x14ac:dyDescent="0.2">
      <c r="S260" s="114"/>
      <c r="T260" s="114"/>
      <c r="U260" s="114"/>
      <c r="V260" s="114"/>
      <c r="W260" s="114"/>
    </row>
    <row r="261" spans="19:23" x14ac:dyDescent="0.2">
      <c r="S261" s="114"/>
      <c r="T261" s="114"/>
      <c r="U261" s="114"/>
      <c r="V261" s="114"/>
      <c r="W261" s="114"/>
    </row>
    <row r="262" spans="19:23" x14ac:dyDescent="0.2">
      <c r="S262" s="114"/>
      <c r="T262" s="114"/>
      <c r="U262" s="114"/>
      <c r="V262" s="114"/>
      <c r="W262" s="114"/>
    </row>
    <row r="263" spans="19:23" x14ac:dyDescent="0.2">
      <c r="S263" s="114"/>
      <c r="T263" s="114"/>
      <c r="U263" s="114"/>
      <c r="V263" s="114"/>
      <c r="W263" s="114"/>
    </row>
    <row r="264" spans="19:23" x14ac:dyDescent="0.2">
      <c r="S264" s="114"/>
      <c r="T264" s="114"/>
      <c r="U264" s="114"/>
      <c r="V264" s="114"/>
      <c r="W264" s="114"/>
    </row>
    <row r="265" spans="19:23" x14ac:dyDescent="0.2">
      <c r="S265" s="114"/>
      <c r="T265" s="114"/>
      <c r="U265" s="114"/>
      <c r="V265" s="114"/>
      <c r="W265" s="114"/>
    </row>
    <row r="266" spans="19:23" x14ac:dyDescent="0.2">
      <c r="S266" s="114"/>
      <c r="T266" s="114"/>
      <c r="U266" s="114"/>
      <c r="V266" s="114"/>
      <c r="W266" s="114"/>
    </row>
    <row r="267" spans="19:23" x14ac:dyDescent="0.2">
      <c r="S267" s="114"/>
      <c r="T267" s="114"/>
      <c r="U267" s="114"/>
      <c r="V267" s="114"/>
      <c r="W267" s="114"/>
    </row>
    <row r="268" spans="19:23" x14ac:dyDescent="0.2">
      <c r="S268" s="114"/>
      <c r="T268" s="114"/>
      <c r="U268" s="114"/>
      <c r="V268" s="114"/>
      <c r="W268" s="114"/>
    </row>
    <row r="269" spans="19:23" x14ac:dyDescent="0.2">
      <c r="S269" s="114"/>
      <c r="T269" s="114"/>
      <c r="U269" s="114"/>
      <c r="V269" s="114"/>
      <c r="W269" s="114"/>
    </row>
    <row r="270" spans="19:23" x14ac:dyDescent="0.2">
      <c r="S270" s="114"/>
      <c r="T270" s="114"/>
      <c r="U270" s="114"/>
      <c r="V270" s="114"/>
      <c r="W270" s="114"/>
    </row>
    <row r="271" spans="19:23" x14ac:dyDescent="0.2">
      <c r="S271" s="114"/>
      <c r="T271" s="114"/>
      <c r="U271" s="114"/>
      <c r="V271" s="114"/>
      <c r="W271" s="114"/>
    </row>
    <row r="272" spans="19:23" x14ac:dyDescent="0.2">
      <c r="S272" s="114"/>
      <c r="T272" s="114"/>
      <c r="U272" s="114"/>
      <c r="V272" s="114"/>
      <c r="W272" s="114"/>
    </row>
    <row r="273" spans="19:23" x14ac:dyDescent="0.2">
      <c r="S273" s="114"/>
      <c r="T273" s="114"/>
      <c r="U273" s="114"/>
      <c r="V273" s="114"/>
      <c r="W273" s="114"/>
    </row>
    <row r="274" spans="19:23" x14ac:dyDescent="0.2">
      <c r="S274" s="114"/>
      <c r="T274" s="114"/>
      <c r="U274" s="114"/>
      <c r="V274" s="114"/>
      <c r="W274" s="114"/>
    </row>
    <row r="275" spans="19:23" x14ac:dyDescent="0.2">
      <c r="S275" s="114"/>
      <c r="T275" s="114"/>
      <c r="U275" s="114"/>
      <c r="V275" s="114"/>
      <c r="W275" s="114"/>
    </row>
    <row r="276" spans="19:23" x14ac:dyDescent="0.2">
      <c r="S276" s="114"/>
      <c r="T276" s="114"/>
      <c r="U276" s="114"/>
      <c r="V276" s="114"/>
      <c r="W276" s="114"/>
    </row>
    <row r="277" spans="19:23" x14ac:dyDescent="0.2">
      <c r="S277" s="114"/>
      <c r="T277" s="114"/>
      <c r="U277" s="114"/>
      <c r="V277" s="114"/>
      <c r="W277" s="114"/>
    </row>
    <row r="278" spans="19:23" x14ac:dyDescent="0.2">
      <c r="S278" s="114"/>
      <c r="T278" s="114"/>
      <c r="U278" s="114"/>
      <c r="V278" s="114"/>
      <c r="W278" s="114"/>
    </row>
    <row r="279" spans="19:23" x14ac:dyDescent="0.2">
      <c r="S279" s="114"/>
      <c r="T279" s="114"/>
      <c r="U279" s="114"/>
      <c r="V279" s="114"/>
      <c r="W279" s="114"/>
    </row>
    <row r="280" spans="19:23" x14ac:dyDescent="0.2">
      <c r="S280" s="114"/>
      <c r="T280" s="114"/>
      <c r="U280" s="114"/>
      <c r="V280" s="114"/>
      <c r="W280" s="114"/>
    </row>
    <row r="281" spans="19:23" x14ac:dyDescent="0.2">
      <c r="S281" s="114"/>
      <c r="T281" s="114"/>
      <c r="U281" s="114"/>
      <c r="V281" s="114"/>
      <c r="W281" s="114"/>
    </row>
    <row r="282" spans="19:23" x14ac:dyDescent="0.2">
      <c r="S282" s="114"/>
      <c r="T282" s="114"/>
      <c r="U282" s="114"/>
      <c r="V282" s="114"/>
      <c r="W282" s="114"/>
    </row>
    <row r="283" spans="19:23" x14ac:dyDescent="0.2">
      <c r="S283" s="114"/>
      <c r="T283" s="114"/>
      <c r="U283" s="114"/>
      <c r="V283" s="114"/>
      <c r="W283" s="114"/>
    </row>
    <row r="284" spans="19:23" x14ac:dyDescent="0.2">
      <c r="S284" s="114"/>
      <c r="T284" s="114"/>
      <c r="U284" s="114"/>
      <c r="V284" s="114"/>
      <c r="W284" s="114"/>
    </row>
    <row r="285" spans="19:23" x14ac:dyDescent="0.2">
      <c r="S285" s="114"/>
      <c r="T285" s="114"/>
      <c r="U285" s="114"/>
      <c r="V285" s="114"/>
      <c r="W285" s="114"/>
    </row>
    <row r="286" spans="19:23" x14ac:dyDescent="0.2">
      <c r="S286" s="114"/>
      <c r="T286" s="114"/>
      <c r="U286" s="114"/>
      <c r="V286" s="114"/>
      <c r="W286" s="114"/>
    </row>
    <row r="287" spans="19:23" x14ac:dyDescent="0.2">
      <c r="S287" s="114"/>
      <c r="T287" s="114"/>
      <c r="U287" s="114"/>
      <c r="V287" s="114"/>
      <c r="W287" s="114"/>
    </row>
    <row r="288" spans="19:23" x14ac:dyDescent="0.2">
      <c r="S288" s="114"/>
      <c r="T288" s="114"/>
      <c r="U288" s="114"/>
      <c r="V288" s="114"/>
      <c r="W288" s="114"/>
    </row>
    <row r="289" spans="19:23" x14ac:dyDescent="0.2">
      <c r="S289" s="114"/>
      <c r="T289" s="114"/>
      <c r="U289" s="114"/>
      <c r="V289" s="114"/>
      <c r="W289" s="114"/>
    </row>
    <row r="290" spans="19:23" x14ac:dyDescent="0.2">
      <c r="S290" s="114"/>
      <c r="T290" s="114"/>
      <c r="U290" s="114"/>
      <c r="V290" s="114"/>
      <c r="W290" s="114"/>
    </row>
    <row r="291" spans="19:23" x14ac:dyDescent="0.2">
      <c r="S291" s="114"/>
      <c r="T291" s="114"/>
      <c r="U291" s="114"/>
      <c r="V291" s="114"/>
      <c r="W291" s="114"/>
    </row>
    <row r="292" spans="19:23" x14ac:dyDescent="0.2">
      <c r="S292" s="114"/>
      <c r="T292" s="114"/>
      <c r="U292" s="114"/>
      <c r="V292" s="114"/>
      <c r="W292" s="114"/>
    </row>
    <row r="293" spans="19:23" x14ac:dyDescent="0.2">
      <c r="S293" s="114"/>
      <c r="T293" s="114"/>
      <c r="U293" s="114"/>
      <c r="V293" s="114"/>
      <c r="W293" s="114"/>
    </row>
    <row r="294" spans="19:23" x14ac:dyDescent="0.2">
      <c r="S294" s="114"/>
      <c r="T294" s="114"/>
      <c r="U294" s="114"/>
      <c r="V294" s="114"/>
      <c r="W294" s="114"/>
    </row>
    <row r="295" spans="19:23" x14ac:dyDescent="0.2">
      <c r="S295" s="114"/>
      <c r="T295" s="114"/>
      <c r="U295" s="114"/>
      <c r="V295" s="114"/>
      <c r="W295" s="114"/>
    </row>
    <row r="296" spans="19:23" x14ac:dyDescent="0.2">
      <c r="S296" s="114"/>
      <c r="T296" s="114"/>
      <c r="U296" s="114"/>
      <c r="V296" s="114"/>
      <c r="W296" s="114"/>
    </row>
    <row r="297" spans="19:23" x14ac:dyDescent="0.2">
      <c r="S297" s="114"/>
      <c r="T297" s="114"/>
      <c r="U297" s="114"/>
      <c r="V297" s="114"/>
      <c r="W297" s="114"/>
    </row>
    <row r="298" spans="19:23" x14ac:dyDescent="0.2">
      <c r="S298" s="114"/>
      <c r="T298" s="114"/>
      <c r="U298" s="114"/>
      <c r="V298" s="114"/>
      <c r="W298" s="114"/>
    </row>
    <row r="299" spans="19:23" x14ac:dyDescent="0.2">
      <c r="S299" s="114"/>
      <c r="T299" s="114"/>
      <c r="U299" s="114"/>
      <c r="V299" s="114"/>
      <c r="W299" s="114"/>
    </row>
    <row r="300" spans="19:23" x14ac:dyDescent="0.2">
      <c r="S300" s="114"/>
      <c r="T300" s="114"/>
      <c r="U300" s="114"/>
      <c r="V300" s="114"/>
      <c r="W300" s="114"/>
    </row>
    <row r="301" spans="19:23" x14ac:dyDescent="0.2">
      <c r="S301" s="114"/>
      <c r="T301" s="114"/>
      <c r="U301" s="114"/>
      <c r="V301" s="114"/>
      <c r="W301" s="114"/>
    </row>
    <row r="302" spans="19:23" x14ac:dyDescent="0.2">
      <c r="S302" s="114"/>
      <c r="T302" s="114"/>
      <c r="U302" s="114"/>
      <c r="V302" s="114"/>
      <c r="W302" s="114"/>
    </row>
    <row r="303" spans="19:23" x14ac:dyDescent="0.2">
      <c r="S303" s="114"/>
      <c r="T303" s="114"/>
      <c r="U303" s="114"/>
      <c r="V303" s="114"/>
      <c r="W303" s="114"/>
    </row>
    <row r="304" spans="19:23" x14ac:dyDescent="0.2">
      <c r="S304" s="114"/>
      <c r="T304" s="114"/>
      <c r="U304" s="114"/>
      <c r="V304" s="114"/>
      <c r="W304" s="114"/>
    </row>
    <row r="305" spans="19:23" x14ac:dyDescent="0.2">
      <c r="S305" s="114"/>
      <c r="T305" s="114"/>
      <c r="U305" s="114"/>
      <c r="V305" s="114"/>
      <c r="W305" s="114"/>
    </row>
    <row r="306" spans="19:23" x14ac:dyDescent="0.2">
      <c r="S306" s="114"/>
      <c r="T306" s="114"/>
      <c r="U306" s="114"/>
      <c r="V306" s="114"/>
      <c r="W306" s="114"/>
    </row>
    <row r="307" spans="19:23" x14ac:dyDescent="0.2">
      <c r="S307" s="114"/>
      <c r="T307" s="114"/>
      <c r="U307" s="114"/>
      <c r="V307" s="114"/>
      <c r="W307" s="114"/>
    </row>
    <row r="308" spans="19:23" x14ac:dyDescent="0.2">
      <c r="S308" s="114"/>
      <c r="T308" s="114"/>
      <c r="U308" s="114"/>
      <c r="V308" s="114"/>
      <c r="W308" s="114"/>
    </row>
    <row r="309" spans="19:23" x14ac:dyDescent="0.2">
      <c r="S309" s="114"/>
      <c r="T309" s="114"/>
      <c r="U309" s="114"/>
      <c r="V309" s="114"/>
      <c r="W309" s="114"/>
    </row>
    <row r="310" spans="19:23" x14ac:dyDescent="0.2">
      <c r="S310" s="114"/>
      <c r="T310" s="114"/>
      <c r="U310" s="114"/>
      <c r="V310" s="114"/>
      <c r="W310" s="114"/>
    </row>
    <row r="311" spans="19:23" x14ac:dyDescent="0.2">
      <c r="S311" s="114"/>
      <c r="T311" s="114"/>
      <c r="U311" s="114"/>
      <c r="V311" s="114"/>
      <c r="W311" s="114"/>
    </row>
    <row r="312" spans="19:23" x14ac:dyDescent="0.2">
      <c r="S312" s="114"/>
      <c r="T312" s="114"/>
      <c r="U312" s="114"/>
      <c r="V312" s="114"/>
      <c r="W312" s="114"/>
    </row>
    <row r="313" spans="19:23" x14ac:dyDescent="0.2">
      <c r="S313" s="114"/>
      <c r="T313" s="114"/>
      <c r="U313" s="114"/>
      <c r="V313" s="114"/>
      <c r="W313" s="114"/>
    </row>
    <row r="314" spans="19:23" x14ac:dyDescent="0.2">
      <c r="S314" s="114"/>
      <c r="T314" s="114"/>
      <c r="U314" s="114"/>
      <c r="V314" s="114"/>
      <c r="W314" s="114"/>
    </row>
    <row r="315" spans="19:23" x14ac:dyDescent="0.2">
      <c r="S315" s="114"/>
      <c r="T315" s="114"/>
      <c r="U315" s="114"/>
      <c r="V315" s="114"/>
      <c r="W315" s="114"/>
    </row>
    <row r="316" spans="19:23" x14ac:dyDescent="0.2">
      <c r="S316" s="114"/>
      <c r="T316" s="114"/>
      <c r="U316" s="114"/>
      <c r="V316" s="114"/>
      <c r="W316" s="114"/>
    </row>
    <row r="317" spans="19:23" x14ac:dyDescent="0.2">
      <c r="S317" s="114"/>
      <c r="T317" s="114"/>
      <c r="U317" s="114"/>
      <c r="V317" s="114"/>
      <c r="W317" s="114"/>
    </row>
    <row r="318" spans="19:23" x14ac:dyDescent="0.2">
      <c r="S318" s="114"/>
      <c r="T318" s="114"/>
      <c r="U318" s="114"/>
      <c r="V318" s="114"/>
      <c r="W318" s="114"/>
    </row>
    <row r="319" spans="19:23" x14ac:dyDescent="0.2">
      <c r="S319" s="114"/>
      <c r="T319" s="114"/>
      <c r="U319" s="114"/>
      <c r="V319" s="114"/>
      <c r="W319" s="114"/>
    </row>
    <row r="320" spans="19:23" x14ac:dyDescent="0.2">
      <c r="S320" s="114"/>
      <c r="T320" s="114"/>
      <c r="U320" s="114"/>
      <c r="V320" s="114"/>
      <c r="W320" s="114"/>
    </row>
    <row r="321" spans="19:23" x14ac:dyDescent="0.2">
      <c r="S321" s="114"/>
      <c r="T321" s="114"/>
      <c r="U321" s="114"/>
      <c r="V321" s="114"/>
      <c r="W321" s="114"/>
    </row>
    <row r="322" spans="19:23" x14ac:dyDescent="0.2">
      <c r="S322" s="114"/>
      <c r="T322" s="114"/>
      <c r="U322" s="114"/>
      <c r="V322" s="114"/>
      <c r="W322" s="114"/>
    </row>
    <row r="323" spans="19:23" x14ac:dyDescent="0.2">
      <c r="S323" s="114"/>
      <c r="T323" s="114"/>
      <c r="U323" s="114"/>
      <c r="V323" s="114"/>
      <c r="W323" s="114"/>
    </row>
    <row r="324" spans="19:23" x14ac:dyDescent="0.2">
      <c r="S324" s="114"/>
      <c r="T324" s="114"/>
      <c r="U324" s="114"/>
      <c r="V324" s="114"/>
      <c r="W324" s="114"/>
    </row>
    <row r="325" spans="19:23" x14ac:dyDescent="0.2">
      <c r="S325" s="114"/>
      <c r="T325" s="114"/>
      <c r="U325" s="114"/>
      <c r="V325" s="114"/>
      <c r="W325" s="114"/>
    </row>
    <row r="326" spans="19:23" x14ac:dyDescent="0.2">
      <c r="S326" s="114"/>
      <c r="T326" s="114"/>
      <c r="U326" s="114"/>
      <c r="V326" s="114"/>
      <c r="W326" s="114"/>
    </row>
    <row r="327" spans="19:23" x14ac:dyDescent="0.2">
      <c r="S327" s="114"/>
      <c r="T327" s="114"/>
      <c r="U327" s="114"/>
      <c r="V327" s="114"/>
      <c r="W327" s="114"/>
    </row>
    <row r="328" spans="19:23" x14ac:dyDescent="0.2">
      <c r="S328" s="114"/>
      <c r="T328" s="114"/>
      <c r="U328" s="114"/>
      <c r="V328" s="114"/>
      <c r="W328" s="114"/>
    </row>
    <row r="329" spans="19:23" x14ac:dyDescent="0.2">
      <c r="S329" s="114"/>
      <c r="T329" s="114"/>
      <c r="U329" s="114"/>
      <c r="V329" s="114"/>
      <c r="W329" s="114"/>
    </row>
    <row r="330" spans="19:23" x14ac:dyDescent="0.2">
      <c r="S330" s="114"/>
      <c r="T330" s="114"/>
      <c r="U330" s="114"/>
      <c r="V330" s="114"/>
      <c r="W330" s="114"/>
    </row>
    <row r="331" spans="19:23" x14ac:dyDescent="0.2">
      <c r="S331" s="114"/>
      <c r="T331" s="114"/>
      <c r="U331" s="114"/>
      <c r="V331" s="114"/>
      <c r="W331" s="114"/>
    </row>
    <row r="332" spans="19:23" x14ac:dyDescent="0.2">
      <c r="S332" s="114"/>
      <c r="T332" s="114"/>
      <c r="U332" s="114"/>
      <c r="V332" s="114"/>
      <c r="W332" s="114"/>
    </row>
    <row r="333" spans="19:23" x14ac:dyDescent="0.2">
      <c r="S333" s="114"/>
      <c r="T333" s="114"/>
      <c r="U333" s="114"/>
      <c r="V333" s="114"/>
      <c r="W333" s="114"/>
    </row>
    <row r="334" spans="19:23" x14ac:dyDescent="0.2">
      <c r="S334" s="114"/>
      <c r="T334" s="114"/>
      <c r="U334" s="114"/>
      <c r="V334" s="114"/>
      <c r="W334" s="114"/>
    </row>
    <row r="335" spans="19:23" x14ac:dyDescent="0.2">
      <c r="S335" s="114"/>
      <c r="T335" s="114"/>
      <c r="U335" s="114"/>
      <c r="V335" s="114"/>
      <c r="W335" s="114"/>
    </row>
    <row r="336" spans="19:23" x14ac:dyDescent="0.2">
      <c r="S336" s="114"/>
      <c r="T336" s="114"/>
      <c r="U336" s="114"/>
      <c r="V336" s="114"/>
      <c r="W336" s="114"/>
    </row>
    <row r="337" spans="19:23" x14ac:dyDescent="0.2">
      <c r="S337" s="114"/>
      <c r="T337" s="114"/>
      <c r="U337" s="114"/>
      <c r="V337" s="114"/>
      <c r="W337" s="114"/>
    </row>
    <row r="338" spans="19:23" x14ac:dyDescent="0.2">
      <c r="S338" s="114"/>
      <c r="T338" s="114"/>
      <c r="U338" s="114"/>
      <c r="V338" s="114"/>
      <c r="W338" s="114"/>
    </row>
    <row r="339" spans="19:23" x14ac:dyDescent="0.2">
      <c r="S339" s="114"/>
      <c r="T339" s="114"/>
      <c r="U339" s="114"/>
      <c r="V339" s="114"/>
      <c r="W339" s="114"/>
    </row>
    <row r="340" spans="19:23" x14ac:dyDescent="0.2">
      <c r="S340" s="114"/>
      <c r="T340" s="114"/>
      <c r="U340" s="114"/>
      <c r="V340" s="114"/>
      <c r="W340" s="114"/>
    </row>
    <row r="341" spans="19:23" x14ac:dyDescent="0.2">
      <c r="S341" s="114"/>
      <c r="T341" s="114"/>
      <c r="U341" s="114"/>
      <c r="V341" s="114"/>
      <c r="W341" s="114"/>
    </row>
    <row r="342" spans="19:23" x14ac:dyDescent="0.2">
      <c r="S342" s="114"/>
      <c r="T342" s="114"/>
      <c r="U342" s="114"/>
      <c r="V342" s="114"/>
      <c r="W342" s="114"/>
    </row>
    <row r="343" spans="19:23" x14ac:dyDescent="0.2">
      <c r="S343" s="114"/>
      <c r="T343" s="114"/>
      <c r="U343" s="114"/>
      <c r="V343" s="114"/>
      <c r="W343" s="114"/>
    </row>
    <row r="344" spans="19:23" x14ac:dyDescent="0.2">
      <c r="S344" s="114"/>
      <c r="T344" s="114"/>
      <c r="U344" s="114"/>
      <c r="V344" s="114"/>
      <c r="W344" s="114"/>
    </row>
    <row r="345" spans="19:23" x14ac:dyDescent="0.2">
      <c r="S345" s="114"/>
      <c r="T345" s="114"/>
      <c r="U345" s="114"/>
      <c r="V345" s="114"/>
      <c r="W345" s="114"/>
    </row>
    <row r="346" spans="19:23" x14ac:dyDescent="0.2">
      <c r="S346" s="114"/>
      <c r="T346" s="114"/>
      <c r="U346" s="114"/>
      <c r="V346" s="114"/>
      <c r="W346" s="114"/>
    </row>
    <row r="347" spans="19:23" x14ac:dyDescent="0.2">
      <c r="S347" s="114"/>
      <c r="T347" s="114"/>
      <c r="U347" s="114"/>
      <c r="V347" s="114"/>
      <c r="W347" s="114"/>
    </row>
    <row r="348" spans="19:23" x14ac:dyDescent="0.2">
      <c r="S348" s="114"/>
      <c r="T348" s="114"/>
      <c r="U348" s="114"/>
      <c r="V348" s="114"/>
      <c r="W348" s="114"/>
    </row>
    <row r="349" spans="19:23" x14ac:dyDescent="0.2">
      <c r="S349" s="114"/>
      <c r="T349" s="114"/>
      <c r="U349" s="114"/>
      <c r="V349" s="114"/>
      <c r="W349" s="114"/>
    </row>
    <row r="350" spans="19:23" x14ac:dyDescent="0.2">
      <c r="S350" s="114"/>
      <c r="T350" s="114"/>
      <c r="U350" s="114"/>
      <c r="V350" s="114"/>
      <c r="W350" s="114"/>
    </row>
    <row r="351" spans="19:23" x14ac:dyDescent="0.2">
      <c r="S351" s="114"/>
      <c r="T351" s="114"/>
      <c r="U351" s="114"/>
      <c r="V351" s="114"/>
      <c r="W351" s="114"/>
    </row>
    <row r="352" spans="19:23" x14ac:dyDescent="0.2">
      <c r="S352" s="114"/>
      <c r="T352" s="114"/>
      <c r="U352" s="114"/>
      <c r="V352" s="114"/>
      <c r="W352" s="114"/>
    </row>
    <row r="353" spans="19:23" x14ac:dyDescent="0.2">
      <c r="S353" s="114"/>
      <c r="T353" s="114"/>
      <c r="U353" s="114"/>
      <c r="V353" s="114"/>
      <c r="W353" s="114"/>
    </row>
    <row r="354" spans="19:23" x14ac:dyDescent="0.2">
      <c r="S354" s="114"/>
      <c r="T354" s="114"/>
      <c r="U354" s="114"/>
      <c r="V354" s="114"/>
      <c r="W354" s="114"/>
    </row>
    <row r="355" spans="19:23" x14ac:dyDescent="0.2">
      <c r="S355" s="114"/>
      <c r="T355" s="114"/>
      <c r="U355" s="114"/>
      <c r="V355" s="114"/>
      <c r="W355" s="114"/>
    </row>
    <row r="356" spans="19:23" x14ac:dyDescent="0.2">
      <c r="S356" s="114"/>
      <c r="T356" s="114"/>
      <c r="U356" s="114"/>
      <c r="V356" s="114"/>
      <c r="W356" s="114"/>
    </row>
    <row r="357" spans="19:23" x14ac:dyDescent="0.2">
      <c r="S357" s="114"/>
      <c r="T357" s="114"/>
      <c r="U357" s="114"/>
      <c r="V357" s="114"/>
      <c r="W357" s="114"/>
    </row>
    <row r="358" spans="19:23" x14ac:dyDescent="0.2">
      <c r="S358" s="114"/>
      <c r="T358" s="114"/>
      <c r="U358" s="114"/>
      <c r="V358" s="114"/>
      <c r="W358" s="114"/>
    </row>
    <row r="359" spans="19:23" x14ac:dyDescent="0.2">
      <c r="S359" s="114"/>
      <c r="T359" s="114"/>
      <c r="U359" s="114"/>
      <c r="V359" s="114"/>
      <c r="W359" s="114"/>
    </row>
    <row r="360" spans="19:23" x14ac:dyDescent="0.2">
      <c r="S360" s="114"/>
      <c r="T360" s="114"/>
      <c r="U360" s="114"/>
      <c r="V360" s="114"/>
      <c r="W360" s="114"/>
    </row>
    <row r="361" spans="19:23" x14ac:dyDescent="0.2">
      <c r="S361" s="114"/>
      <c r="T361" s="114"/>
      <c r="U361" s="114"/>
      <c r="V361" s="114"/>
      <c r="W361" s="114"/>
    </row>
    <row r="362" spans="19:23" x14ac:dyDescent="0.2">
      <c r="S362" s="114"/>
      <c r="T362" s="114"/>
      <c r="U362" s="114"/>
      <c r="V362" s="114"/>
      <c r="W362" s="114"/>
    </row>
    <row r="363" spans="19:23" x14ac:dyDescent="0.2">
      <c r="S363" s="114"/>
      <c r="T363" s="114"/>
      <c r="U363" s="114"/>
      <c r="V363" s="114"/>
      <c r="W363" s="114"/>
    </row>
    <row r="364" spans="19:23" x14ac:dyDescent="0.2">
      <c r="S364" s="114"/>
      <c r="T364" s="114"/>
      <c r="U364" s="114"/>
      <c r="V364" s="114"/>
      <c r="W364" s="114"/>
    </row>
    <row r="365" spans="19:23" x14ac:dyDescent="0.2">
      <c r="S365" s="114"/>
      <c r="T365" s="114"/>
      <c r="U365" s="114"/>
      <c r="V365" s="114"/>
      <c r="W365" s="114"/>
    </row>
    <row r="366" spans="19:23" x14ac:dyDescent="0.2">
      <c r="S366" s="114"/>
      <c r="T366" s="114"/>
      <c r="U366" s="114"/>
      <c r="V366" s="114"/>
      <c r="W366" s="114"/>
    </row>
    <row r="367" spans="19:23" x14ac:dyDescent="0.2">
      <c r="S367" s="114"/>
      <c r="T367" s="114"/>
      <c r="U367" s="114"/>
      <c r="V367" s="114"/>
      <c r="W367" s="114"/>
    </row>
    <row r="368" spans="19:23" x14ac:dyDescent="0.2">
      <c r="S368" s="114"/>
      <c r="T368" s="114"/>
      <c r="U368" s="114"/>
      <c r="V368" s="114"/>
      <c r="W368" s="114"/>
    </row>
    <row r="369" spans="19:23" x14ac:dyDescent="0.2">
      <c r="S369" s="114"/>
      <c r="T369" s="114"/>
      <c r="U369" s="114"/>
      <c r="V369" s="114"/>
      <c r="W369" s="114"/>
    </row>
    <row r="370" spans="19:23" x14ac:dyDescent="0.2">
      <c r="S370" s="114"/>
      <c r="T370" s="114"/>
      <c r="U370" s="114"/>
      <c r="V370" s="114"/>
      <c r="W370" s="114"/>
    </row>
    <row r="371" spans="19:23" x14ac:dyDescent="0.2">
      <c r="S371" s="114"/>
      <c r="T371" s="114"/>
      <c r="U371" s="114"/>
      <c r="V371" s="114"/>
      <c r="W371" s="114"/>
    </row>
    <row r="372" spans="19:23" x14ac:dyDescent="0.2">
      <c r="S372" s="114"/>
      <c r="T372" s="114"/>
      <c r="U372" s="114"/>
      <c r="V372" s="114"/>
      <c r="W372" s="114"/>
    </row>
    <row r="373" spans="19:23" x14ac:dyDescent="0.2">
      <c r="S373" s="114"/>
      <c r="T373" s="114"/>
      <c r="U373" s="114"/>
      <c r="V373" s="114"/>
      <c r="W373" s="114"/>
    </row>
    <row r="374" spans="19:23" x14ac:dyDescent="0.2">
      <c r="S374" s="114"/>
      <c r="T374" s="114"/>
      <c r="U374" s="114"/>
      <c r="V374" s="114"/>
      <c r="W374" s="114"/>
    </row>
    <row r="375" spans="19:23" x14ac:dyDescent="0.2">
      <c r="S375" s="114"/>
      <c r="T375" s="114"/>
      <c r="U375" s="114"/>
      <c r="V375" s="114"/>
      <c r="W375" s="114"/>
    </row>
    <row r="376" spans="19:23" x14ac:dyDescent="0.2">
      <c r="S376" s="114"/>
      <c r="T376" s="114"/>
      <c r="U376" s="114"/>
      <c r="V376" s="114"/>
      <c r="W376" s="114"/>
    </row>
    <row r="377" spans="19:23" x14ac:dyDescent="0.2">
      <c r="S377" s="114"/>
      <c r="T377" s="114"/>
      <c r="U377" s="114"/>
      <c r="V377" s="114"/>
      <c r="W377" s="114"/>
    </row>
    <row r="378" spans="19:23" x14ac:dyDescent="0.2">
      <c r="S378" s="114"/>
      <c r="T378" s="114"/>
      <c r="U378" s="114"/>
      <c r="V378" s="114"/>
      <c r="W378" s="114"/>
    </row>
    <row r="379" spans="19:23" x14ac:dyDescent="0.2">
      <c r="S379" s="114"/>
      <c r="T379" s="114"/>
      <c r="U379" s="114"/>
      <c r="V379" s="114"/>
      <c r="W379" s="114"/>
    </row>
    <row r="380" spans="19:23" x14ac:dyDescent="0.2">
      <c r="S380" s="114"/>
      <c r="T380" s="114"/>
      <c r="U380" s="114"/>
      <c r="V380" s="114"/>
      <c r="W380" s="114"/>
    </row>
    <row r="381" spans="19:23" x14ac:dyDescent="0.2">
      <c r="S381" s="114"/>
      <c r="T381" s="114"/>
      <c r="U381" s="114"/>
      <c r="V381" s="114"/>
      <c r="W381" s="114"/>
    </row>
    <row r="382" spans="19:23" x14ac:dyDescent="0.2">
      <c r="S382" s="114"/>
      <c r="T382" s="114"/>
      <c r="U382" s="114"/>
      <c r="V382" s="114"/>
      <c r="W382" s="114"/>
    </row>
    <row r="383" spans="19:23" x14ac:dyDescent="0.2">
      <c r="S383" s="114"/>
      <c r="T383" s="114"/>
      <c r="U383" s="114"/>
      <c r="V383" s="114"/>
      <c r="W383" s="114"/>
    </row>
    <row r="384" spans="19:23" x14ac:dyDescent="0.2">
      <c r="S384" s="114"/>
      <c r="T384" s="114"/>
      <c r="U384" s="114"/>
      <c r="V384" s="114"/>
      <c r="W384" s="114"/>
    </row>
    <row r="385" spans="19:23" x14ac:dyDescent="0.2">
      <c r="S385" s="114"/>
      <c r="T385" s="114"/>
      <c r="U385" s="114"/>
      <c r="V385" s="114"/>
      <c r="W385" s="114"/>
    </row>
    <row r="386" spans="19:23" x14ac:dyDescent="0.2">
      <c r="S386" s="114"/>
      <c r="T386" s="114"/>
      <c r="U386" s="114"/>
      <c r="V386" s="114"/>
      <c r="W386" s="114"/>
    </row>
    <row r="387" spans="19:23" x14ac:dyDescent="0.2">
      <c r="S387" s="114"/>
      <c r="T387" s="114"/>
      <c r="U387" s="114"/>
      <c r="V387" s="114"/>
      <c r="W387" s="114"/>
    </row>
    <row r="388" spans="19:23" x14ac:dyDescent="0.2">
      <c r="S388" s="114"/>
      <c r="T388" s="114"/>
      <c r="U388" s="114"/>
      <c r="V388" s="114"/>
      <c r="W388" s="114"/>
    </row>
    <row r="389" spans="19:23" x14ac:dyDescent="0.2">
      <c r="S389" s="114"/>
      <c r="T389" s="114"/>
      <c r="U389" s="114"/>
      <c r="V389" s="114"/>
      <c r="W389" s="114"/>
    </row>
    <row r="390" spans="19:23" x14ac:dyDescent="0.2">
      <c r="S390" s="114"/>
      <c r="T390" s="114"/>
      <c r="U390" s="114"/>
      <c r="V390" s="114"/>
      <c r="W390" s="114"/>
    </row>
    <row r="391" spans="19:23" x14ac:dyDescent="0.2">
      <c r="S391" s="114"/>
      <c r="T391" s="114"/>
      <c r="U391" s="114"/>
      <c r="V391" s="114"/>
      <c r="W391" s="114"/>
    </row>
    <row r="392" spans="19:23" x14ac:dyDescent="0.2">
      <c r="S392" s="114"/>
      <c r="T392" s="114"/>
      <c r="U392" s="114"/>
      <c r="V392" s="114"/>
      <c r="W392" s="114"/>
    </row>
    <row r="393" spans="19:23" x14ac:dyDescent="0.2">
      <c r="S393" s="114"/>
      <c r="T393" s="114"/>
      <c r="U393" s="114"/>
      <c r="V393" s="114"/>
      <c r="W393" s="114"/>
    </row>
    <row r="394" spans="19:23" x14ac:dyDescent="0.2">
      <c r="S394" s="114"/>
      <c r="T394" s="114"/>
      <c r="U394" s="114"/>
      <c r="V394" s="114"/>
      <c r="W394" s="114"/>
    </row>
    <row r="395" spans="19:23" x14ac:dyDescent="0.2">
      <c r="S395" s="114"/>
      <c r="T395" s="114"/>
      <c r="U395" s="114"/>
      <c r="V395" s="114"/>
      <c r="W395" s="114"/>
    </row>
    <row r="396" spans="19:23" x14ac:dyDescent="0.2">
      <c r="S396" s="114"/>
      <c r="T396" s="114"/>
      <c r="U396" s="114"/>
      <c r="V396" s="114"/>
      <c r="W396" s="114"/>
    </row>
    <row r="397" spans="19:23" x14ac:dyDescent="0.2">
      <c r="S397" s="114"/>
      <c r="T397" s="114"/>
      <c r="U397" s="114"/>
      <c r="V397" s="114"/>
      <c r="W397" s="114"/>
    </row>
    <row r="398" spans="19:23" x14ac:dyDescent="0.2">
      <c r="S398" s="114"/>
      <c r="T398" s="114"/>
      <c r="U398" s="114"/>
      <c r="V398" s="114"/>
      <c r="W398" s="114"/>
    </row>
    <row r="399" spans="19:23" x14ac:dyDescent="0.2">
      <c r="S399" s="114"/>
      <c r="T399" s="114"/>
      <c r="U399" s="114"/>
      <c r="V399" s="114"/>
      <c r="W399" s="114"/>
    </row>
    <row r="400" spans="19:23" x14ac:dyDescent="0.2">
      <c r="S400" s="114"/>
      <c r="T400" s="114"/>
      <c r="U400" s="114"/>
      <c r="V400" s="114"/>
      <c r="W400" s="114"/>
    </row>
    <row r="401" spans="18:23" x14ac:dyDescent="0.2">
      <c r="S401" s="114"/>
      <c r="T401" s="114"/>
      <c r="U401" s="114"/>
      <c r="V401" s="114"/>
      <c r="W401" s="114"/>
    </row>
    <row r="402" spans="18:23" x14ac:dyDescent="0.2">
      <c r="S402" s="114"/>
      <c r="T402" s="114"/>
      <c r="U402" s="114"/>
      <c r="V402" s="114"/>
      <c r="W402" s="114"/>
    </row>
    <row r="403" spans="18:23" x14ac:dyDescent="0.2">
      <c r="S403" s="114"/>
      <c r="T403" s="114"/>
      <c r="U403" s="114"/>
      <c r="V403" s="114"/>
      <c r="W403" s="114"/>
    </row>
    <row r="404" spans="18:23" x14ac:dyDescent="0.2">
      <c r="S404" s="114"/>
      <c r="T404" s="114"/>
      <c r="U404" s="114"/>
      <c r="V404" s="114"/>
      <c r="W404" s="114"/>
    </row>
    <row r="405" spans="18:23" x14ac:dyDescent="0.2">
      <c r="S405" s="114"/>
      <c r="T405" s="114"/>
      <c r="U405" s="114"/>
      <c r="V405" s="114"/>
      <c r="W405" s="114"/>
    </row>
    <row r="406" spans="18:23" x14ac:dyDescent="0.2">
      <c r="R406" s="116"/>
      <c r="S406" s="118"/>
      <c r="T406" s="118"/>
      <c r="U406" s="118"/>
      <c r="V406" s="118"/>
      <c r="W406" s="118"/>
    </row>
    <row r="407" spans="18:23" x14ac:dyDescent="0.2">
      <c r="S407" s="114"/>
      <c r="T407" s="114"/>
      <c r="U407" s="114"/>
      <c r="V407" s="114"/>
      <c r="W407" s="114"/>
    </row>
    <row r="408" spans="18:23" x14ac:dyDescent="0.2">
      <c r="S408" s="114"/>
      <c r="T408" s="114"/>
      <c r="U408" s="114"/>
      <c r="V408" s="114"/>
      <c r="W408" s="114"/>
    </row>
    <row r="409" spans="18:23" x14ac:dyDescent="0.2">
      <c r="S409" s="114"/>
      <c r="T409" s="114"/>
      <c r="U409" s="114"/>
      <c r="V409" s="114"/>
      <c r="W409" s="114"/>
    </row>
    <row r="410" spans="18:23" x14ac:dyDescent="0.2">
      <c r="S410" s="114"/>
      <c r="T410" s="114"/>
      <c r="U410" s="114"/>
      <c r="V410" s="114"/>
      <c r="W410" s="114"/>
    </row>
    <row r="411" spans="18:23" x14ac:dyDescent="0.2">
      <c r="S411" s="114"/>
      <c r="T411" s="114"/>
      <c r="U411" s="114"/>
      <c r="V411" s="114"/>
      <c r="W411" s="114"/>
    </row>
    <row r="412" spans="18:23" x14ac:dyDescent="0.2">
      <c r="S412" s="114"/>
      <c r="T412" s="114"/>
      <c r="U412" s="114"/>
      <c r="V412" s="114"/>
      <c r="W412" s="114"/>
    </row>
    <row r="413" spans="18:23" x14ac:dyDescent="0.2">
      <c r="S413" s="114"/>
      <c r="T413" s="114"/>
      <c r="U413" s="114"/>
      <c r="V413" s="114"/>
      <c r="W413" s="114"/>
    </row>
    <row r="414" spans="18:23" x14ac:dyDescent="0.2">
      <c r="S414" s="114"/>
      <c r="T414" s="114"/>
      <c r="U414" s="114"/>
      <c r="V414" s="114"/>
      <c r="W414" s="114"/>
    </row>
    <row r="415" spans="18:23" x14ac:dyDescent="0.2">
      <c r="S415" s="114"/>
      <c r="T415" s="114"/>
      <c r="U415" s="114"/>
      <c r="V415" s="114"/>
      <c r="W415" s="114"/>
    </row>
    <row r="416" spans="18:23" x14ac:dyDescent="0.2">
      <c r="S416" s="114"/>
      <c r="T416" s="114"/>
      <c r="U416" s="114"/>
      <c r="V416" s="114"/>
      <c r="W416" s="114"/>
    </row>
    <row r="417" spans="19:23" x14ac:dyDescent="0.2">
      <c r="S417" s="114"/>
      <c r="T417" s="114"/>
      <c r="U417" s="114"/>
      <c r="V417" s="114"/>
      <c r="W417" s="114"/>
    </row>
    <row r="418" spans="19:23" x14ac:dyDescent="0.2">
      <c r="S418" s="114"/>
      <c r="T418" s="114"/>
      <c r="U418" s="114"/>
      <c r="V418" s="114"/>
      <c r="W418" s="114"/>
    </row>
    <row r="419" spans="19:23" x14ac:dyDescent="0.2">
      <c r="S419" s="114"/>
      <c r="T419" s="114"/>
      <c r="U419" s="114"/>
      <c r="V419" s="114"/>
      <c r="W419" s="114"/>
    </row>
    <row r="420" spans="19:23" x14ac:dyDescent="0.2">
      <c r="S420" s="114"/>
      <c r="T420" s="114"/>
      <c r="U420" s="114"/>
      <c r="V420" s="114"/>
      <c r="W420" s="114"/>
    </row>
    <row r="421" spans="19:23" x14ac:dyDescent="0.2">
      <c r="S421" s="114"/>
      <c r="T421" s="114"/>
      <c r="U421" s="114"/>
      <c r="V421" s="114"/>
      <c r="W421" s="114"/>
    </row>
    <row r="422" spans="19:23" x14ac:dyDescent="0.2">
      <c r="S422" s="114"/>
      <c r="T422" s="114"/>
      <c r="U422" s="114"/>
      <c r="V422" s="114"/>
      <c r="W422" s="114"/>
    </row>
    <row r="423" spans="19:23" x14ac:dyDescent="0.2">
      <c r="S423" s="114">
        <v>10</v>
      </c>
      <c r="T423" s="114"/>
      <c r="U423" s="114">
        <v>0</v>
      </c>
      <c r="V423" s="114"/>
      <c r="W423" s="114">
        <v>0</v>
      </c>
    </row>
  </sheetData>
  <mergeCells count="4">
    <mergeCell ref="A1:W1"/>
    <mergeCell ref="A2:W2"/>
    <mergeCell ref="A5:W5"/>
    <mergeCell ref="A6:W6"/>
  </mergeCells>
  <phoneticPr fontId="0" type="noConversion"/>
  <printOptions horizontalCentered="1"/>
  <pageMargins left="0.75" right="0.75" top="0.75" bottom="0.5" header="0.5" footer="0.5"/>
  <pageSetup scale="42" fitToHeight="2" orientation="landscape" r:id="rId1"/>
  <headerFooter alignWithMargins="0">
    <oddHeader xml:space="preserve">&amp;R
</oddHeader>
    <oddFooter>&amp;R&amp;"Times New Roman,Bold"Attachment to Response to AG-1 Question No. 173
Page &amp;P of &amp;N
Spanos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autoPageBreaks="0" fitToPage="1"/>
  </sheetPr>
  <dimension ref="A1:AG88"/>
  <sheetViews>
    <sheetView topLeftCell="A2" zoomScale="70" zoomScaleNormal="70" workbookViewId="0">
      <selection activeCell="M108" sqref="M108"/>
    </sheetView>
  </sheetViews>
  <sheetFormatPr defaultColWidth="9.77734375" defaultRowHeight="15" outlineLevelRow="1" outlineLevelCol="1" x14ac:dyDescent="0.2"/>
  <cols>
    <col min="1" max="1" width="9.77734375" customWidth="1"/>
    <col min="2" max="2" width="2.77734375" customWidth="1"/>
    <col min="3" max="3" width="51.77734375" customWidth="1"/>
    <col min="4" max="4" width="3.77734375" customWidth="1"/>
    <col min="5" max="5" width="20.33203125" bestFit="1" customWidth="1"/>
    <col min="6" max="6" width="1.77734375" customWidth="1"/>
    <col min="7" max="7" width="16.6640625" style="42" bestFit="1" customWidth="1"/>
    <col min="8" max="8" width="1.77734375" style="42" customWidth="1"/>
    <col min="9" max="9" width="11.77734375" customWidth="1"/>
    <col min="10" max="10" width="1.77734375" customWidth="1"/>
    <col min="11" max="11" width="9.77734375" style="36" customWidth="1"/>
    <col min="12" max="12" width="1.77734375" customWidth="1"/>
    <col min="13" max="13" width="14.44140625" style="42" bestFit="1" customWidth="1"/>
    <col min="14" max="14" width="1.77734375" customWidth="1"/>
    <col min="15" max="15" width="11.77734375" customWidth="1"/>
    <col min="16" max="16" width="3.77734375" customWidth="1"/>
    <col min="17" max="17" width="11.77734375" customWidth="1"/>
    <col min="18" max="18" width="1.77734375" customWidth="1"/>
    <col min="19" max="19" width="9.77734375" style="36" customWidth="1"/>
    <col min="20" max="20" width="1.77734375" customWidth="1"/>
    <col min="21" max="21" width="12.77734375" style="42" customWidth="1"/>
    <col min="22" max="22" width="1.77734375" customWidth="1"/>
    <col min="23" max="23" width="11.77734375" customWidth="1"/>
    <col min="24" max="24" width="1.77734375" customWidth="1"/>
    <col min="25" max="25" width="14.44140625" bestFit="1" customWidth="1"/>
    <col min="27" max="27" width="13.6640625" hidden="1" customWidth="1" outlineLevel="1"/>
    <col min="28" max="28" width="14.109375" hidden="1" customWidth="1" outlineLevel="1"/>
    <col min="29" max="29" width="0" hidden="1" customWidth="1" outlineLevel="1"/>
    <col min="30" max="30" width="9.88671875" hidden="1" customWidth="1" outlineLevel="1"/>
    <col min="31" max="31" width="18.33203125" hidden="1" customWidth="1" outlineLevel="1"/>
    <col min="32" max="32" width="0" hidden="1" customWidth="1" outlineLevel="1"/>
    <col min="33" max="33" width="9.77734375" collapsed="1"/>
  </cols>
  <sheetData>
    <row r="1" spans="1:31" hidden="1" outlineLevel="1" x14ac:dyDescent="0.2">
      <c r="E1">
        <v>6</v>
      </c>
      <c r="G1" s="42">
        <v>7</v>
      </c>
      <c r="I1">
        <v>5</v>
      </c>
      <c r="K1">
        <v>7</v>
      </c>
      <c r="M1">
        <v>15</v>
      </c>
      <c r="O1">
        <v>17</v>
      </c>
      <c r="S1" s="36">
        <v>5</v>
      </c>
      <c r="U1" s="42">
        <v>9</v>
      </c>
      <c r="W1">
        <v>10</v>
      </c>
    </row>
    <row r="2" spans="1:31" collapsed="1" x14ac:dyDescent="0.2">
      <c r="A2" s="24"/>
      <c r="B2" s="24"/>
      <c r="C2" s="24"/>
      <c r="D2" s="24"/>
      <c r="E2" s="24"/>
      <c r="F2" s="24"/>
      <c r="G2" s="39"/>
      <c r="H2" s="39"/>
      <c r="I2" s="24"/>
      <c r="J2" s="24"/>
      <c r="K2" s="31"/>
      <c r="L2" s="24"/>
      <c r="M2" s="39"/>
      <c r="N2" s="24"/>
      <c r="O2" s="24"/>
      <c r="P2" s="24"/>
      <c r="Q2" s="24"/>
      <c r="R2" s="24"/>
      <c r="S2" s="31"/>
      <c r="T2" s="24"/>
      <c r="U2" s="39"/>
      <c r="V2" s="24"/>
      <c r="W2" s="24"/>
      <c r="X2" s="24"/>
    </row>
    <row r="3" spans="1:31" ht="15.75" x14ac:dyDescent="0.25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92"/>
    </row>
    <row r="4" spans="1:31" ht="15.75" x14ac:dyDescent="0.25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92"/>
    </row>
    <row r="5" spans="1:31" ht="15.75" x14ac:dyDescent="0.25">
      <c r="A5" s="68" t="s">
        <v>105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92"/>
    </row>
    <row r="6" spans="1:31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92"/>
    </row>
    <row r="7" spans="1:31" ht="15.75" x14ac:dyDescent="0.25">
      <c r="A7" s="68" t="s">
        <v>103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92"/>
    </row>
    <row r="8" spans="1:31" ht="15.75" x14ac:dyDescent="0.25">
      <c r="A8" s="68" t="s">
        <v>104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92"/>
    </row>
    <row r="9" spans="1:31" ht="15.75" x14ac:dyDescent="0.25">
      <c r="A9" s="8"/>
      <c r="B9" s="3"/>
      <c r="C9" s="3"/>
      <c r="D9" s="3"/>
      <c r="E9" s="3"/>
      <c r="F9" s="3"/>
      <c r="G9" s="41"/>
      <c r="H9" s="41"/>
      <c r="I9" s="3"/>
      <c r="J9" s="3"/>
      <c r="K9" s="33"/>
      <c r="L9" s="3"/>
      <c r="M9" s="41"/>
      <c r="N9" s="3"/>
      <c r="O9" s="3"/>
      <c r="P9" s="3"/>
      <c r="Q9" s="3"/>
      <c r="R9" s="3"/>
      <c r="S9" s="33"/>
      <c r="T9" s="3"/>
      <c r="U9" s="41"/>
      <c r="V9" s="3"/>
      <c r="W9" s="3"/>
    </row>
    <row r="10" spans="1:31" ht="15.75" x14ac:dyDescent="0.25">
      <c r="A10" s="8"/>
      <c r="B10" s="29"/>
      <c r="C10" s="29"/>
      <c r="D10" s="29"/>
      <c r="E10" s="29"/>
      <c r="F10" s="29"/>
      <c r="G10" s="40"/>
      <c r="H10" s="29"/>
      <c r="I10" s="85" t="s">
        <v>86</v>
      </c>
      <c r="J10" s="85"/>
      <c r="K10" s="85"/>
      <c r="L10" s="85"/>
      <c r="M10" s="85"/>
      <c r="N10" s="85"/>
      <c r="O10" s="85"/>
      <c r="P10" s="1"/>
      <c r="Q10" s="85" t="s">
        <v>87</v>
      </c>
      <c r="R10" s="85"/>
      <c r="S10" s="85"/>
      <c r="T10" s="85"/>
      <c r="U10" s="85"/>
      <c r="V10" s="85"/>
      <c r="W10" s="85"/>
      <c r="X10" s="93"/>
      <c r="Y10" s="93"/>
    </row>
    <row r="11" spans="1:31" ht="15.75" x14ac:dyDescent="0.25">
      <c r="A11" s="24"/>
      <c r="B11" s="14"/>
      <c r="C11" s="4"/>
      <c r="D11" s="10"/>
      <c r="E11" s="10"/>
      <c r="F11" s="10"/>
      <c r="G11" s="43" t="s">
        <v>1</v>
      </c>
      <c r="H11" s="10"/>
      <c r="I11" s="10"/>
      <c r="J11" s="10"/>
      <c r="K11" s="34" t="s">
        <v>0</v>
      </c>
      <c r="L11" s="10"/>
      <c r="M11" s="44" t="s">
        <v>2</v>
      </c>
      <c r="N11" s="3"/>
      <c r="O11" s="3"/>
      <c r="P11" s="10"/>
      <c r="Q11" s="10"/>
      <c r="R11" s="10"/>
      <c r="S11" s="34" t="s">
        <v>0</v>
      </c>
      <c r="T11" s="10"/>
      <c r="U11" s="44" t="s">
        <v>2</v>
      </c>
      <c r="V11" s="3"/>
      <c r="W11" s="3"/>
      <c r="X11" s="2"/>
    </row>
    <row r="12" spans="1:31" ht="15.75" x14ac:dyDescent="0.25">
      <c r="A12" s="24"/>
      <c r="B12" s="14"/>
      <c r="C12" s="10"/>
      <c r="D12" s="10"/>
      <c r="E12" s="10" t="s">
        <v>6</v>
      </c>
      <c r="F12" s="10"/>
      <c r="G12" s="43" t="s">
        <v>7</v>
      </c>
      <c r="H12" s="10"/>
      <c r="I12" s="10" t="s">
        <v>4</v>
      </c>
      <c r="J12" s="10"/>
      <c r="K12" s="34" t="s">
        <v>5</v>
      </c>
      <c r="L12" s="10"/>
      <c r="M12" s="30" t="s">
        <v>9</v>
      </c>
      <c r="N12" s="7"/>
      <c r="O12" s="6" t="s">
        <v>10</v>
      </c>
      <c r="P12" s="10"/>
      <c r="Q12" s="10" t="s">
        <v>4</v>
      </c>
      <c r="R12" s="10"/>
      <c r="S12" s="34" t="s">
        <v>5</v>
      </c>
      <c r="T12" s="10"/>
      <c r="U12" s="30" t="s">
        <v>9</v>
      </c>
      <c r="V12" s="7"/>
      <c r="W12" s="6" t="s">
        <v>10</v>
      </c>
      <c r="X12" s="2"/>
      <c r="Y12" s="86" t="s">
        <v>88</v>
      </c>
      <c r="AA12" s="59" t="s">
        <v>58</v>
      </c>
      <c r="AD12" s="59" t="s">
        <v>60</v>
      </c>
    </row>
    <row r="13" spans="1:31" ht="15.75" x14ac:dyDescent="0.25">
      <c r="A13" s="24"/>
      <c r="B13" s="14"/>
      <c r="C13" s="10" t="s">
        <v>12</v>
      </c>
      <c r="D13" s="10"/>
      <c r="E13" s="10" t="s">
        <v>15</v>
      </c>
      <c r="F13" s="10"/>
      <c r="G13" s="43" t="s">
        <v>16</v>
      </c>
      <c r="H13" s="10"/>
      <c r="I13" s="10" t="s">
        <v>13</v>
      </c>
      <c r="J13" s="10"/>
      <c r="K13" s="34" t="s">
        <v>14</v>
      </c>
      <c r="L13" s="10"/>
      <c r="M13" s="43" t="s">
        <v>18</v>
      </c>
      <c r="N13" s="10"/>
      <c r="O13" s="4" t="s">
        <v>19</v>
      </c>
      <c r="P13" s="10"/>
      <c r="Q13" s="10" t="s">
        <v>13</v>
      </c>
      <c r="R13" s="10"/>
      <c r="S13" s="34" t="s">
        <v>14</v>
      </c>
      <c r="T13" s="10"/>
      <c r="U13" s="43" t="s">
        <v>18</v>
      </c>
      <c r="V13" s="10"/>
      <c r="W13" s="4" t="s">
        <v>19</v>
      </c>
      <c r="X13" s="2"/>
      <c r="Y13" s="87" t="s">
        <v>89</v>
      </c>
      <c r="AA13" s="59" t="s">
        <v>59</v>
      </c>
      <c r="AB13" s="59" t="s">
        <v>57</v>
      </c>
      <c r="AD13" s="59" t="s">
        <v>59</v>
      </c>
      <c r="AE13" s="59" t="s">
        <v>57</v>
      </c>
    </row>
    <row r="14" spans="1:31" ht="15.75" x14ac:dyDescent="0.25">
      <c r="A14" s="24"/>
      <c r="B14" s="14"/>
      <c r="C14" s="30">
        <v>-1</v>
      </c>
      <c r="D14" s="9"/>
      <c r="E14" s="30">
        <v>-2</v>
      </c>
      <c r="F14" s="9"/>
      <c r="G14" s="30">
        <v>-3</v>
      </c>
      <c r="H14" s="9"/>
      <c r="I14" s="30">
        <v>-4</v>
      </c>
      <c r="J14" s="9"/>
      <c r="K14" s="35">
        <v>-5</v>
      </c>
      <c r="L14" s="9"/>
      <c r="M14" s="30">
        <v>-6</v>
      </c>
      <c r="N14" s="9"/>
      <c r="O14" s="5" t="s">
        <v>90</v>
      </c>
      <c r="P14" s="9"/>
      <c r="Q14" s="30">
        <v>-8</v>
      </c>
      <c r="R14" s="9"/>
      <c r="S14" s="35">
        <v>-9</v>
      </c>
      <c r="T14" s="9"/>
      <c r="U14" s="30">
        <v>-10</v>
      </c>
      <c r="V14" s="9"/>
      <c r="W14" s="5" t="s">
        <v>94</v>
      </c>
      <c r="Y14" s="30" t="s">
        <v>95</v>
      </c>
    </row>
    <row r="15" spans="1:31" ht="15.75" x14ac:dyDescent="0.25">
      <c r="A15" s="24"/>
      <c r="B15" s="14"/>
      <c r="C15" s="9"/>
      <c r="D15" s="9"/>
      <c r="E15" s="9"/>
      <c r="F15" s="9"/>
      <c r="G15" s="43"/>
      <c r="H15" s="43"/>
      <c r="I15" s="9"/>
      <c r="J15" s="9"/>
      <c r="K15" s="34"/>
      <c r="L15" s="9"/>
      <c r="M15" s="43"/>
      <c r="N15" s="9"/>
      <c r="O15" s="9"/>
      <c r="P15" s="9"/>
      <c r="Q15" s="9"/>
      <c r="R15" s="9"/>
      <c r="S15" s="34"/>
      <c r="T15" s="9"/>
      <c r="U15" s="43"/>
      <c r="V15" s="9"/>
      <c r="W15" s="9"/>
    </row>
    <row r="16" spans="1:31" ht="15.75" x14ac:dyDescent="0.25">
      <c r="A16" s="24"/>
      <c r="C16" s="4" t="s">
        <v>28</v>
      </c>
      <c r="E16" s="51"/>
      <c r="F16" s="12"/>
      <c r="G16" s="45"/>
      <c r="H16" s="45"/>
      <c r="I16" s="2"/>
      <c r="K16" s="37"/>
      <c r="M16" s="45"/>
      <c r="N16" s="12"/>
      <c r="O16" s="27"/>
      <c r="Q16" s="2"/>
      <c r="S16" s="37"/>
      <c r="U16" s="45"/>
      <c r="V16" s="12"/>
      <c r="W16" s="27"/>
    </row>
    <row r="17" spans="1:31" x14ac:dyDescent="0.2">
      <c r="A17" s="18"/>
      <c r="B17" s="18"/>
      <c r="C17" s="58"/>
      <c r="D17" s="18"/>
      <c r="E17" s="51"/>
      <c r="F17" s="19"/>
      <c r="G17" s="46"/>
      <c r="H17" s="46"/>
      <c r="I17" s="23"/>
      <c r="J17" s="18"/>
      <c r="K17" s="38"/>
      <c r="L17" s="18"/>
      <c r="M17" s="46"/>
      <c r="N17" s="19"/>
      <c r="O17" s="19"/>
      <c r="P17" s="18"/>
      <c r="Q17" s="23"/>
      <c r="R17" s="18"/>
      <c r="S17" s="38"/>
      <c r="T17" s="18"/>
      <c r="U17" s="46"/>
      <c r="V17" s="19"/>
      <c r="W17" s="19"/>
      <c r="X17" s="18"/>
    </row>
    <row r="18" spans="1:31" ht="15.75" x14ac:dyDescent="0.25">
      <c r="A18" s="18"/>
      <c r="B18" s="18"/>
      <c r="C18" s="96" t="s">
        <v>99</v>
      </c>
      <c r="D18" s="18"/>
      <c r="E18" s="51"/>
      <c r="F18" s="19"/>
      <c r="G18" s="46"/>
      <c r="H18" s="46"/>
      <c r="I18" s="23"/>
      <c r="J18" s="18"/>
      <c r="K18" s="38"/>
      <c r="L18" s="18"/>
      <c r="M18" s="46"/>
      <c r="N18" s="19"/>
      <c r="O18" s="19"/>
      <c r="P18" s="18"/>
      <c r="Q18" s="23"/>
      <c r="R18" s="18"/>
      <c r="S18" s="38"/>
      <c r="T18" s="18"/>
      <c r="U18" s="46"/>
      <c r="V18" s="19"/>
      <c r="W18" s="19"/>
      <c r="X18" s="18"/>
    </row>
    <row r="19" spans="1:31" x14ac:dyDescent="0.2">
      <c r="A19" s="18"/>
      <c r="B19" s="18"/>
      <c r="C19" s="58"/>
      <c r="D19" s="18"/>
      <c r="E19" s="51"/>
      <c r="F19" s="19"/>
      <c r="G19" s="46"/>
      <c r="H19" s="46"/>
      <c r="I19" s="23"/>
      <c r="J19" s="18"/>
      <c r="K19" s="38"/>
      <c r="L19" s="18"/>
      <c r="M19" s="46"/>
      <c r="N19" s="19"/>
      <c r="O19" s="19"/>
      <c r="P19" s="18"/>
      <c r="Q19" s="23"/>
      <c r="R19" s="18"/>
      <c r="S19" s="38"/>
      <c r="T19" s="18"/>
      <c r="U19" s="46"/>
      <c r="V19" s="19"/>
      <c r="W19" s="19"/>
      <c r="X19" s="18"/>
    </row>
    <row r="20" spans="1:31" x14ac:dyDescent="0.2">
      <c r="A20" s="17">
        <v>303</v>
      </c>
      <c r="B20" s="18"/>
      <c r="C20" s="61" t="s">
        <v>61</v>
      </c>
      <c r="D20" s="18"/>
      <c r="E20" s="51" t="e">
        <f>+VLOOKUP($A20,Deprate,E$1,0)</f>
        <v>#REF!</v>
      </c>
      <c r="F20" s="19"/>
      <c r="G20" s="46" t="e">
        <f>+VLOOKUP($A20,Deprate,G$1,0)</f>
        <v>#REF!</v>
      </c>
      <c r="H20" s="46"/>
      <c r="I20" s="88" t="str">
        <f t="shared" ref="I20:K21" si="0">+VLOOKUP($A20,ExistingEstimates,I$1,0)</f>
        <v>5-SQ</v>
      </c>
      <c r="J20" s="88"/>
      <c r="K20" s="37">
        <f t="shared" si="0"/>
        <v>0</v>
      </c>
      <c r="M20" s="89" t="e">
        <f t="shared" ref="M20" si="1">+ROUND(O20*E20/100,2)</f>
        <v>#REF!</v>
      </c>
      <c r="O20" s="26">
        <f t="shared" ref="O20:O21" si="2">+VLOOKUP($A20,ExistingEstimates,O$1,0)</f>
        <v>20</v>
      </c>
      <c r="P20" s="18"/>
      <c r="Q20" s="22" t="e">
        <f>+TEXT(VLOOKUP($A20,Deprate,3,0),"#")&amp;"-"&amp;TRIM(VLOOKUP($A20,Deprate,4,0))</f>
        <v>#VALUE!</v>
      </c>
      <c r="R20" s="18"/>
      <c r="S20" s="38" t="e">
        <f>+VLOOKUP($A20,Deprate,S$1,0)</f>
        <v>#REF!</v>
      </c>
      <c r="T20" s="18"/>
      <c r="U20" s="46" t="e">
        <f>+VLOOKUP($A20,Deprate,U$1,0)</f>
        <v>#REF!</v>
      </c>
      <c r="V20" s="19"/>
      <c r="W20" s="26" t="e">
        <f>+VLOOKUP($A20,Deprate,W$1,0)</f>
        <v>#REF!</v>
      </c>
      <c r="Y20" s="42" t="e">
        <f>+U20-M20</f>
        <v>#REF!</v>
      </c>
      <c r="AA20" s="60" t="e">
        <f>+SUMIF(#REF!,$A20*100,#REF!)</f>
        <v>#REF!</v>
      </c>
      <c r="AB20" s="60" t="e">
        <f>+SUMIF(#REF!,$A20*100,#REF!)</f>
        <v>#REF!</v>
      </c>
      <c r="AC20" s="60"/>
      <c r="AD20" s="60" t="e">
        <f>+AA20-E20</f>
        <v>#REF!</v>
      </c>
      <c r="AE20" s="60" t="e">
        <f>+AB20+G20</f>
        <v>#REF!</v>
      </c>
    </row>
    <row r="21" spans="1:31" x14ac:dyDescent="0.2">
      <c r="A21" s="17">
        <v>303.10000000000002</v>
      </c>
      <c r="B21" s="18"/>
      <c r="C21" s="61" t="s">
        <v>62</v>
      </c>
      <c r="D21" s="18"/>
      <c r="E21" s="52" t="e">
        <f>+VLOOKUP($A21,Deprate,E$1,0)</f>
        <v>#REF!</v>
      </c>
      <c r="F21" s="19"/>
      <c r="G21" s="100" t="e">
        <f>+VLOOKUP($A21,Deprate,G$1,0)</f>
        <v>#REF!</v>
      </c>
      <c r="H21" s="46"/>
      <c r="I21" s="88" t="str">
        <f t="shared" si="0"/>
        <v>10-SQ</v>
      </c>
      <c r="J21" s="88"/>
      <c r="K21" s="37">
        <f t="shared" si="0"/>
        <v>0</v>
      </c>
      <c r="M21" s="101" t="e">
        <f t="shared" ref="M21" si="3">+ROUND(O21*E21/100,2)</f>
        <v>#REF!</v>
      </c>
      <c r="O21" s="26">
        <f t="shared" si="2"/>
        <v>10</v>
      </c>
      <c r="P21" s="18"/>
      <c r="Q21" s="1" t="s">
        <v>96</v>
      </c>
      <c r="R21" s="59" t="s">
        <v>97</v>
      </c>
      <c r="S21" s="38" t="e">
        <f>+VLOOKUP($A21,Deprate,S$1,0)</f>
        <v>#REF!</v>
      </c>
      <c r="T21" s="18"/>
      <c r="U21" s="100" t="e">
        <f>+VLOOKUP($A21,Deprate,U$1,0)</f>
        <v>#REF!</v>
      </c>
      <c r="V21" s="19"/>
      <c r="W21" s="26" t="e">
        <f>+VLOOKUP($A21,Deprate,W$1,0)</f>
        <v>#REF!</v>
      </c>
      <c r="Y21" s="90" t="e">
        <f>+U21-M21</f>
        <v>#REF!</v>
      </c>
      <c r="AA21" s="60"/>
      <c r="AB21" s="60"/>
      <c r="AC21" s="60"/>
      <c r="AD21" s="60"/>
      <c r="AE21" s="60"/>
    </row>
    <row r="22" spans="1:31" x14ac:dyDescent="0.2">
      <c r="A22" s="17"/>
      <c r="B22" s="18"/>
      <c r="C22" s="61"/>
      <c r="D22" s="18"/>
      <c r="E22" s="51"/>
      <c r="F22" s="19"/>
      <c r="G22" s="46"/>
      <c r="H22" s="46"/>
      <c r="I22" s="88"/>
      <c r="J22" s="88"/>
      <c r="K22" s="37"/>
      <c r="M22" s="89"/>
      <c r="O22" s="26"/>
      <c r="P22" s="18"/>
      <c r="Q22" s="22"/>
      <c r="R22" s="18"/>
      <c r="S22" s="38"/>
      <c r="T22" s="18"/>
      <c r="U22" s="46"/>
      <c r="V22" s="19"/>
      <c r="W22" s="26"/>
      <c r="Y22" s="42"/>
      <c r="AA22" s="60"/>
      <c r="AB22" s="60"/>
      <c r="AC22" s="60"/>
      <c r="AD22" s="60"/>
      <c r="AE22" s="60"/>
    </row>
    <row r="23" spans="1:31" ht="15.75" x14ac:dyDescent="0.25">
      <c r="A23" s="17"/>
      <c r="B23" s="18"/>
      <c r="C23" s="65" t="s">
        <v>100</v>
      </c>
      <c r="D23" s="18"/>
      <c r="E23" s="53" t="e">
        <f>+SUBTOTAL(9,E20:E22)</f>
        <v>#REF!</v>
      </c>
      <c r="F23" s="12"/>
      <c r="G23" s="45" t="e">
        <f>+SUBTOTAL(9,G20:G22)</f>
        <v>#REF!</v>
      </c>
      <c r="H23" s="46"/>
      <c r="I23" s="88"/>
      <c r="J23" s="88"/>
      <c r="K23" s="37"/>
      <c r="M23" s="45" t="e">
        <f>+SUBTOTAL(9,M20:M22)</f>
        <v>#REF!</v>
      </c>
      <c r="O23" s="26"/>
      <c r="P23" s="18"/>
      <c r="Q23" s="22"/>
      <c r="R23" s="18"/>
      <c r="S23" s="38"/>
      <c r="T23" s="18"/>
      <c r="U23" s="45" t="e">
        <f>+SUBTOTAL(9,U20:U22)</f>
        <v>#REF!</v>
      </c>
      <c r="V23" s="19"/>
      <c r="W23" s="26"/>
      <c r="Y23" s="45" t="e">
        <f>+SUBTOTAL(9,Y20:Y22)</f>
        <v>#REF!</v>
      </c>
      <c r="AA23" s="60"/>
      <c r="AB23" s="60"/>
      <c r="AC23" s="60"/>
      <c r="AD23" s="60"/>
      <c r="AE23" s="60"/>
    </row>
    <row r="24" spans="1:31" x14ac:dyDescent="0.2">
      <c r="A24" s="18"/>
      <c r="B24" s="18"/>
      <c r="C24" s="58"/>
      <c r="D24" s="18"/>
      <c r="E24" s="51"/>
      <c r="F24" s="19"/>
      <c r="G24" s="46"/>
      <c r="H24" s="46"/>
      <c r="I24" s="23"/>
      <c r="J24" s="18"/>
      <c r="K24" s="38"/>
      <c r="L24" s="18"/>
      <c r="M24" s="46"/>
      <c r="N24" s="19"/>
      <c r="O24" s="19"/>
      <c r="P24" s="18"/>
      <c r="Q24" s="23"/>
      <c r="R24" s="18"/>
      <c r="S24" s="38"/>
      <c r="T24" s="18"/>
      <c r="U24" s="46"/>
      <c r="V24" s="19"/>
      <c r="W24" s="19"/>
      <c r="X24" s="18"/>
    </row>
    <row r="25" spans="1:31" x14ac:dyDescent="0.2">
      <c r="A25" s="18"/>
      <c r="B25" s="18"/>
      <c r="C25" s="58"/>
      <c r="D25" s="18"/>
      <c r="E25" s="51"/>
      <c r="F25" s="19"/>
      <c r="G25" s="46"/>
      <c r="H25" s="46"/>
      <c r="I25" s="23"/>
      <c r="J25" s="18"/>
      <c r="K25" s="38"/>
      <c r="L25" s="18"/>
      <c r="M25" s="46"/>
      <c r="N25" s="19"/>
      <c r="O25" s="19"/>
      <c r="P25" s="18"/>
      <c r="Q25" s="23"/>
      <c r="R25" s="18"/>
      <c r="S25" s="38"/>
      <c r="T25" s="18"/>
      <c r="U25" s="46"/>
      <c r="V25" s="19"/>
      <c r="W25" s="19"/>
      <c r="X25" s="18"/>
    </row>
    <row r="26" spans="1:31" ht="15.75" x14ac:dyDescent="0.25">
      <c r="A26" s="18"/>
      <c r="B26" s="18"/>
      <c r="C26" s="96" t="s">
        <v>101</v>
      </c>
      <c r="D26" s="18"/>
      <c r="E26" s="51"/>
      <c r="F26" s="19"/>
      <c r="G26" s="46"/>
      <c r="H26" s="46"/>
      <c r="I26" s="23"/>
      <c r="J26" s="18"/>
      <c r="K26" s="38"/>
      <c r="L26" s="18"/>
      <c r="M26" s="46"/>
      <c r="N26" s="19"/>
      <c r="O26" s="19"/>
      <c r="P26" s="18"/>
      <c r="Q26" s="23"/>
      <c r="R26" s="18"/>
      <c r="S26" s="38"/>
      <c r="T26" s="18"/>
      <c r="U26" s="46"/>
      <c r="V26" s="19"/>
      <c r="W26" s="19"/>
      <c r="X26" s="18"/>
    </row>
    <row r="27" spans="1:31" x14ac:dyDescent="0.2">
      <c r="A27" s="18"/>
      <c r="B27" s="18"/>
      <c r="C27" s="58"/>
      <c r="D27" s="18"/>
      <c r="E27" s="51"/>
      <c r="F27" s="19"/>
      <c r="G27" s="46"/>
      <c r="H27" s="46"/>
      <c r="I27" s="23"/>
      <c r="J27" s="18"/>
      <c r="K27" s="38"/>
      <c r="L27" s="18"/>
      <c r="M27" s="46"/>
      <c r="N27" s="19"/>
      <c r="O27" s="19"/>
      <c r="P27" s="18"/>
      <c r="Q27" s="23"/>
      <c r="R27" s="18"/>
      <c r="S27" s="38"/>
      <c r="T27" s="18"/>
      <c r="U27" s="46"/>
      <c r="V27" s="19"/>
      <c r="W27" s="19"/>
      <c r="X27" s="18"/>
    </row>
    <row r="28" spans="1:31" x14ac:dyDescent="0.2">
      <c r="A28" s="18"/>
      <c r="B28" s="18"/>
      <c r="C28" s="58" t="s">
        <v>44</v>
      </c>
      <c r="D28" s="18"/>
      <c r="E28" s="51"/>
      <c r="F28" s="19"/>
      <c r="G28" s="46"/>
      <c r="H28" s="46"/>
      <c r="I28" s="23"/>
      <c r="J28" s="18"/>
      <c r="K28" s="38"/>
      <c r="L28" s="18"/>
      <c r="M28" s="46"/>
      <c r="N28" s="19"/>
      <c r="O28" s="19"/>
      <c r="P28" s="18"/>
      <c r="Q28" s="23"/>
      <c r="R28" s="18"/>
      <c r="S28" s="38"/>
      <c r="T28" s="18"/>
      <c r="U28" s="46"/>
      <c r="V28" s="19"/>
      <c r="W28" s="19"/>
      <c r="X28" s="18"/>
    </row>
    <row r="29" spans="1:31" x14ac:dyDescent="0.2">
      <c r="A29" s="17">
        <v>390.1</v>
      </c>
      <c r="B29" s="18"/>
      <c r="C29" s="21" t="s">
        <v>45</v>
      </c>
      <c r="D29" s="18"/>
      <c r="E29" s="51" t="e">
        <f>+VLOOKUP($A29,Deprate,E$1,0)</f>
        <v>#REF!</v>
      </c>
      <c r="F29" s="19"/>
      <c r="G29" s="46" t="e">
        <f>+VLOOKUP($A29,Deprate,G$1,0)</f>
        <v>#REF!</v>
      </c>
      <c r="H29" s="46"/>
      <c r="I29" s="88" t="str">
        <f t="shared" ref="I29:K33" si="4">+VLOOKUP($A29,ExistingEstimates,I$1,0)</f>
        <v xml:space="preserve">35-R2  </v>
      </c>
      <c r="J29" s="88"/>
      <c r="K29" s="37">
        <f t="shared" si="4"/>
        <v>-10</v>
      </c>
      <c r="M29" s="89" t="e">
        <f t="shared" ref="M29:M33" si="5">+ROUND(O29*E29/100,2)</f>
        <v>#REF!</v>
      </c>
      <c r="O29" s="26">
        <f t="shared" ref="O29:O33" si="6">+VLOOKUP($A29,ExistingEstimates,O$1,0)</f>
        <v>3.3</v>
      </c>
      <c r="P29" s="18"/>
      <c r="Q29" s="22" t="e">
        <f>+TEXT(VLOOKUP($A29,Deprate,3,0),"#")&amp;"-"&amp;TRIM(VLOOKUP($A29,Deprate,4,0))</f>
        <v>#VALUE!</v>
      </c>
      <c r="R29" s="18"/>
      <c r="S29" s="38" t="e">
        <f>+VLOOKUP($A29,Deprate,S$1,0)</f>
        <v>#REF!</v>
      </c>
      <c r="T29" s="18"/>
      <c r="U29" s="46" t="e">
        <f>+VLOOKUP($A29,Deprate,U$1,0)</f>
        <v>#REF!</v>
      </c>
      <c r="V29" s="19"/>
      <c r="W29" s="26" t="e">
        <f>+VLOOKUP($A29,Deprate,W$1,0)</f>
        <v>#REF!</v>
      </c>
      <c r="Y29" s="42" t="e">
        <f>+U29-M29</f>
        <v>#REF!</v>
      </c>
      <c r="AA29" s="60" t="e">
        <f>+SUMIF(#REF!,$A29*100,#REF!)</f>
        <v>#REF!</v>
      </c>
      <c r="AB29" s="60" t="e">
        <f>+SUMIF(#REF!,$A29*100,#REF!)</f>
        <v>#REF!</v>
      </c>
      <c r="AC29" s="60"/>
      <c r="AD29" s="60" t="e">
        <f>+AA29-E29</f>
        <v>#REF!</v>
      </c>
      <c r="AE29" s="60" t="e">
        <f>+AB29+G29</f>
        <v>#REF!</v>
      </c>
    </row>
    <row r="30" spans="1:31" x14ac:dyDescent="0.2">
      <c r="A30" s="26">
        <v>390.2</v>
      </c>
      <c r="C30" s="21" t="s">
        <v>46</v>
      </c>
      <c r="D30" s="18"/>
      <c r="E30" s="51" t="e">
        <f>+VLOOKUP($A30,Deprate,E$1,0)</f>
        <v>#REF!</v>
      </c>
      <c r="F30" s="19"/>
      <c r="G30" s="46" t="e">
        <f>+VLOOKUP($A30,Deprate,G$1,0)</f>
        <v>#REF!</v>
      </c>
      <c r="H30" s="46"/>
      <c r="I30" s="88" t="str">
        <f t="shared" si="4"/>
        <v>25-R2.5</v>
      </c>
      <c r="J30" s="88"/>
      <c r="K30" s="37">
        <f t="shared" si="4"/>
        <v>-5</v>
      </c>
      <c r="M30" s="89" t="e">
        <f t="shared" si="5"/>
        <v>#REF!</v>
      </c>
      <c r="O30" s="26">
        <f t="shared" si="6"/>
        <v>25.92</v>
      </c>
      <c r="P30" s="18"/>
      <c r="Q30" s="22" t="e">
        <f>+TEXT(VLOOKUP($A30,Deprate,3,0),"#")&amp;"-"&amp;TRIM(VLOOKUP($A30,Deprate,4,0))</f>
        <v>#VALUE!</v>
      </c>
      <c r="R30" s="18"/>
      <c r="S30" s="38" t="e">
        <f>+VLOOKUP($A30,Deprate,S$1,0)</f>
        <v>#REF!</v>
      </c>
      <c r="T30" s="18"/>
      <c r="U30" s="46" t="e">
        <f>+VLOOKUP($A30,Deprate,U$1,0)</f>
        <v>#REF!</v>
      </c>
      <c r="V30" s="19"/>
      <c r="W30" s="26" t="e">
        <f>+VLOOKUP($A30,Deprate,W$1,0)</f>
        <v>#REF!</v>
      </c>
      <c r="Y30" s="42" t="e">
        <f>+U30-M30</f>
        <v>#REF!</v>
      </c>
      <c r="AA30" s="60" t="e">
        <f>+SUMIF(#REF!,$A30*100,#REF!)</f>
        <v>#REF!</v>
      </c>
      <c r="AB30" s="60" t="e">
        <f>+SUMIF(#REF!,$A30*100,#REF!)</f>
        <v>#REF!</v>
      </c>
      <c r="AC30" s="60"/>
      <c r="AD30" s="60" t="e">
        <f>+AA30-E30</f>
        <v>#REF!</v>
      </c>
      <c r="AE30" s="60" t="e">
        <f>+AB30+G30</f>
        <v>#REF!</v>
      </c>
    </row>
    <row r="31" spans="1:31" x14ac:dyDescent="0.2">
      <c r="A31" s="26">
        <v>390.3</v>
      </c>
      <c r="C31" s="21" t="s">
        <v>47</v>
      </c>
      <c r="D31" s="18"/>
      <c r="E31" s="51" t="e">
        <f>+VLOOKUP($A31,Deprate,E$1,0)</f>
        <v>#REF!</v>
      </c>
      <c r="F31" s="19"/>
      <c r="G31" s="46" t="e">
        <f>+VLOOKUP($A31,Deprate,G$1,0)</f>
        <v>#REF!</v>
      </c>
      <c r="H31" s="46"/>
      <c r="I31" s="88" t="str">
        <f t="shared" si="4"/>
        <v xml:space="preserve">45-R3  </v>
      </c>
      <c r="J31" s="88"/>
      <c r="K31" s="37">
        <f t="shared" si="4"/>
        <v>-5</v>
      </c>
      <c r="M31" s="89" t="e">
        <f t="shared" si="5"/>
        <v>#REF!</v>
      </c>
      <c r="O31" s="26">
        <f t="shared" si="6"/>
        <v>1.51</v>
      </c>
      <c r="P31" s="18"/>
      <c r="Q31" s="22" t="e">
        <f>+TEXT(VLOOKUP($A31,Deprate,3,0),"#")&amp;"-"&amp;TRIM(VLOOKUP($A31,Deprate,4,0))</f>
        <v>#VALUE!</v>
      </c>
      <c r="R31" s="18"/>
      <c r="S31" s="38" t="e">
        <f>+VLOOKUP($A31,Deprate,S$1,0)</f>
        <v>#REF!</v>
      </c>
      <c r="T31" s="18"/>
      <c r="U31" s="46" t="e">
        <f>+VLOOKUP($A31,Deprate,U$1,0)</f>
        <v>#REF!</v>
      </c>
      <c r="V31" s="19"/>
      <c r="W31" s="26" t="e">
        <f>+VLOOKUP($A31,Deprate,W$1,0)</f>
        <v>#REF!</v>
      </c>
      <c r="Y31" s="42" t="e">
        <f>+U31-M31</f>
        <v>#REF!</v>
      </c>
      <c r="AA31" s="60" t="e">
        <f>+SUMIF(#REF!,$A31*100,#REF!)</f>
        <v>#REF!</v>
      </c>
      <c r="AB31" s="60" t="e">
        <f>+SUMIF(#REF!,$A31*100,#REF!)</f>
        <v>#REF!</v>
      </c>
      <c r="AC31" s="60"/>
      <c r="AD31" s="60" t="e">
        <f>+AA31-E31</f>
        <v>#REF!</v>
      </c>
      <c r="AE31" s="60" t="e">
        <f>+AB31+G31</f>
        <v>#REF!</v>
      </c>
    </row>
    <row r="32" spans="1:31" x14ac:dyDescent="0.2">
      <c r="A32" s="16">
        <v>390.4</v>
      </c>
      <c r="B32" s="20"/>
      <c r="C32" s="21" t="s">
        <v>48</v>
      </c>
      <c r="D32" s="18"/>
      <c r="E32" s="51" t="e">
        <f>+VLOOKUP($A32,Deprate,E$1,0)</f>
        <v>#REF!</v>
      </c>
      <c r="F32" s="19"/>
      <c r="G32" s="46" t="e">
        <f>+VLOOKUP($A32,Deprate,G$1,0)</f>
        <v>#REF!</v>
      </c>
      <c r="H32" s="46"/>
      <c r="I32" s="88" t="str">
        <f t="shared" si="4"/>
        <v xml:space="preserve">45-R4  </v>
      </c>
      <c r="J32" s="88"/>
      <c r="K32" s="37">
        <f t="shared" si="4"/>
        <v>-5</v>
      </c>
      <c r="M32" s="89" t="e">
        <f t="shared" si="5"/>
        <v>#REF!</v>
      </c>
      <c r="O32" s="26">
        <f t="shared" si="6"/>
        <v>1.37</v>
      </c>
      <c r="P32" s="18"/>
      <c r="Q32" s="22" t="e">
        <f>+TEXT(VLOOKUP($A32,Deprate,3,0),"#")&amp;"-"&amp;TRIM(VLOOKUP($A32,Deprate,4,0))</f>
        <v>#VALUE!</v>
      </c>
      <c r="R32" s="18"/>
      <c r="S32" s="38" t="e">
        <f>+VLOOKUP($A32,Deprate,S$1,0)</f>
        <v>#REF!</v>
      </c>
      <c r="T32" s="18"/>
      <c r="U32" s="46" t="e">
        <f>+VLOOKUP($A32,Deprate,U$1,0)</f>
        <v>#REF!</v>
      </c>
      <c r="V32" s="19"/>
      <c r="W32" s="26" t="e">
        <f>+VLOOKUP($A32,Deprate,W$1,0)</f>
        <v>#REF!</v>
      </c>
      <c r="Y32" s="42" t="e">
        <f>+U32-M32</f>
        <v>#REF!</v>
      </c>
      <c r="AA32" s="60" t="e">
        <f>+SUMIF(#REF!,$A32*100,#REF!)</f>
        <v>#REF!</v>
      </c>
      <c r="AB32" s="60" t="e">
        <f>+SUMIF(#REF!,$A32*100,#REF!)</f>
        <v>#REF!</v>
      </c>
      <c r="AC32" s="60"/>
      <c r="AD32" s="60" t="e">
        <f>+AA32-E32</f>
        <v>#REF!</v>
      </c>
      <c r="AE32" s="60" t="e">
        <f>+AB32+G32</f>
        <v>#REF!</v>
      </c>
    </row>
    <row r="33" spans="1:31" x14ac:dyDescent="0.2">
      <c r="A33" s="16">
        <v>390.6</v>
      </c>
      <c r="B33" s="20"/>
      <c r="C33" s="21" t="s">
        <v>49</v>
      </c>
      <c r="D33" s="18"/>
      <c r="E33" s="51" t="e">
        <f>+VLOOKUP($A33,Deprate,E$1,0)</f>
        <v>#REF!</v>
      </c>
      <c r="F33" s="19"/>
      <c r="G33" s="46" t="e">
        <f>+VLOOKUP($A33,Deprate,G$1,0)</f>
        <v>#REF!</v>
      </c>
      <c r="H33" s="46"/>
      <c r="I33" s="88" t="str">
        <f t="shared" si="4"/>
        <v xml:space="preserve">45-R3  </v>
      </c>
      <c r="J33" s="88"/>
      <c r="K33" s="37">
        <f t="shared" si="4"/>
        <v>-5</v>
      </c>
      <c r="M33" s="89" t="e">
        <f t="shared" si="5"/>
        <v>#REF!</v>
      </c>
      <c r="O33" s="26">
        <f t="shared" si="6"/>
        <v>2.31</v>
      </c>
      <c r="P33" s="18"/>
      <c r="Q33" s="22" t="e">
        <f>+TEXT(VLOOKUP($A33,Deprate,3,0),"#")&amp;"-"&amp;TRIM(VLOOKUP($A33,Deprate,4,0))</f>
        <v>#VALUE!</v>
      </c>
      <c r="R33" s="18"/>
      <c r="S33" s="38" t="e">
        <f>+VLOOKUP($A33,Deprate,S$1,0)</f>
        <v>#REF!</v>
      </c>
      <c r="T33" s="18"/>
      <c r="U33" s="46" t="e">
        <f>+VLOOKUP($A33,Deprate,U$1,0)</f>
        <v>#REF!</v>
      </c>
      <c r="V33" s="19"/>
      <c r="W33" s="26" t="e">
        <f>+VLOOKUP($A33,Deprate,W$1,0)</f>
        <v>#REF!</v>
      </c>
      <c r="Y33" s="42" t="e">
        <f>+U33-M33</f>
        <v>#REF!</v>
      </c>
      <c r="AA33" s="60" t="e">
        <f>+SUMIF(#REF!,$A33*100,#REF!)</f>
        <v>#REF!</v>
      </c>
      <c r="AB33" s="60" t="e">
        <f>+SUMIF(#REF!,$A33*100,#REF!)</f>
        <v>#REF!</v>
      </c>
      <c r="AC33" s="60"/>
      <c r="AD33" s="60" t="e">
        <f>+AA33-E33</f>
        <v>#REF!</v>
      </c>
      <c r="AE33" s="60" t="e">
        <f>+AB33+G33</f>
        <v>#REF!</v>
      </c>
    </row>
    <row r="34" spans="1:31" x14ac:dyDescent="0.2">
      <c r="A34" s="16"/>
      <c r="B34" s="20"/>
      <c r="C34" s="21"/>
      <c r="D34" s="18"/>
      <c r="E34" s="51"/>
      <c r="F34" s="19"/>
      <c r="G34" s="46"/>
      <c r="H34" s="46"/>
      <c r="I34" s="22"/>
      <c r="J34" s="18"/>
      <c r="K34" s="38"/>
      <c r="L34" s="18"/>
      <c r="M34" s="46"/>
      <c r="N34" s="19"/>
      <c r="O34" s="26"/>
      <c r="P34" s="18"/>
      <c r="Q34" s="22"/>
      <c r="R34" s="18"/>
      <c r="S34" s="38"/>
      <c r="T34" s="18"/>
      <c r="U34" s="46"/>
      <c r="V34" s="19"/>
      <c r="W34" s="26"/>
    </row>
    <row r="35" spans="1:31" x14ac:dyDescent="0.2">
      <c r="A35" s="16"/>
      <c r="B35" s="20"/>
      <c r="C35" s="21"/>
      <c r="D35" s="18"/>
      <c r="E35" s="51"/>
      <c r="F35" s="19"/>
      <c r="G35" s="46"/>
      <c r="H35" s="46"/>
      <c r="I35" s="22"/>
      <c r="J35" s="18"/>
      <c r="K35" s="38"/>
      <c r="L35" s="18"/>
      <c r="M35" s="46"/>
      <c r="N35" s="19"/>
      <c r="O35" s="26"/>
      <c r="P35" s="18"/>
      <c r="Q35" s="22"/>
      <c r="R35" s="18"/>
      <c r="S35" s="38"/>
      <c r="T35" s="18"/>
      <c r="U35" s="46"/>
      <c r="V35" s="19"/>
      <c r="W35" s="26"/>
    </row>
    <row r="36" spans="1:31" x14ac:dyDescent="0.2">
      <c r="A36" s="16"/>
      <c r="B36" s="20"/>
      <c r="C36" s="21" t="s">
        <v>50</v>
      </c>
      <c r="D36" s="18"/>
      <c r="E36" s="51"/>
      <c r="F36" s="19"/>
      <c r="G36" s="46"/>
      <c r="H36" s="46"/>
      <c r="I36" s="22"/>
      <c r="J36" s="18"/>
      <c r="K36" s="38"/>
      <c r="L36" s="18"/>
      <c r="M36" s="46"/>
      <c r="N36" s="19"/>
      <c r="O36" s="26"/>
      <c r="P36" s="18"/>
      <c r="Q36" s="22"/>
      <c r="R36" s="18"/>
      <c r="S36" s="38"/>
      <c r="T36" s="18"/>
      <c r="U36" s="46"/>
      <c r="V36" s="19"/>
      <c r="W36" s="26"/>
    </row>
    <row r="37" spans="1:31" x14ac:dyDescent="0.2">
      <c r="A37" s="16">
        <v>391.1</v>
      </c>
      <c r="B37" s="20"/>
      <c r="C37" s="21" t="s">
        <v>51</v>
      </c>
      <c r="D37" s="18"/>
      <c r="E37" s="51" t="e">
        <f t="shared" ref="E37:E42" si="7">+VLOOKUP($A37,Deprate,E$1,0)</f>
        <v>#REF!</v>
      </c>
      <c r="F37" s="19"/>
      <c r="G37" s="46" t="e">
        <f t="shared" ref="G37:G42" si="8">+VLOOKUP($A37,Deprate,G$1,0)</f>
        <v>#REF!</v>
      </c>
      <c r="H37" s="46"/>
      <c r="I37" s="88" t="str">
        <f t="shared" ref="I37:K42" si="9">+VLOOKUP($A37,ExistingEstimates,I$1,0)</f>
        <v xml:space="preserve">20-SQ  </v>
      </c>
      <c r="J37" s="88"/>
      <c r="K37" s="37">
        <f t="shared" si="9"/>
        <v>0</v>
      </c>
      <c r="M37" s="89" t="e">
        <f t="shared" ref="M37:M42" si="10">+ROUND(O37*E37/100,2)</f>
        <v>#REF!</v>
      </c>
      <c r="O37" s="26">
        <f t="shared" ref="O37:O42" si="11">+VLOOKUP($A37,ExistingEstimates,O$1,0)</f>
        <v>6.0588548940786948</v>
      </c>
      <c r="P37" s="18"/>
      <c r="Q37" s="22" t="e">
        <f t="shared" ref="Q37:Q42" si="12">+TEXT(VLOOKUP($A37,Deprate,3,0),"#")&amp;"-"&amp;TRIM(VLOOKUP($A37,Deprate,4,0))</f>
        <v>#VALUE!</v>
      </c>
      <c r="R37" s="18"/>
      <c r="S37" s="38" t="e">
        <f t="shared" ref="S37:S42" si="13">+VLOOKUP($A37,Deprate,S$1,0)</f>
        <v>#REF!</v>
      </c>
      <c r="T37" s="18"/>
      <c r="U37" s="46" t="e">
        <f t="shared" ref="U37:U42" si="14">+VLOOKUP($A37,Deprate,U$1,0)</f>
        <v>#REF!</v>
      </c>
      <c r="V37" s="19"/>
      <c r="W37" s="26" t="e">
        <f t="shared" ref="W37:W42" si="15">+VLOOKUP($A37,Deprate,W$1,0)</f>
        <v>#REF!</v>
      </c>
      <c r="Y37" s="42" t="e">
        <f t="shared" ref="Y37:Y42" si="16">+U37-M37</f>
        <v>#REF!</v>
      </c>
      <c r="AA37" s="60" t="e">
        <f>+SUMIF(#REF!,$A37*100,#REF!)</f>
        <v>#REF!</v>
      </c>
      <c r="AB37" s="60" t="e">
        <f>+SUMIF(#REF!,$A37*100,#REF!)</f>
        <v>#REF!</v>
      </c>
      <c r="AC37" s="60"/>
      <c r="AD37" s="60" t="e">
        <f t="shared" ref="AD37:AD42" si="17">+AA37-E37</f>
        <v>#REF!</v>
      </c>
      <c r="AE37" s="60" t="e">
        <f t="shared" ref="AE37:AE42" si="18">+AB37+G37</f>
        <v>#REF!</v>
      </c>
    </row>
    <row r="38" spans="1:31" x14ac:dyDescent="0.2">
      <c r="A38" s="16">
        <v>391.2</v>
      </c>
      <c r="B38" s="20"/>
      <c r="C38" s="21" t="s">
        <v>52</v>
      </c>
      <c r="D38" s="18"/>
      <c r="E38" s="51" t="e">
        <f t="shared" si="7"/>
        <v>#REF!</v>
      </c>
      <c r="F38" s="19"/>
      <c r="G38" s="46" t="e">
        <f t="shared" si="8"/>
        <v>#REF!</v>
      </c>
      <c r="H38" s="46"/>
      <c r="I38" s="88" t="str">
        <f t="shared" si="9"/>
        <v xml:space="preserve">15-SQ  </v>
      </c>
      <c r="J38" s="88"/>
      <c r="K38" s="37">
        <f t="shared" si="9"/>
        <v>0</v>
      </c>
      <c r="M38" s="89" t="e">
        <f t="shared" si="10"/>
        <v>#REF!</v>
      </c>
      <c r="O38" s="26">
        <f t="shared" si="11"/>
        <v>8.89077789734554</v>
      </c>
      <c r="P38" s="18"/>
      <c r="Q38" s="22" t="e">
        <f t="shared" si="12"/>
        <v>#VALUE!</v>
      </c>
      <c r="R38" s="18"/>
      <c r="S38" s="38" t="e">
        <f t="shared" si="13"/>
        <v>#REF!</v>
      </c>
      <c r="T38" s="18"/>
      <c r="U38" s="46" t="e">
        <f t="shared" si="14"/>
        <v>#REF!</v>
      </c>
      <c r="V38" s="19"/>
      <c r="W38" s="26" t="e">
        <f t="shared" si="15"/>
        <v>#REF!</v>
      </c>
      <c r="Y38" s="42" t="e">
        <f t="shared" si="16"/>
        <v>#REF!</v>
      </c>
      <c r="AA38" s="60" t="e">
        <f>+SUMIF(#REF!,$A38*100,#REF!)</f>
        <v>#REF!</v>
      </c>
      <c r="AB38" s="60" t="e">
        <f>+SUMIF(#REF!,$A38*100,#REF!)</f>
        <v>#REF!</v>
      </c>
      <c r="AC38" s="60"/>
      <c r="AD38" s="60" t="e">
        <f t="shared" si="17"/>
        <v>#REF!</v>
      </c>
      <c r="AE38" s="60" t="e">
        <f t="shared" si="18"/>
        <v>#REF!</v>
      </c>
    </row>
    <row r="39" spans="1:31" x14ac:dyDescent="0.2">
      <c r="A39" s="16">
        <v>391.3</v>
      </c>
      <c r="B39" s="20"/>
      <c r="C39" s="21" t="s">
        <v>55</v>
      </c>
      <c r="D39" s="18"/>
      <c r="E39" s="51" t="e">
        <f t="shared" si="7"/>
        <v>#REF!</v>
      </c>
      <c r="F39" s="19"/>
      <c r="G39" s="46" t="e">
        <f t="shared" si="8"/>
        <v>#REF!</v>
      </c>
      <c r="H39" s="46"/>
      <c r="I39" s="88" t="str">
        <f t="shared" si="9"/>
        <v xml:space="preserve">5-SQ  </v>
      </c>
      <c r="J39" s="88"/>
      <c r="K39" s="37">
        <f t="shared" si="9"/>
        <v>0</v>
      </c>
      <c r="M39" s="89" t="e">
        <f t="shared" si="10"/>
        <v>#REF!</v>
      </c>
      <c r="O39" s="26">
        <f t="shared" si="11"/>
        <v>22.046709372527296</v>
      </c>
      <c r="P39" s="18"/>
      <c r="Q39" s="22" t="e">
        <f t="shared" si="12"/>
        <v>#VALUE!</v>
      </c>
      <c r="R39" s="18"/>
      <c r="S39" s="38" t="e">
        <f t="shared" si="13"/>
        <v>#REF!</v>
      </c>
      <c r="T39" s="18"/>
      <c r="U39" s="46" t="e">
        <f t="shared" si="14"/>
        <v>#REF!</v>
      </c>
      <c r="V39" s="19"/>
      <c r="W39" s="26" t="e">
        <f t="shared" si="15"/>
        <v>#REF!</v>
      </c>
      <c r="Y39" s="42" t="e">
        <f t="shared" si="16"/>
        <v>#REF!</v>
      </c>
      <c r="AA39" s="60" t="e">
        <f>+SUMIF(#REF!,$A39*100,#REF!)</f>
        <v>#REF!</v>
      </c>
      <c r="AB39" s="60" t="e">
        <f>+SUMIF(#REF!,$A39*100,#REF!)</f>
        <v>#REF!</v>
      </c>
      <c r="AC39" s="60"/>
      <c r="AD39" s="60" t="e">
        <f t="shared" si="17"/>
        <v>#REF!</v>
      </c>
      <c r="AE39" s="60" t="e">
        <f t="shared" si="18"/>
        <v>#REF!</v>
      </c>
    </row>
    <row r="40" spans="1:31" x14ac:dyDescent="0.2">
      <c r="A40" s="16">
        <v>391.31</v>
      </c>
      <c r="B40" s="20"/>
      <c r="C40" s="21" t="s">
        <v>53</v>
      </c>
      <c r="D40" s="18"/>
      <c r="E40" s="51" t="e">
        <f t="shared" si="7"/>
        <v>#REF!</v>
      </c>
      <c r="F40" s="19"/>
      <c r="G40" s="46" t="e">
        <f t="shared" si="8"/>
        <v>#REF!</v>
      </c>
      <c r="H40" s="46"/>
      <c r="I40" s="88" t="str">
        <f t="shared" si="9"/>
        <v xml:space="preserve">4-SQ  </v>
      </c>
      <c r="J40" s="88"/>
      <c r="K40" s="37">
        <f t="shared" si="9"/>
        <v>0</v>
      </c>
      <c r="M40" s="89" t="e">
        <f t="shared" si="10"/>
        <v>#REF!</v>
      </c>
      <c r="O40" s="26">
        <f t="shared" si="11"/>
        <v>26.191940270589097</v>
      </c>
      <c r="P40" s="18"/>
      <c r="Q40" s="22" t="e">
        <f t="shared" si="12"/>
        <v>#VALUE!</v>
      </c>
      <c r="R40" s="18"/>
      <c r="S40" s="38" t="e">
        <f t="shared" si="13"/>
        <v>#REF!</v>
      </c>
      <c r="T40" s="18"/>
      <c r="U40" s="46" t="e">
        <f t="shared" si="14"/>
        <v>#REF!</v>
      </c>
      <c r="V40" s="19"/>
      <c r="W40" s="26" t="e">
        <f t="shared" si="15"/>
        <v>#REF!</v>
      </c>
      <c r="Y40" s="42" t="e">
        <f t="shared" si="16"/>
        <v>#REF!</v>
      </c>
      <c r="AA40" s="60" t="e">
        <f>+SUMIF(#REF!,$A40*100,#REF!)</f>
        <v>#REF!</v>
      </c>
      <c r="AB40" s="60" t="e">
        <f>+SUMIF(#REF!,$A40*100,#REF!)</f>
        <v>#REF!</v>
      </c>
      <c r="AC40" s="60"/>
      <c r="AD40" s="60" t="e">
        <f t="shared" si="17"/>
        <v>#REF!</v>
      </c>
      <c r="AE40" s="60" t="e">
        <f t="shared" si="18"/>
        <v>#REF!</v>
      </c>
    </row>
    <row r="41" spans="1:31" x14ac:dyDescent="0.2">
      <c r="A41" s="16">
        <v>391.33</v>
      </c>
      <c r="B41" s="20"/>
      <c r="C41" s="64" t="s">
        <v>64</v>
      </c>
      <c r="D41" s="18"/>
      <c r="E41" s="51" t="e">
        <f t="shared" si="7"/>
        <v>#REF!</v>
      </c>
      <c r="F41" s="19"/>
      <c r="G41" s="46" t="e">
        <f t="shared" si="8"/>
        <v>#REF!</v>
      </c>
      <c r="H41" s="46"/>
      <c r="I41" s="88" t="str">
        <f t="shared" si="9"/>
        <v>10-SQ</v>
      </c>
      <c r="J41" s="88"/>
      <c r="K41" s="37">
        <f t="shared" si="9"/>
        <v>0</v>
      </c>
      <c r="M41" s="89" t="e">
        <f t="shared" si="10"/>
        <v>#REF!</v>
      </c>
      <c r="O41" s="26">
        <f t="shared" si="11"/>
        <v>10</v>
      </c>
      <c r="P41" s="18"/>
      <c r="Q41" s="22" t="e">
        <f t="shared" si="12"/>
        <v>#VALUE!</v>
      </c>
      <c r="R41" s="18"/>
      <c r="S41" s="38" t="e">
        <f t="shared" si="13"/>
        <v>#REF!</v>
      </c>
      <c r="T41" s="18"/>
      <c r="U41" s="46" t="e">
        <f t="shared" si="14"/>
        <v>#REF!</v>
      </c>
      <c r="V41" s="19"/>
      <c r="W41" s="63" t="e">
        <f t="shared" si="15"/>
        <v>#REF!</v>
      </c>
      <c r="Y41" s="42" t="e">
        <f t="shared" si="16"/>
        <v>#REF!</v>
      </c>
      <c r="AA41" s="60" t="e">
        <f>+SUMIF(#REF!,$A41*100,#REF!)</f>
        <v>#REF!</v>
      </c>
      <c r="AB41" s="60" t="e">
        <f>+SUMIF(#REF!,$A41*100,#REF!)</f>
        <v>#REF!</v>
      </c>
      <c r="AC41" s="60"/>
      <c r="AD41" s="60" t="e">
        <f t="shared" si="17"/>
        <v>#REF!</v>
      </c>
      <c r="AE41" s="60" t="e">
        <f t="shared" si="18"/>
        <v>#REF!</v>
      </c>
    </row>
    <row r="42" spans="1:31" x14ac:dyDescent="0.2">
      <c r="A42" s="16">
        <v>391.4</v>
      </c>
      <c r="B42" s="20"/>
      <c r="C42" s="21" t="s">
        <v>54</v>
      </c>
      <c r="D42" s="18"/>
      <c r="E42" s="51" t="e">
        <f t="shared" si="7"/>
        <v>#REF!</v>
      </c>
      <c r="F42" s="19"/>
      <c r="G42" s="46" t="e">
        <f t="shared" si="8"/>
        <v>#REF!</v>
      </c>
      <c r="H42" s="46"/>
      <c r="I42" s="88" t="str">
        <f t="shared" si="9"/>
        <v xml:space="preserve">10-SQ  </v>
      </c>
      <c r="J42" s="88"/>
      <c r="K42" s="37">
        <f t="shared" si="9"/>
        <v>0</v>
      </c>
      <c r="M42" s="89" t="e">
        <f t="shared" si="10"/>
        <v>#REF!</v>
      </c>
      <c r="O42" s="26">
        <f t="shared" si="11"/>
        <v>6.9860015807972822</v>
      </c>
      <c r="P42" s="18"/>
      <c r="Q42" s="22" t="e">
        <f t="shared" si="12"/>
        <v>#VALUE!</v>
      </c>
      <c r="R42" s="18"/>
      <c r="S42" s="38" t="e">
        <f t="shared" si="13"/>
        <v>#REF!</v>
      </c>
      <c r="T42" s="18"/>
      <c r="U42" s="46" t="e">
        <f t="shared" si="14"/>
        <v>#REF!</v>
      </c>
      <c r="V42" s="19"/>
      <c r="W42" s="26" t="e">
        <f t="shared" si="15"/>
        <v>#REF!</v>
      </c>
      <c r="Y42" s="42" t="e">
        <f t="shared" si="16"/>
        <v>#REF!</v>
      </c>
      <c r="AA42" s="60" t="e">
        <f>+SUMIF(#REF!,$A42*100,#REF!)</f>
        <v>#REF!</v>
      </c>
      <c r="AB42" s="60" t="e">
        <f>+SUMIF(#REF!,$A42*100,#REF!)</f>
        <v>#REF!</v>
      </c>
      <c r="AC42" s="60"/>
      <c r="AD42" s="60" t="e">
        <f t="shared" si="17"/>
        <v>#REF!</v>
      </c>
      <c r="AE42" s="60" t="e">
        <f t="shared" si="18"/>
        <v>#REF!</v>
      </c>
    </row>
    <row r="43" spans="1:31" x14ac:dyDescent="0.2">
      <c r="A43" s="16"/>
      <c r="B43" s="20"/>
      <c r="C43" s="21"/>
      <c r="D43" s="18"/>
      <c r="E43" s="51"/>
      <c r="F43" s="19"/>
      <c r="G43" s="46"/>
      <c r="H43" s="46"/>
      <c r="I43" s="22"/>
      <c r="J43" s="18"/>
      <c r="K43" s="38"/>
      <c r="L43" s="18"/>
      <c r="M43" s="46"/>
      <c r="N43" s="19"/>
      <c r="O43" s="26"/>
      <c r="P43" s="18"/>
      <c r="Q43" s="22"/>
      <c r="R43" s="18"/>
      <c r="S43" s="38"/>
      <c r="T43" s="18"/>
      <c r="U43" s="46"/>
      <c r="V43" s="19"/>
      <c r="W43" s="26"/>
    </row>
    <row r="44" spans="1:31" x14ac:dyDescent="0.2">
      <c r="A44" s="16"/>
      <c r="B44" s="20"/>
      <c r="C44" s="21"/>
      <c r="D44" s="18"/>
      <c r="E44" s="51"/>
      <c r="F44" s="19"/>
      <c r="G44" s="46"/>
      <c r="H44" s="46"/>
      <c r="I44" s="22"/>
      <c r="J44" s="18"/>
      <c r="K44" s="38"/>
      <c r="L44" s="18"/>
      <c r="M44" s="46"/>
      <c r="N44" s="19"/>
      <c r="O44" s="26"/>
      <c r="P44" s="18"/>
      <c r="Q44" s="22"/>
      <c r="R44" s="18"/>
      <c r="S44" s="38"/>
      <c r="T44" s="18"/>
      <c r="U44" s="46"/>
      <c r="V44" s="19"/>
      <c r="W44" s="26"/>
    </row>
    <row r="45" spans="1:31" x14ac:dyDescent="0.2">
      <c r="A45" s="26">
        <v>392.1</v>
      </c>
      <c r="C45" s="21" t="s">
        <v>42</v>
      </c>
      <c r="E45" s="51" t="e">
        <f t="shared" ref="E45:E53" si="19">+VLOOKUP($A45,Deprate,E$1,0)</f>
        <v>#REF!</v>
      </c>
      <c r="F45" s="19"/>
      <c r="G45" s="46" t="e">
        <f t="shared" ref="G45:G53" si="20">+VLOOKUP($A45,Deprate,G$1,0)</f>
        <v>#REF!</v>
      </c>
      <c r="H45" s="46"/>
      <c r="I45" s="88" t="str">
        <f t="shared" ref="I45:K53" si="21">+VLOOKUP($A45,ExistingEstimates,I$1,0)</f>
        <v>5-SQ</v>
      </c>
      <c r="J45" s="88"/>
      <c r="K45" s="37">
        <f t="shared" si="21"/>
        <v>0</v>
      </c>
      <c r="M45" s="89" t="e">
        <f t="shared" ref="M45:M53" si="22">+ROUND(O45*E45/100,2)</f>
        <v>#REF!</v>
      </c>
      <c r="O45" s="26">
        <f t="shared" ref="O45:O53" si="23">+VLOOKUP($A45,ExistingEstimates,O$1,0)</f>
        <v>20</v>
      </c>
      <c r="Q45" s="22" t="e">
        <f t="shared" ref="Q45:Q53" si="24">+TEXT(VLOOKUP($A45,Deprate,3,0),"#")&amp;"-"&amp;TRIM(VLOOKUP($A45,Deprate,4,0))</f>
        <v>#VALUE!</v>
      </c>
      <c r="R45" s="18"/>
      <c r="S45" s="38" t="e">
        <f t="shared" ref="S45:S53" si="25">+VLOOKUP($A45,Deprate,S$1,0)</f>
        <v>#REF!</v>
      </c>
      <c r="T45" s="18"/>
      <c r="U45" s="46" t="e">
        <f t="shared" ref="U45:U53" si="26">+VLOOKUP($A45,Deprate,U$1,0)</f>
        <v>#REF!</v>
      </c>
      <c r="V45" s="19"/>
      <c r="W45" s="26" t="e">
        <f t="shared" ref="W45:W53" si="27">+VLOOKUP($A45,Deprate,W$1,0)</f>
        <v>#REF!</v>
      </c>
      <c r="Y45" s="42" t="e">
        <f t="shared" ref="Y45:Y53" si="28">+U45-M45</f>
        <v>#REF!</v>
      </c>
    </row>
    <row r="46" spans="1:31" x14ac:dyDescent="0.2">
      <c r="A46" s="16">
        <v>392.2</v>
      </c>
      <c r="B46" s="20"/>
      <c r="C46" s="21" t="s">
        <v>29</v>
      </c>
      <c r="D46" s="18"/>
      <c r="E46" s="51" t="e">
        <f t="shared" si="19"/>
        <v>#REF!</v>
      </c>
      <c r="F46" s="19"/>
      <c r="G46" s="46" t="e">
        <f t="shared" si="20"/>
        <v>#REF!</v>
      </c>
      <c r="H46" s="46"/>
      <c r="I46" s="88" t="str">
        <f t="shared" si="21"/>
        <v xml:space="preserve">27-O1  </v>
      </c>
      <c r="J46" s="88"/>
      <c r="K46" s="37">
        <f t="shared" si="21"/>
        <v>5</v>
      </c>
      <c r="M46" s="89" t="e">
        <f t="shared" si="22"/>
        <v>#REF!</v>
      </c>
      <c r="O46" s="26">
        <f t="shared" si="23"/>
        <v>2.63</v>
      </c>
      <c r="P46" s="18"/>
      <c r="Q46" s="22" t="e">
        <f t="shared" si="24"/>
        <v>#VALUE!</v>
      </c>
      <c r="R46" s="18"/>
      <c r="S46" s="38" t="e">
        <f t="shared" si="25"/>
        <v>#REF!</v>
      </c>
      <c r="T46" s="18"/>
      <c r="U46" s="46" t="e">
        <f t="shared" si="26"/>
        <v>#REF!</v>
      </c>
      <c r="V46" s="19"/>
      <c r="W46" s="26" t="e">
        <f t="shared" si="27"/>
        <v>#REF!</v>
      </c>
      <c r="Y46" s="42" t="e">
        <f t="shared" si="28"/>
        <v>#REF!</v>
      </c>
      <c r="AA46" s="60" t="e">
        <f>+SUMIF(#REF!,$A46*100,#REF!)</f>
        <v>#REF!</v>
      </c>
      <c r="AB46" s="60" t="e">
        <f>+SUMIF(#REF!,$A46*100,#REF!)</f>
        <v>#REF!</v>
      </c>
      <c r="AC46" s="60"/>
      <c r="AD46" s="60" t="e">
        <f>+AA46-E46</f>
        <v>#REF!</v>
      </c>
      <c r="AE46" s="60" t="e">
        <f>+AB46+G46</f>
        <v>#REF!</v>
      </c>
    </row>
    <row r="47" spans="1:31" x14ac:dyDescent="0.2">
      <c r="A47" s="16">
        <v>393</v>
      </c>
      <c r="B47" s="20"/>
      <c r="C47" s="21" t="s">
        <v>30</v>
      </c>
      <c r="D47" s="18"/>
      <c r="E47" s="51" t="e">
        <f t="shared" si="19"/>
        <v>#REF!</v>
      </c>
      <c r="F47" s="19"/>
      <c r="G47" s="46" t="e">
        <f t="shared" si="20"/>
        <v>#REF!</v>
      </c>
      <c r="H47" s="46"/>
      <c r="I47" s="88" t="str">
        <f t="shared" si="21"/>
        <v xml:space="preserve">25-SQ  </v>
      </c>
      <c r="J47" s="88"/>
      <c r="K47" s="37">
        <f t="shared" si="21"/>
        <v>0</v>
      </c>
      <c r="M47" s="89" t="e">
        <f t="shared" si="22"/>
        <v>#REF!</v>
      </c>
      <c r="O47" s="26">
        <f t="shared" si="23"/>
        <v>5.599042632680832</v>
      </c>
      <c r="P47" s="18"/>
      <c r="Q47" s="22" t="e">
        <f t="shared" si="24"/>
        <v>#VALUE!</v>
      </c>
      <c r="R47" s="18"/>
      <c r="S47" s="38" t="e">
        <f t="shared" si="25"/>
        <v>#REF!</v>
      </c>
      <c r="T47" s="18"/>
      <c r="U47" s="46" t="e">
        <f t="shared" si="26"/>
        <v>#REF!</v>
      </c>
      <c r="V47" s="19"/>
      <c r="W47" s="26" t="e">
        <f t="shared" si="27"/>
        <v>#REF!</v>
      </c>
      <c r="Y47" s="42" t="e">
        <f t="shared" si="28"/>
        <v>#REF!</v>
      </c>
      <c r="AA47" s="60" t="e">
        <f>+SUMIF(#REF!,$A47*100,#REF!)</f>
        <v>#REF!</v>
      </c>
      <c r="AB47" s="60" t="e">
        <f>+SUMIF(#REF!,$A47*100,#REF!)</f>
        <v>#REF!</v>
      </c>
      <c r="AC47" s="60"/>
      <c r="AD47" s="60" t="e">
        <f>+AA47-E47</f>
        <v>#REF!</v>
      </c>
      <c r="AE47" s="60" t="e">
        <f>+AB47+G47</f>
        <v>#REF!</v>
      </c>
    </row>
    <row r="48" spans="1:31" x14ac:dyDescent="0.2">
      <c r="A48" s="16">
        <v>394</v>
      </c>
      <c r="B48" s="20"/>
      <c r="C48" s="21" t="s">
        <v>41</v>
      </c>
      <c r="D48" s="18"/>
      <c r="E48" s="51" t="e">
        <f t="shared" si="19"/>
        <v>#REF!</v>
      </c>
      <c r="F48" s="19"/>
      <c r="G48" s="46" t="e">
        <f t="shared" si="20"/>
        <v>#REF!</v>
      </c>
      <c r="H48" s="46"/>
      <c r="I48" s="88" t="str">
        <f t="shared" si="21"/>
        <v xml:space="preserve">25-SQ  </v>
      </c>
      <c r="J48" s="88"/>
      <c r="K48" s="37">
        <f t="shared" si="21"/>
        <v>0</v>
      </c>
      <c r="M48" s="89" t="e">
        <f t="shared" si="22"/>
        <v>#REF!</v>
      </c>
      <c r="O48" s="26">
        <f t="shared" si="23"/>
        <v>5.1734050236363087</v>
      </c>
      <c r="P48" s="18"/>
      <c r="Q48" s="22" t="e">
        <f t="shared" si="24"/>
        <v>#VALUE!</v>
      </c>
      <c r="R48" s="18"/>
      <c r="S48" s="38" t="e">
        <f t="shared" si="25"/>
        <v>#REF!</v>
      </c>
      <c r="T48" s="18"/>
      <c r="U48" s="46" t="e">
        <f t="shared" si="26"/>
        <v>#REF!</v>
      </c>
      <c r="V48" s="19"/>
      <c r="W48" s="26" t="e">
        <f t="shared" si="27"/>
        <v>#REF!</v>
      </c>
      <c r="Y48" s="42" t="e">
        <f t="shared" si="28"/>
        <v>#REF!</v>
      </c>
      <c r="AA48" s="60" t="e">
        <f>+SUMIF(#REF!,$A48*100,#REF!)</f>
        <v>#REF!</v>
      </c>
      <c r="AB48" s="60" t="e">
        <f>+SUMIF(#REF!,$A48*100,#REF!)</f>
        <v>#REF!</v>
      </c>
      <c r="AC48" s="60"/>
      <c r="AD48" s="60" t="e">
        <f>+AA48-E48</f>
        <v>#REF!</v>
      </c>
      <c r="AE48" s="60" t="e">
        <f>+AB48+G48</f>
        <v>#REF!</v>
      </c>
    </row>
    <row r="49" spans="1:31" x14ac:dyDescent="0.2">
      <c r="A49" s="26">
        <v>396.1</v>
      </c>
      <c r="C49" s="21" t="s">
        <v>43</v>
      </c>
      <c r="E49" s="51" t="e">
        <f t="shared" si="19"/>
        <v>#REF!</v>
      </c>
      <c r="F49" s="19"/>
      <c r="G49" s="46" t="e">
        <f t="shared" si="20"/>
        <v>#REF!</v>
      </c>
      <c r="H49" s="46"/>
      <c r="I49" s="88" t="str">
        <f t="shared" si="21"/>
        <v>5-SQ</v>
      </c>
      <c r="J49" s="88"/>
      <c r="K49" s="37">
        <f t="shared" si="21"/>
        <v>0</v>
      </c>
      <c r="M49" s="89" t="e">
        <f t="shared" si="22"/>
        <v>#REF!</v>
      </c>
      <c r="O49" s="26">
        <f t="shared" si="23"/>
        <v>20</v>
      </c>
      <c r="Q49" s="22" t="e">
        <f t="shared" si="24"/>
        <v>#VALUE!</v>
      </c>
      <c r="R49" s="18"/>
      <c r="S49" s="38" t="e">
        <f t="shared" si="25"/>
        <v>#REF!</v>
      </c>
      <c r="T49" s="18"/>
      <c r="U49" s="46" t="e">
        <f t="shared" si="26"/>
        <v>#REF!</v>
      </c>
      <c r="V49" s="19"/>
      <c r="W49" s="26" t="e">
        <f t="shared" si="27"/>
        <v>#REF!</v>
      </c>
      <c r="Y49" s="42" t="e">
        <f t="shared" si="28"/>
        <v>#REF!</v>
      </c>
    </row>
    <row r="50" spans="1:31" x14ac:dyDescent="0.2">
      <c r="A50" s="16">
        <v>396.2</v>
      </c>
      <c r="B50" s="20"/>
      <c r="C50" s="21" t="s">
        <v>31</v>
      </c>
      <c r="D50" s="18"/>
      <c r="E50" s="51" t="e">
        <f t="shared" si="19"/>
        <v>#REF!</v>
      </c>
      <c r="G50" s="39" t="e">
        <f t="shared" si="20"/>
        <v>#REF!</v>
      </c>
      <c r="H50" s="39"/>
      <c r="I50" s="88" t="str">
        <f t="shared" si="21"/>
        <v>25-S1.5</v>
      </c>
      <c r="J50" s="88"/>
      <c r="K50" s="37">
        <f t="shared" si="21"/>
        <v>10</v>
      </c>
      <c r="M50" s="89" t="e">
        <f t="shared" si="22"/>
        <v>#REF!</v>
      </c>
      <c r="O50" s="26">
        <f t="shared" si="23"/>
        <v>4.01</v>
      </c>
      <c r="P50" s="18"/>
      <c r="Q50" s="1" t="e">
        <f t="shared" si="24"/>
        <v>#VALUE!</v>
      </c>
      <c r="S50" s="50" t="e">
        <f t="shared" si="25"/>
        <v>#REF!</v>
      </c>
      <c r="U50" s="39" t="e">
        <f t="shared" si="26"/>
        <v>#REF!</v>
      </c>
      <c r="W50" s="26" t="e">
        <f t="shared" si="27"/>
        <v>#REF!</v>
      </c>
      <c r="Y50" s="42" t="e">
        <f t="shared" si="28"/>
        <v>#REF!</v>
      </c>
      <c r="AA50" s="60" t="e">
        <f>+SUMIF(#REF!,$A50*100,#REF!)</f>
        <v>#REF!</v>
      </c>
      <c r="AB50" s="60" t="e">
        <f>+SUMIF(#REF!,$A50*100,#REF!)</f>
        <v>#REF!</v>
      </c>
      <c r="AC50" s="60"/>
      <c r="AD50" s="60" t="e">
        <f>+AA50-E50</f>
        <v>#REF!</v>
      </c>
      <c r="AE50" s="60" t="e">
        <f>+AB50+G50</f>
        <v>#REF!</v>
      </c>
    </row>
    <row r="51" spans="1:31" x14ac:dyDescent="0.2">
      <c r="A51" s="16">
        <v>397</v>
      </c>
      <c r="B51" s="18"/>
      <c r="C51" s="21" t="s">
        <v>32</v>
      </c>
      <c r="D51" s="18"/>
      <c r="E51" s="51" t="e">
        <f t="shared" si="19"/>
        <v>#REF!</v>
      </c>
      <c r="G51" s="39" t="e">
        <f t="shared" si="20"/>
        <v>#REF!</v>
      </c>
      <c r="H51" s="39"/>
      <c r="I51" s="88" t="str">
        <f t="shared" si="21"/>
        <v xml:space="preserve">15-SQ  </v>
      </c>
      <c r="J51" s="88"/>
      <c r="K51" s="37">
        <f t="shared" si="21"/>
        <v>0</v>
      </c>
      <c r="M51" s="89" t="e">
        <f t="shared" si="22"/>
        <v>#REF!</v>
      </c>
      <c r="O51" s="26">
        <f t="shared" si="23"/>
        <v>12.00428564065739</v>
      </c>
      <c r="P51" s="18"/>
      <c r="Q51" s="22" t="e">
        <f t="shared" si="24"/>
        <v>#VALUE!</v>
      </c>
      <c r="R51" s="18"/>
      <c r="S51" s="38" t="e">
        <f t="shared" si="25"/>
        <v>#REF!</v>
      </c>
      <c r="U51" s="39" t="e">
        <f t="shared" si="26"/>
        <v>#REF!</v>
      </c>
      <c r="W51" s="26" t="e">
        <f t="shared" si="27"/>
        <v>#REF!</v>
      </c>
      <c r="Y51" s="42" t="e">
        <f t="shared" si="28"/>
        <v>#REF!</v>
      </c>
      <c r="AA51" s="60" t="e">
        <f>+SUMIF(#REF!,$A51*100,#REF!)</f>
        <v>#REF!</v>
      </c>
      <c r="AB51" s="60" t="e">
        <f>+SUMIF(#REF!,$A51*100,#REF!)</f>
        <v>#REF!</v>
      </c>
      <c r="AC51" s="60"/>
      <c r="AD51" s="60" t="e">
        <f>+AA51-E51</f>
        <v>#REF!</v>
      </c>
      <c r="AE51" s="60" t="e">
        <f>+AB51+G51</f>
        <v>#REF!</v>
      </c>
    </row>
    <row r="52" spans="1:31" x14ac:dyDescent="0.2">
      <c r="A52" s="16">
        <v>397.1</v>
      </c>
      <c r="B52" s="20"/>
      <c r="C52" s="21" t="s">
        <v>33</v>
      </c>
      <c r="D52" s="18"/>
      <c r="E52" s="51" t="e">
        <f t="shared" si="19"/>
        <v>#REF!</v>
      </c>
      <c r="G52" s="39" t="e">
        <f t="shared" si="20"/>
        <v>#REF!</v>
      </c>
      <c r="H52" s="39"/>
      <c r="I52" s="88" t="str">
        <f t="shared" si="21"/>
        <v xml:space="preserve">15-SQ  </v>
      </c>
      <c r="J52" s="88"/>
      <c r="K52" s="37">
        <f t="shared" si="21"/>
        <v>0</v>
      </c>
      <c r="M52" s="89" t="e">
        <f t="shared" si="22"/>
        <v>#REF!</v>
      </c>
      <c r="O52" s="26">
        <f t="shared" si="23"/>
        <v>0.89860339085885732</v>
      </c>
      <c r="P52" s="18"/>
      <c r="Q52" s="22" t="e">
        <f t="shared" si="24"/>
        <v>#VALUE!</v>
      </c>
      <c r="R52" s="18"/>
      <c r="S52" s="38" t="e">
        <f t="shared" si="25"/>
        <v>#REF!</v>
      </c>
      <c r="U52" s="39" t="e">
        <f t="shared" si="26"/>
        <v>#REF!</v>
      </c>
      <c r="W52" s="26" t="e">
        <f t="shared" si="27"/>
        <v>#REF!</v>
      </c>
      <c r="Y52" s="42" t="e">
        <f t="shared" si="28"/>
        <v>#REF!</v>
      </c>
      <c r="AA52" s="60" t="e">
        <f>+SUMIF(#REF!,$A52*100,#REF!)</f>
        <v>#REF!</v>
      </c>
      <c r="AB52" s="60" t="e">
        <f>+SUMIF(#REF!,$A52*100,#REF!)</f>
        <v>#REF!</v>
      </c>
      <c r="AC52" s="60"/>
      <c r="AD52" s="60" t="e">
        <f>+AA52-E52</f>
        <v>#REF!</v>
      </c>
      <c r="AE52" s="60" t="e">
        <f>+AB52+G52</f>
        <v>#REF!</v>
      </c>
    </row>
    <row r="53" spans="1:31" x14ac:dyDescent="0.2">
      <c r="A53" s="16">
        <v>398</v>
      </c>
      <c r="B53" s="18"/>
      <c r="C53" s="21" t="s">
        <v>34</v>
      </c>
      <c r="E53" s="52" t="e">
        <f t="shared" si="19"/>
        <v>#REF!</v>
      </c>
      <c r="F53" s="19"/>
      <c r="G53" s="46" t="e">
        <f t="shared" si="20"/>
        <v>#REF!</v>
      </c>
      <c r="H53" s="46"/>
      <c r="I53" s="88" t="str">
        <f t="shared" si="21"/>
        <v xml:space="preserve">10-SQ  </v>
      </c>
      <c r="J53" s="88"/>
      <c r="K53" s="37">
        <f t="shared" si="21"/>
        <v>0</v>
      </c>
      <c r="M53" s="89" t="e">
        <f t="shared" si="22"/>
        <v>#REF!</v>
      </c>
      <c r="O53" s="26">
        <f t="shared" si="23"/>
        <v>34.633991601979204</v>
      </c>
      <c r="Q53" s="22" t="e">
        <f t="shared" si="24"/>
        <v>#VALUE!</v>
      </c>
      <c r="R53" s="18"/>
      <c r="S53" s="38" t="e">
        <f t="shared" si="25"/>
        <v>#REF!</v>
      </c>
      <c r="T53" s="18"/>
      <c r="U53" s="46" t="e">
        <f t="shared" si="26"/>
        <v>#REF!</v>
      </c>
      <c r="V53" s="19"/>
      <c r="W53" s="63" t="e">
        <f t="shared" si="27"/>
        <v>#REF!</v>
      </c>
      <c r="Y53" s="90" t="e">
        <f t="shared" si="28"/>
        <v>#REF!</v>
      </c>
      <c r="AA53" s="60" t="e">
        <f>+SUMIF(#REF!,$A53*100,#REF!)</f>
        <v>#REF!</v>
      </c>
      <c r="AB53" s="60" t="e">
        <f>+SUMIF(#REF!,$A53*100,#REF!)</f>
        <v>#REF!</v>
      </c>
      <c r="AC53" s="60"/>
      <c r="AD53" s="60" t="e">
        <f>+AA53-E53</f>
        <v>#REF!</v>
      </c>
      <c r="AE53" s="60" t="e">
        <f>+AB53+G53</f>
        <v>#REF!</v>
      </c>
    </row>
    <row r="54" spans="1:31" x14ac:dyDescent="0.2">
      <c r="A54" s="16"/>
      <c r="B54" s="18"/>
      <c r="C54" s="21"/>
      <c r="D54" s="18"/>
      <c r="E54" s="51"/>
      <c r="F54" s="19"/>
      <c r="G54" s="47"/>
      <c r="H54" s="46"/>
      <c r="I54" s="23"/>
      <c r="J54" s="18"/>
      <c r="K54" s="38" t="s">
        <v>35</v>
      </c>
      <c r="L54" s="18"/>
      <c r="M54" s="47"/>
      <c r="N54" s="19"/>
      <c r="O54" s="19"/>
      <c r="P54" s="18"/>
      <c r="Q54" s="23"/>
      <c r="R54" s="18"/>
      <c r="S54" s="38" t="s">
        <v>35</v>
      </c>
      <c r="T54" s="18"/>
      <c r="U54" s="47"/>
      <c r="V54" s="19"/>
      <c r="W54" s="19"/>
      <c r="X54" s="18"/>
    </row>
    <row r="55" spans="1:31" ht="15.75" x14ac:dyDescent="0.25">
      <c r="A55" s="16"/>
      <c r="B55" s="18"/>
      <c r="C55" s="65" t="s">
        <v>102</v>
      </c>
      <c r="D55" s="18"/>
      <c r="E55" s="53" t="e">
        <f>+SUBTOTAL(9,E28:E54)</f>
        <v>#REF!</v>
      </c>
      <c r="F55" s="12"/>
      <c r="G55" s="67" t="e">
        <f>+SUBTOTAL(9,G28:G54)</f>
        <v>#REF!</v>
      </c>
      <c r="H55" s="46"/>
      <c r="I55" s="23"/>
      <c r="J55" s="18"/>
      <c r="K55" s="38"/>
      <c r="L55" s="18"/>
      <c r="M55" s="67" t="e">
        <f>+SUBTOTAL(9,M28:M54)</f>
        <v>#REF!</v>
      </c>
      <c r="N55" s="19"/>
      <c r="O55" s="19"/>
      <c r="P55" s="18"/>
      <c r="Q55" s="23"/>
      <c r="R55" s="18"/>
      <c r="S55" s="38"/>
      <c r="T55" s="18"/>
      <c r="U55" s="67" t="e">
        <f>+SUBTOTAL(9,U28:U54)</f>
        <v>#REF!</v>
      </c>
      <c r="V55" s="19"/>
      <c r="W55" s="19"/>
      <c r="X55" s="18"/>
      <c r="Y55" s="67" t="e">
        <f>+SUBTOTAL(9,Y28:Y54)</f>
        <v>#REF!</v>
      </c>
    </row>
    <row r="56" spans="1:31" x14ac:dyDescent="0.2">
      <c r="A56" s="16"/>
      <c r="B56" s="18"/>
      <c r="C56" s="21"/>
      <c r="D56" s="18"/>
      <c r="E56" s="51"/>
      <c r="F56" s="19"/>
      <c r="G56" s="98"/>
      <c r="H56" s="46"/>
      <c r="I56" s="23"/>
      <c r="J56" s="18"/>
      <c r="K56" s="38"/>
      <c r="L56" s="18"/>
      <c r="M56" s="98"/>
      <c r="N56" s="19"/>
      <c r="O56" s="19"/>
      <c r="P56" s="18"/>
      <c r="Q56" s="23"/>
      <c r="R56" s="18"/>
      <c r="S56" s="38"/>
      <c r="T56" s="18"/>
      <c r="U56" s="98"/>
      <c r="V56" s="19"/>
      <c r="W56" s="19"/>
      <c r="X56" s="18"/>
      <c r="Y56" s="98"/>
    </row>
    <row r="57" spans="1:31" ht="15.75" x14ac:dyDescent="0.25">
      <c r="A57" s="16"/>
      <c r="B57" s="18"/>
      <c r="C57" s="15" t="s">
        <v>27</v>
      </c>
      <c r="D57" s="18"/>
      <c r="E57" s="53" t="e">
        <f>+SUBTOTAL(9,E17:E56)</f>
        <v>#REF!</v>
      </c>
      <c r="F57" s="12"/>
      <c r="G57" s="45" t="e">
        <f>+SUBTOTAL(9,G17:G56)</f>
        <v>#REF!</v>
      </c>
      <c r="H57" s="45"/>
      <c r="I57" s="23"/>
      <c r="J57" s="18"/>
      <c r="K57" s="38"/>
      <c r="L57" s="18"/>
      <c r="M57" s="45" t="e">
        <f>+SUBTOTAL(9,M17:M56)</f>
        <v>#REF!</v>
      </c>
      <c r="N57" s="19"/>
      <c r="O57" s="56" t="e">
        <f>M57/E57*100</f>
        <v>#REF!</v>
      </c>
      <c r="P57" s="18"/>
      <c r="Q57" s="23"/>
      <c r="R57" s="18"/>
      <c r="S57" s="38"/>
      <c r="T57" s="18"/>
      <c r="U57" s="45" t="e">
        <f>+SUBTOTAL(9,U17:U56)</f>
        <v>#REF!</v>
      </c>
      <c r="V57" s="19"/>
      <c r="W57" s="56" t="e">
        <f>U57/E57*100</f>
        <v>#REF!</v>
      </c>
      <c r="X57" s="57"/>
      <c r="Y57" s="45" t="e">
        <f>+SUBTOTAL(9,Y17:Y56)</f>
        <v>#REF!</v>
      </c>
    </row>
    <row r="58" spans="1:31" ht="15.75" x14ac:dyDescent="0.25">
      <c r="A58" s="16"/>
      <c r="B58" s="18"/>
      <c r="C58" s="15"/>
      <c r="D58" s="18"/>
      <c r="E58" s="51"/>
      <c r="F58" s="12"/>
      <c r="G58" s="45"/>
      <c r="H58" s="45"/>
      <c r="I58" s="23"/>
      <c r="J58" s="18"/>
      <c r="K58" s="38"/>
      <c r="L58" s="18"/>
      <c r="M58" s="45"/>
      <c r="N58" s="19"/>
      <c r="O58" s="19"/>
      <c r="P58" s="18"/>
      <c r="Q58" s="23"/>
      <c r="R58" s="18"/>
      <c r="S58" s="38"/>
      <c r="T58" s="18"/>
      <c r="U58" s="45"/>
      <c r="V58" s="19"/>
      <c r="W58" s="19"/>
      <c r="X58" s="18"/>
    </row>
    <row r="59" spans="1:31" x14ac:dyDescent="0.2">
      <c r="A59" s="16"/>
      <c r="B59" s="18"/>
      <c r="C59" s="21"/>
      <c r="D59" s="18"/>
      <c r="E59" s="51"/>
      <c r="F59" s="19"/>
      <c r="G59" s="46"/>
      <c r="H59" s="46"/>
      <c r="I59" s="23"/>
      <c r="J59" s="18"/>
      <c r="K59" s="38"/>
      <c r="L59" s="18"/>
      <c r="M59" s="46"/>
      <c r="N59" s="19"/>
      <c r="O59" s="19"/>
      <c r="P59" s="18"/>
      <c r="Q59" s="23"/>
      <c r="R59" s="18"/>
      <c r="S59" s="38"/>
      <c r="T59" s="18"/>
      <c r="U59" s="46"/>
      <c r="V59" s="19"/>
      <c r="W59" s="19"/>
      <c r="X59" s="18"/>
    </row>
    <row r="60" spans="1:31" ht="15.75" x14ac:dyDescent="0.25">
      <c r="A60" s="24"/>
      <c r="C60" s="4" t="s">
        <v>24</v>
      </c>
      <c r="E60" s="51"/>
      <c r="F60" s="27"/>
      <c r="G60" s="39"/>
      <c r="H60" s="39"/>
      <c r="I60" s="2"/>
      <c r="K60" s="37"/>
      <c r="M60" s="94"/>
      <c r="N60" s="27"/>
      <c r="O60" s="27"/>
      <c r="Q60" s="2"/>
      <c r="S60" s="37"/>
      <c r="U60" s="39"/>
      <c r="V60" s="27"/>
      <c r="W60" s="27"/>
    </row>
    <row r="61" spans="1:31" x14ac:dyDescent="0.2">
      <c r="A61" s="24"/>
      <c r="E61" s="51"/>
      <c r="F61" s="27"/>
      <c r="G61" s="39"/>
      <c r="H61" s="39"/>
      <c r="I61" s="2"/>
      <c r="K61" s="37"/>
      <c r="M61" s="39"/>
      <c r="N61" s="27"/>
      <c r="O61" s="27"/>
      <c r="Q61" s="2"/>
      <c r="S61" s="37"/>
      <c r="U61" s="39"/>
      <c r="V61" s="27"/>
      <c r="W61" s="27"/>
    </row>
    <row r="62" spans="1:31" ht="15.75" x14ac:dyDescent="0.25">
      <c r="A62" s="26">
        <v>301</v>
      </c>
      <c r="C62" s="21" t="s">
        <v>38</v>
      </c>
      <c r="E62" s="60" t="e">
        <f>+SUMIF(#REF!,$A62*100,#REF!)</f>
        <v>#REF!</v>
      </c>
      <c r="F62" s="60"/>
      <c r="G62" s="54" t="e">
        <f>-SUMIF(#REF!,$A62*100,#REF!)</f>
        <v>#REF!</v>
      </c>
      <c r="H62" s="45"/>
      <c r="K62" s="37"/>
      <c r="M62" s="45"/>
      <c r="N62" s="12"/>
      <c r="O62" s="27"/>
      <c r="S62" s="37"/>
      <c r="U62" s="45"/>
      <c r="V62" s="12"/>
      <c r="W62" s="27"/>
      <c r="AA62" s="60" t="e">
        <f>+SUMIF(#REF!,$A62*100,#REF!)</f>
        <v>#REF!</v>
      </c>
      <c r="AB62" s="60" t="e">
        <f>+SUMIF(#REF!,$A62*100,#REF!)</f>
        <v>#REF!</v>
      </c>
      <c r="AC62" s="60"/>
      <c r="AD62" s="60" t="e">
        <f>+AA62-E62</f>
        <v>#REF!</v>
      </c>
      <c r="AE62" s="60" t="e">
        <f>+AB62+G62</f>
        <v>#REF!</v>
      </c>
    </row>
    <row r="63" spans="1:31" ht="15.75" x14ac:dyDescent="0.25">
      <c r="A63" s="26">
        <v>389.1</v>
      </c>
      <c r="C63" s="21" t="s">
        <v>25</v>
      </c>
      <c r="E63" s="51" t="e">
        <f>+SUMIF(#REF!,$A63*100,#REF!)</f>
        <v>#REF!</v>
      </c>
      <c r="F63" s="12"/>
      <c r="G63" s="54" t="e">
        <f>-SUMIF(#REF!,$A63*100,#REF!)</f>
        <v>#REF!</v>
      </c>
      <c r="H63" s="45"/>
      <c r="K63" s="37"/>
      <c r="M63" s="45"/>
      <c r="N63" s="12"/>
      <c r="O63" s="27"/>
      <c r="S63" s="37"/>
      <c r="U63" s="45"/>
      <c r="V63" s="12"/>
      <c r="W63" s="27"/>
      <c r="AA63" s="60" t="e">
        <f>+SUMIF(#REF!,$A63*100,#REF!)</f>
        <v>#REF!</v>
      </c>
      <c r="AB63" s="60" t="e">
        <f>+SUMIF(#REF!,$A63*100,#REF!)</f>
        <v>#REF!</v>
      </c>
      <c r="AC63" s="60"/>
      <c r="AD63" s="60" t="e">
        <f>+AA63-E63</f>
        <v>#REF!</v>
      </c>
      <c r="AE63" s="60" t="e">
        <f>+AB63+G63</f>
        <v>#REF!</v>
      </c>
    </row>
    <row r="64" spans="1:31" ht="15.75" x14ac:dyDescent="0.25">
      <c r="A64" s="26">
        <v>389.2</v>
      </c>
      <c r="C64" s="21" t="s">
        <v>37</v>
      </c>
      <c r="E64" s="52" t="e">
        <f>+SUMIF(#REF!,$A64*100,#REF!)</f>
        <v>#REF!</v>
      </c>
      <c r="F64" s="12"/>
      <c r="G64" s="55" t="e">
        <f>-SUMIF(#REF!,$A64*100,#REF!)</f>
        <v>#REF!</v>
      </c>
      <c r="H64" s="45"/>
      <c r="K64" s="37"/>
      <c r="M64" s="45"/>
      <c r="N64" s="12"/>
      <c r="O64" s="27"/>
      <c r="S64" s="37"/>
      <c r="U64" s="45"/>
      <c r="V64" s="12"/>
      <c r="W64" s="27"/>
      <c r="AA64" s="60" t="e">
        <f>+SUMIF(#REF!,$A64*100,#REF!)</f>
        <v>#REF!</v>
      </c>
      <c r="AB64" s="60" t="e">
        <f>+SUMIF(#REF!,$A64*100,#REF!)</f>
        <v>#REF!</v>
      </c>
      <c r="AC64" s="60"/>
      <c r="AD64" s="60" t="e">
        <f>+AA64-E64</f>
        <v>#REF!</v>
      </c>
      <c r="AE64" s="60" t="e">
        <f>+AB64+G64</f>
        <v>#REF!</v>
      </c>
    </row>
    <row r="65" spans="1:25" ht="15.75" x14ac:dyDescent="0.25">
      <c r="A65" s="26"/>
      <c r="C65" s="21"/>
      <c r="E65" s="51"/>
      <c r="F65" s="12"/>
      <c r="G65" s="45"/>
      <c r="H65" s="45"/>
      <c r="K65" s="37"/>
      <c r="M65" s="45"/>
      <c r="N65" s="12"/>
      <c r="O65" s="27"/>
      <c r="S65" s="37"/>
      <c r="U65" s="45"/>
      <c r="V65" s="12"/>
      <c r="W65" s="27"/>
    </row>
    <row r="66" spans="1:25" ht="15.75" x14ac:dyDescent="0.25">
      <c r="A66" s="24"/>
      <c r="C66" s="15" t="s">
        <v>26</v>
      </c>
      <c r="E66" s="53" t="e">
        <f>+SUBTOTAL(9,E62:E65)</f>
        <v>#REF!</v>
      </c>
      <c r="F66" s="12"/>
      <c r="G66" s="45" t="e">
        <f>+SUBTOTAL(9,G62:G65)</f>
        <v>#REF!</v>
      </c>
      <c r="H66" s="45"/>
      <c r="K66" s="37"/>
      <c r="M66" s="45"/>
      <c r="N66" s="12"/>
      <c r="O66" s="27"/>
      <c r="S66" s="37"/>
      <c r="U66" s="45"/>
      <c r="V66" s="12"/>
      <c r="W66" s="27"/>
    </row>
    <row r="67" spans="1:25" ht="15.75" x14ac:dyDescent="0.25">
      <c r="A67" s="24"/>
      <c r="C67" s="15"/>
      <c r="E67" s="53"/>
      <c r="F67" s="12"/>
      <c r="G67" s="45"/>
      <c r="H67" s="45"/>
      <c r="K67" s="37"/>
      <c r="M67" s="45"/>
      <c r="N67" s="12"/>
      <c r="O67" s="27"/>
      <c r="S67" s="37"/>
      <c r="U67" s="45"/>
      <c r="V67" s="12"/>
      <c r="W67" s="27"/>
    </row>
    <row r="68" spans="1:25" ht="16.5" thickBot="1" x14ac:dyDescent="0.3">
      <c r="A68" s="24"/>
      <c r="C68" s="15" t="s">
        <v>23</v>
      </c>
      <c r="E68" s="53" t="e">
        <f>+SUBTOTAL(9,E17:E67)</f>
        <v>#REF!</v>
      </c>
      <c r="F68" s="12"/>
      <c r="G68" s="45" t="e">
        <f>+SUBTOTAL(9,G17:G67)</f>
        <v>#REF!</v>
      </c>
      <c r="H68" s="45"/>
      <c r="K68" s="37"/>
      <c r="M68" s="45" t="e">
        <f>+SUBTOTAL(9,M17:M67)</f>
        <v>#REF!</v>
      </c>
      <c r="N68" s="12"/>
      <c r="O68" s="27"/>
      <c r="S68" s="37"/>
      <c r="U68" s="45" t="e">
        <f>+SUBTOTAL(9,U17:U67)</f>
        <v>#REF!</v>
      </c>
      <c r="V68" s="12"/>
      <c r="W68" s="27"/>
      <c r="Y68" s="91" t="e">
        <f>+SUBTOTAL(9,Y17:Y67)</f>
        <v>#REF!</v>
      </c>
    </row>
    <row r="69" spans="1:25" ht="16.5" thickTop="1" x14ac:dyDescent="0.25">
      <c r="A69" s="24"/>
      <c r="C69" s="15"/>
      <c r="E69" s="11"/>
      <c r="F69" s="12"/>
      <c r="G69" s="48"/>
      <c r="H69" s="45"/>
      <c r="K69" s="37"/>
      <c r="M69" s="48"/>
      <c r="N69" s="12"/>
      <c r="O69" s="27"/>
      <c r="S69" s="37"/>
      <c r="U69" s="48"/>
      <c r="V69" s="12"/>
      <c r="W69" s="27"/>
    </row>
    <row r="70" spans="1:25" ht="15.75" x14ac:dyDescent="0.25">
      <c r="A70" s="24"/>
      <c r="C70" s="15"/>
      <c r="E70" s="66"/>
      <c r="F70" s="12"/>
      <c r="G70" s="67"/>
      <c r="H70" s="45"/>
      <c r="K70" s="37"/>
      <c r="M70" s="67"/>
      <c r="N70" s="12"/>
      <c r="O70" s="27"/>
      <c r="S70" s="37"/>
      <c r="U70" s="67"/>
      <c r="V70" s="12"/>
      <c r="W70" s="27"/>
    </row>
    <row r="71" spans="1:25" ht="15.75" hidden="1" outlineLevel="1" x14ac:dyDescent="0.25">
      <c r="A71" s="24"/>
      <c r="C71" s="4" t="s">
        <v>66</v>
      </c>
      <c r="E71" s="66"/>
      <c r="F71" s="12"/>
      <c r="G71" s="67"/>
      <c r="H71" s="45"/>
      <c r="K71" s="37"/>
      <c r="M71" s="67"/>
      <c r="N71" s="12"/>
      <c r="O71" s="27"/>
      <c r="S71" s="37"/>
      <c r="U71" s="67"/>
      <c r="V71" s="12"/>
      <c r="W71" s="27"/>
    </row>
    <row r="72" spans="1:25" ht="15.75" hidden="1" outlineLevel="1" x14ac:dyDescent="0.25">
      <c r="A72" s="24"/>
      <c r="C72" s="15"/>
      <c r="E72" s="66"/>
      <c r="F72" s="12"/>
      <c r="G72" s="67"/>
      <c r="H72" s="45"/>
      <c r="K72" s="37"/>
      <c r="M72" s="67"/>
      <c r="N72" s="12"/>
      <c r="O72" s="27"/>
      <c r="S72" s="37"/>
      <c r="U72" s="67"/>
      <c r="V72" s="12"/>
      <c r="W72" s="27"/>
    </row>
    <row r="73" spans="1:25" ht="15.75" hidden="1" outlineLevel="1" x14ac:dyDescent="0.25">
      <c r="A73" s="24">
        <v>399.15</v>
      </c>
      <c r="C73" s="64" t="s">
        <v>65</v>
      </c>
      <c r="E73" s="52" t="e">
        <f>+SUMIF(#REF!,$A73*100,#REF!)</f>
        <v>#REF!</v>
      </c>
      <c r="F73" s="12"/>
      <c r="G73" s="55" t="e">
        <f>-SUMIF(#REF!,$A73*100,#REF!)</f>
        <v>#REF!</v>
      </c>
      <c r="H73" s="45"/>
      <c r="K73" s="37"/>
      <c r="M73" s="45"/>
      <c r="N73" s="12"/>
      <c r="O73" s="27"/>
      <c r="S73" s="37"/>
      <c r="U73" s="45"/>
      <c r="V73" s="12"/>
      <c r="W73" s="27"/>
    </row>
    <row r="74" spans="1:25" ht="15.75" hidden="1" outlineLevel="1" x14ac:dyDescent="0.25">
      <c r="A74" s="24"/>
      <c r="C74" s="64"/>
      <c r="E74" s="13"/>
      <c r="F74" s="12"/>
      <c r="G74" s="45"/>
      <c r="H74" s="45"/>
      <c r="K74" s="37"/>
      <c r="M74" s="45"/>
      <c r="N74" s="12"/>
      <c r="O74" s="27"/>
      <c r="S74" s="37"/>
      <c r="U74" s="45"/>
      <c r="V74" s="12"/>
      <c r="W74" s="27"/>
    </row>
    <row r="75" spans="1:25" ht="15.75" hidden="1" outlineLevel="1" x14ac:dyDescent="0.25">
      <c r="A75" s="24"/>
      <c r="C75" s="65" t="s">
        <v>67</v>
      </c>
      <c r="E75" s="13" t="e">
        <f>+SUBTOTAL(9,E72:E74)</f>
        <v>#REF!</v>
      </c>
      <c r="F75" s="12"/>
      <c r="G75" s="13" t="e">
        <f>+SUBTOTAL(9,G72:G74)</f>
        <v>#REF!</v>
      </c>
      <c r="H75" s="45"/>
      <c r="K75" s="37"/>
      <c r="M75" s="45"/>
      <c r="N75" s="12"/>
      <c r="O75" s="27"/>
      <c r="S75" s="37"/>
      <c r="U75" s="45"/>
      <c r="V75" s="12"/>
      <c r="W75" s="27"/>
    </row>
    <row r="76" spans="1:25" ht="15.75" hidden="1" outlineLevel="1" x14ac:dyDescent="0.25">
      <c r="A76" s="24"/>
      <c r="C76" s="65"/>
      <c r="E76" s="13"/>
      <c r="F76" s="12"/>
      <c r="G76" s="13"/>
      <c r="H76" s="45"/>
      <c r="K76" s="37"/>
      <c r="M76" s="45"/>
      <c r="N76" s="12"/>
      <c r="O76" s="27"/>
      <c r="S76" s="37"/>
      <c r="U76" s="45"/>
      <c r="V76" s="12"/>
      <c r="W76" s="27"/>
    </row>
    <row r="77" spans="1:25" ht="15.75" hidden="1" outlineLevel="1" x14ac:dyDescent="0.25">
      <c r="A77" s="24"/>
      <c r="C77" s="65" t="s">
        <v>68</v>
      </c>
      <c r="E77" s="13" t="e">
        <f>+SUBTOTAL(9,E17:E76)</f>
        <v>#REF!</v>
      </c>
      <c r="F77" s="12"/>
      <c r="G77" s="13" t="e">
        <f>+SUBTOTAL(9,G17:G76)</f>
        <v>#REF!</v>
      </c>
      <c r="H77" s="45"/>
      <c r="K77" s="37"/>
      <c r="M77" s="45"/>
      <c r="N77" s="12"/>
      <c r="O77" s="27"/>
      <c r="S77" s="37"/>
      <c r="U77" s="45"/>
      <c r="V77" s="12"/>
      <c r="W77" s="27"/>
    </row>
    <row r="78" spans="1:25" ht="15.75" hidden="1" outlineLevel="1" x14ac:dyDescent="0.25">
      <c r="A78" s="24"/>
      <c r="C78" s="65"/>
      <c r="E78" s="13"/>
      <c r="F78" s="12"/>
      <c r="G78" s="13"/>
      <c r="H78" s="45"/>
      <c r="K78" s="37"/>
      <c r="M78" s="45"/>
      <c r="N78" s="12"/>
      <c r="O78" s="27"/>
      <c r="S78" s="37"/>
      <c r="U78" s="45"/>
      <c r="V78" s="12"/>
      <c r="W78" s="27"/>
    </row>
    <row r="79" spans="1:25" ht="15.75" hidden="1" outlineLevel="1" x14ac:dyDescent="0.25">
      <c r="A79" s="28"/>
      <c r="C79" s="15"/>
      <c r="E79" s="13"/>
      <c r="F79" s="12"/>
      <c r="G79" s="45"/>
      <c r="H79" s="45"/>
      <c r="K79" s="37"/>
      <c r="M79" s="45"/>
      <c r="N79" s="12"/>
      <c r="O79" s="27"/>
      <c r="S79" s="37"/>
      <c r="U79" s="45"/>
      <c r="V79" s="12"/>
      <c r="W79" s="27"/>
    </row>
    <row r="80" spans="1:25" hidden="1" outlineLevel="1" x14ac:dyDescent="0.2">
      <c r="A80" s="24"/>
      <c r="E80" s="63" t="e">
        <f>+#REF!</f>
        <v>#REF!</v>
      </c>
      <c r="F80" s="63"/>
      <c r="G80" s="63" t="e">
        <f>+#REF!</f>
        <v>#REF!</v>
      </c>
      <c r="H80" s="39"/>
      <c r="K80" s="37"/>
      <c r="M80" s="39"/>
      <c r="N80" s="27"/>
      <c r="O80" s="27"/>
      <c r="S80" s="37"/>
      <c r="U80" s="39"/>
      <c r="V80" s="27"/>
      <c r="W80" s="27"/>
    </row>
    <row r="81" spans="1:24" hidden="1" outlineLevel="1" x14ac:dyDescent="0.2">
      <c r="A81" s="24"/>
      <c r="B81" s="24"/>
      <c r="C81" s="24"/>
      <c r="D81" s="24"/>
      <c r="E81" s="63" t="e">
        <f>+E80-E77</f>
        <v>#REF!</v>
      </c>
      <c r="F81" s="63"/>
      <c r="G81" s="63" t="e">
        <f>+G80+G77</f>
        <v>#REF!</v>
      </c>
      <c r="H81" s="39"/>
      <c r="I81" s="24"/>
      <c r="J81" s="24"/>
      <c r="K81" s="37"/>
      <c r="L81" s="24"/>
      <c r="M81" s="39"/>
      <c r="N81" s="27"/>
      <c r="O81" s="27"/>
      <c r="P81" s="24"/>
      <c r="Q81" s="24"/>
      <c r="R81" s="24"/>
      <c r="S81" s="37"/>
      <c r="T81" s="24"/>
      <c r="U81" s="39"/>
      <c r="V81" s="27"/>
      <c r="W81" s="27"/>
      <c r="X81" s="24"/>
    </row>
    <row r="82" spans="1:24" hidden="1" outlineLevel="1" x14ac:dyDescent="0.2">
      <c r="E82" s="62" t="s">
        <v>63</v>
      </c>
      <c r="F82" s="27"/>
      <c r="G82" s="39"/>
      <c r="H82" s="39"/>
      <c r="K82" s="37"/>
      <c r="M82" s="39"/>
      <c r="N82" s="27"/>
      <c r="O82" s="27"/>
      <c r="S82" s="37"/>
      <c r="U82" s="39"/>
      <c r="V82" s="27"/>
      <c r="W82" s="27"/>
    </row>
    <row r="83" spans="1:24" collapsed="1" x14ac:dyDescent="0.2">
      <c r="K83" s="37"/>
      <c r="S83" s="37"/>
    </row>
    <row r="84" spans="1:24" x14ac:dyDescent="0.2">
      <c r="K84" s="37"/>
      <c r="S84" s="37"/>
    </row>
    <row r="85" spans="1:24" x14ac:dyDescent="0.2">
      <c r="K85" s="37"/>
      <c r="S85" s="37"/>
    </row>
    <row r="86" spans="1:24" x14ac:dyDescent="0.2">
      <c r="K86" s="37"/>
      <c r="S86" s="37"/>
    </row>
    <row r="87" spans="1:24" x14ac:dyDescent="0.2">
      <c r="K87" s="37"/>
      <c r="S87" s="37"/>
    </row>
    <row r="88" spans="1:24" x14ac:dyDescent="0.2">
      <c r="K88" s="37"/>
      <c r="S88" s="37"/>
    </row>
  </sheetData>
  <pageMargins left="0.5" right="0.5" top="0.68" bottom="0.5" header="0.5" footer="0.5"/>
  <pageSetup scale="4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4"/>
  <sheetViews>
    <sheetView workbookViewId="0">
      <selection activeCell="G15" sqref="G15"/>
    </sheetView>
  </sheetViews>
  <sheetFormatPr defaultRowHeight="15" x14ac:dyDescent="0.2"/>
  <cols>
    <col min="1" max="1" width="9.77734375" customWidth="1"/>
    <col min="2" max="2" width="2.77734375" customWidth="1"/>
    <col min="3" max="3" width="51.77734375" customWidth="1"/>
    <col min="4" max="4" width="3.77734375" customWidth="1"/>
    <col min="5" max="5" width="11.77734375" customWidth="1"/>
    <col min="6" max="6" width="3.77734375" customWidth="1"/>
    <col min="7" max="7" width="9.77734375" customWidth="1"/>
    <col min="8" max="8" width="3.77734375" customWidth="1"/>
    <col min="9" max="9" width="15.77734375" customWidth="1"/>
    <col min="10" max="10" width="3.77734375" customWidth="1"/>
    <col min="11" max="11" width="15.77734375" customWidth="1"/>
    <col min="12" max="12" width="3.77734375" customWidth="1"/>
    <col min="13" max="13" width="13.77734375" customWidth="1"/>
    <col min="14" max="14" width="3.77734375" customWidth="1"/>
    <col min="15" max="15" width="12.77734375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20" x14ac:dyDescent="0.2">
      <c r="A1" s="24"/>
      <c r="B1" s="24"/>
      <c r="C1" s="24"/>
      <c r="D1" s="24"/>
      <c r="E1" s="24"/>
      <c r="F1" s="24"/>
      <c r="G1" s="31"/>
      <c r="H1" s="24"/>
      <c r="I1" s="24"/>
      <c r="J1" s="24"/>
      <c r="K1" s="39"/>
      <c r="L1" s="39"/>
      <c r="M1" s="39"/>
      <c r="N1" s="39"/>
      <c r="O1" s="39"/>
      <c r="P1" s="24"/>
      <c r="Q1" s="24"/>
      <c r="R1" s="24"/>
      <c r="S1" s="24"/>
      <c r="T1" s="24"/>
    </row>
    <row r="2" spans="1:20" ht="15.75" x14ac:dyDescent="0.25">
      <c r="A2" s="68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24"/>
    </row>
    <row r="3" spans="1:20" ht="15.75" x14ac:dyDescent="0.2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24"/>
    </row>
    <row r="4" spans="1:20" ht="15.7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4"/>
    </row>
    <row r="5" spans="1:20" ht="15.75" x14ac:dyDescent="0.25">
      <c r="A5" s="68" t="s">
        <v>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24"/>
    </row>
    <row r="6" spans="1:20" ht="15.75" x14ac:dyDescent="0.25">
      <c r="A6" s="68" t="s">
        <v>69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24"/>
    </row>
    <row r="7" spans="1:20" ht="15.75" x14ac:dyDescent="0.25">
      <c r="A7" s="8"/>
      <c r="B7" s="3"/>
      <c r="C7" s="3"/>
      <c r="D7" s="3"/>
      <c r="E7" s="3"/>
      <c r="F7" s="3"/>
      <c r="G7" s="33"/>
      <c r="H7" s="3"/>
      <c r="I7" s="3"/>
      <c r="J7" s="3"/>
      <c r="K7" s="41"/>
      <c r="L7" s="41"/>
      <c r="M7" s="41"/>
      <c r="N7" s="41"/>
      <c r="O7" s="41"/>
      <c r="P7" s="3"/>
      <c r="Q7" s="3"/>
      <c r="T7" s="24"/>
    </row>
    <row r="8" spans="1:20" ht="15.75" x14ac:dyDescent="0.25">
      <c r="A8" s="8"/>
      <c r="B8" s="29"/>
      <c r="C8" s="29"/>
      <c r="D8" s="29"/>
      <c r="E8" s="29"/>
      <c r="F8" s="29"/>
      <c r="G8" s="32"/>
      <c r="H8" s="29"/>
      <c r="I8" s="29"/>
      <c r="J8" s="29"/>
      <c r="K8" s="40"/>
      <c r="L8" s="40"/>
      <c r="M8" s="40"/>
      <c r="N8" s="40"/>
      <c r="O8" s="42"/>
      <c r="T8" s="24"/>
    </row>
    <row r="9" spans="1:20" ht="15.75" x14ac:dyDescent="0.25">
      <c r="A9" s="24"/>
      <c r="B9" s="69"/>
      <c r="C9" s="4"/>
      <c r="D9" s="10"/>
      <c r="E9" s="10"/>
      <c r="F9" s="10"/>
      <c r="G9" s="34" t="s">
        <v>0</v>
      </c>
      <c r="H9" s="10"/>
      <c r="I9" s="10"/>
      <c r="J9" s="10"/>
      <c r="K9" s="43" t="s">
        <v>1</v>
      </c>
      <c r="L9" s="43"/>
      <c r="M9" s="43"/>
      <c r="N9" s="43"/>
      <c r="O9" s="44" t="s">
        <v>2</v>
      </c>
      <c r="P9" s="3"/>
      <c r="Q9" s="3"/>
      <c r="R9" s="2"/>
      <c r="S9" s="10" t="s">
        <v>3</v>
      </c>
      <c r="T9" s="24"/>
    </row>
    <row r="10" spans="1:20" ht="15.75" x14ac:dyDescent="0.25">
      <c r="A10" s="24"/>
      <c r="B10" s="69"/>
      <c r="C10" s="10"/>
      <c r="D10" s="10"/>
      <c r="E10" s="10" t="s">
        <v>4</v>
      </c>
      <c r="F10" s="10"/>
      <c r="G10" s="34" t="s">
        <v>5</v>
      </c>
      <c r="H10" s="10"/>
      <c r="I10" s="10" t="s">
        <v>6</v>
      </c>
      <c r="J10" s="10"/>
      <c r="K10" s="43" t="s">
        <v>7</v>
      </c>
      <c r="L10" s="43"/>
      <c r="M10" s="43" t="s">
        <v>8</v>
      </c>
      <c r="N10" s="43"/>
      <c r="O10" s="30" t="s">
        <v>9</v>
      </c>
      <c r="P10" s="7"/>
      <c r="Q10" s="6" t="s">
        <v>10</v>
      </c>
      <c r="R10" s="2"/>
      <c r="S10" s="10" t="s">
        <v>11</v>
      </c>
      <c r="T10" s="24"/>
    </row>
    <row r="11" spans="1:20" ht="15.75" x14ac:dyDescent="0.25">
      <c r="A11" s="24"/>
      <c r="B11" s="69"/>
      <c r="C11" s="10" t="s">
        <v>12</v>
      </c>
      <c r="D11" s="10"/>
      <c r="E11" s="10" t="s">
        <v>13</v>
      </c>
      <c r="F11" s="10"/>
      <c r="G11" s="34" t="s">
        <v>14</v>
      </c>
      <c r="H11" s="10"/>
      <c r="I11" s="10" t="s">
        <v>15</v>
      </c>
      <c r="J11" s="10"/>
      <c r="K11" s="43" t="s">
        <v>16</v>
      </c>
      <c r="L11" s="43"/>
      <c r="M11" s="43" t="s">
        <v>17</v>
      </c>
      <c r="N11" s="43"/>
      <c r="O11" s="43" t="s">
        <v>18</v>
      </c>
      <c r="P11" s="10"/>
      <c r="Q11" s="4" t="s">
        <v>19</v>
      </c>
      <c r="R11" s="2"/>
      <c r="S11" s="10" t="s">
        <v>20</v>
      </c>
      <c r="T11" s="24"/>
    </row>
    <row r="12" spans="1:20" ht="15.75" x14ac:dyDescent="0.25">
      <c r="A12" s="24"/>
      <c r="B12" s="69"/>
      <c r="C12" s="30">
        <v>-1</v>
      </c>
      <c r="D12" s="9"/>
      <c r="E12" s="30">
        <v>-2</v>
      </c>
      <c r="F12" s="9"/>
      <c r="G12" s="35">
        <v>-3</v>
      </c>
      <c r="H12" s="9"/>
      <c r="I12" s="30">
        <v>-4</v>
      </c>
      <c r="J12" s="9"/>
      <c r="K12" s="30">
        <v>-5</v>
      </c>
      <c r="L12" s="43"/>
      <c r="M12" s="30">
        <v>-6</v>
      </c>
      <c r="N12" s="43"/>
      <c r="O12" s="30">
        <v>-7</v>
      </c>
      <c r="P12" s="9"/>
      <c r="Q12" s="5" t="s">
        <v>21</v>
      </c>
      <c r="S12" s="5" t="s">
        <v>22</v>
      </c>
      <c r="T12" s="24"/>
    </row>
    <row r="13" spans="1:20" ht="15.75" x14ac:dyDescent="0.25">
      <c r="A13" s="24"/>
      <c r="B13" s="69"/>
      <c r="C13" s="9"/>
      <c r="D13" s="9"/>
      <c r="E13" s="9"/>
      <c r="F13" s="9"/>
      <c r="G13" s="34"/>
      <c r="H13" s="9"/>
      <c r="I13" s="9"/>
      <c r="J13" s="9"/>
      <c r="K13" s="43"/>
      <c r="L13" s="43"/>
      <c r="M13" s="43"/>
      <c r="N13" s="43"/>
      <c r="O13" s="43"/>
      <c r="P13" s="9"/>
      <c r="Q13" s="9"/>
      <c r="S13" s="9"/>
      <c r="T13" s="24"/>
    </row>
    <row r="14" spans="1:20" ht="15.75" x14ac:dyDescent="0.25">
      <c r="A14" s="24"/>
      <c r="C14" s="4" t="s">
        <v>28</v>
      </c>
      <c r="E14" s="2"/>
      <c r="G14" s="37"/>
      <c r="I14" s="51"/>
      <c r="J14" s="70"/>
      <c r="K14" s="71"/>
      <c r="L14" s="71"/>
      <c r="M14" s="71"/>
      <c r="N14" s="71"/>
      <c r="O14" s="71"/>
      <c r="P14" s="70"/>
      <c r="Q14" s="27"/>
      <c r="S14" s="70"/>
      <c r="T14" s="24"/>
    </row>
    <row r="15" spans="1:20" x14ac:dyDescent="0.2">
      <c r="A15" s="59"/>
      <c r="B15" s="59"/>
      <c r="C15" s="61"/>
      <c r="D15" s="59"/>
      <c r="E15" s="2"/>
      <c r="F15" s="59"/>
      <c r="G15" s="37"/>
      <c r="H15" s="59"/>
      <c r="I15" s="51"/>
      <c r="J15" s="72"/>
      <c r="K15" s="73"/>
      <c r="L15" s="73"/>
      <c r="M15" s="73"/>
      <c r="N15" s="73"/>
      <c r="O15" s="73"/>
      <c r="P15" s="72"/>
      <c r="Q15" s="72"/>
      <c r="R15" s="59"/>
      <c r="S15" s="72"/>
      <c r="T15" s="59"/>
    </row>
    <row r="16" spans="1:20" x14ac:dyDescent="0.2">
      <c r="A16" s="59"/>
      <c r="B16" s="59"/>
      <c r="C16" s="61" t="s">
        <v>44</v>
      </c>
      <c r="D16" s="59"/>
      <c r="E16" s="2"/>
      <c r="F16" s="59"/>
      <c r="G16" s="37"/>
      <c r="H16" s="59"/>
      <c r="I16" s="51"/>
      <c r="J16" s="72"/>
      <c r="K16" s="73"/>
      <c r="L16" s="73"/>
      <c r="M16" s="73"/>
      <c r="N16" s="73"/>
      <c r="O16" s="73"/>
      <c r="P16" s="72"/>
      <c r="Q16" s="72"/>
      <c r="R16" s="59"/>
      <c r="S16" s="72"/>
      <c r="T16" s="59"/>
    </row>
    <row r="17" spans="1:20" x14ac:dyDescent="0.2">
      <c r="A17" s="74">
        <v>390.1</v>
      </c>
      <c r="B17" s="59"/>
      <c r="C17" s="64" t="s">
        <v>45</v>
      </c>
      <c r="D17" s="59"/>
      <c r="E17" s="1" t="s">
        <v>70</v>
      </c>
      <c r="F17" s="59"/>
      <c r="G17" s="37">
        <v>-10</v>
      </c>
      <c r="H17" s="59"/>
      <c r="I17" s="51">
        <v>49324994.869999997</v>
      </c>
      <c r="J17" s="72"/>
      <c r="K17" s="73">
        <v>14956690</v>
      </c>
      <c r="L17" s="73"/>
      <c r="M17" s="73">
        <v>39300806</v>
      </c>
      <c r="N17" s="73"/>
      <c r="O17" s="73">
        <v>1975588</v>
      </c>
      <c r="P17" s="72"/>
      <c r="Q17" s="26">
        <v>3.3</v>
      </c>
      <c r="S17" s="25">
        <f t="shared" ref="S17:S30" si="0">ROUND(M17/O17,1)</f>
        <v>19.899999999999999</v>
      </c>
      <c r="T17" s="59"/>
    </row>
    <row r="18" spans="1:20" x14ac:dyDescent="0.2">
      <c r="A18" s="26">
        <v>390.2</v>
      </c>
      <c r="C18" s="64" t="s">
        <v>46</v>
      </c>
      <c r="D18" s="59"/>
      <c r="E18" s="1" t="s">
        <v>71</v>
      </c>
      <c r="F18" s="59"/>
      <c r="G18" s="37">
        <v>-5</v>
      </c>
      <c r="H18" s="59"/>
      <c r="I18" s="51">
        <v>431573.62</v>
      </c>
      <c r="J18" s="72"/>
      <c r="K18" s="73">
        <v>-751201</v>
      </c>
      <c r="L18" s="73"/>
      <c r="M18" s="73">
        <v>1204355</v>
      </c>
      <c r="N18" s="73"/>
      <c r="O18" s="73">
        <v>125961</v>
      </c>
      <c r="P18" s="72"/>
      <c r="Q18" s="26">
        <v>25.92</v>
      </c>
      <c r="S18" s="25">
        <f t="shared" si="0"/>
        <v>9.6</v>
      </c>
      <c r="T18" s="59"/>
    </row>
    <row r="19" spans="1:20" x14ac:dyDescent="0.2">
      <c r="A19" s="26">
        <v>390.3</v>
      </c>
      <c r="C19" s="64" t="s">
        <v>47</v>
      </c>
      <c r="D19" s="59"/>
      <c r="E19" s="1" t="s">
        <v>72</v>
      </c>
      <c r="F19" s="59"/>
      <c r="G19" s="37">
        <v>-5</v>
      </c>
      <c r="H19" s="59"/>
      <c r="I19" s="51">
        <v>10929115.619999999</v>
      </c>
      <c r="J19" s="72"/>
      <c r="K19" s="73">
        <v>6757968</v>
      </c>
      <c r="L19" s="73"/>
      <c r="M19" s="73">
        <v>4717604</v>
      </c>
      <c r="N19" s="73"/>
      <c r="O19" s="73">
        <v>188048</v>
      </c>
      <c r="P19" s="72"/>
      <c r="Q19" s="26">
        <v>1.51</v>
      </c>
      <c r="S19" s="25">
        <f t="shared" si="0"/>
        <v>25.1</v>
      </c>
      <c r="T19" s="59"/>
    </row>
    <row r="20" spans="1:20" x14ac:dyDescent="0.2">
      <c r="A20" s="75">
        <v>390.4</v>
      </c>
      <c r="B20" s="76"/>
      <c r="C20" s="64" t="s">
        <v>48</v>
      </c>
      <c r="D20" s="59"/>
      <c r="E20" s="1" t="s">
        <v>73</v>
      </c>
      <c r="F20" s="59"/>
      <c r="G20" s="37">
        <v>-5</v>
      </c>
      <c r="H20" s="59"/>
      <c r="I20" s="51">
        <v>589466.55000000005</v>
      </c>
      <c r="J20" s="72"/>
      <c r="K20" s="73">
        <v>301465</v>
      </c>
      <c r="L20" s="73"/>
      <c r="M20" s="73">
        <v>317476</v>
      </c>
      <c r="N20" s="73"/>
      <c r="O20" s="73">
        <v>8624</v>
      </c>
      <c r="P20" s="72"/>
      <c r="Q20" s="26">
        <v>1.37</v>
      </c>
      <c r="S20" s="25">
        <f t="shared" si="0"/>
        <v>36.799999999999997</v>
      </c>
      <c r="T20" s="59"/>
    </row>
    <row r="21" spans="1:20" x14ac:dyDescent="0.2">
      <c r="A21" s="75">
        <v>390.6</v>
      </c>
      <c r="B21" s="76"/>
      <c r="C21" s="64" t="s">
        <v>49</v>
      </c>
      <c r="D21" s="59"/>
      <c r="E21" s="1" t="s">
        <v>72</v>
      </c>
      <c r="F21" s="59"/>
      <c r="G21" s="37">
        <v>-5</v>
      </c>
      <c r="H21" s="59"/>
      <c r="I21" s="51">
        <v>855652.76</v>
      </c>
      <c r="J21" s="72"/>
      <c r="K21" s="73">
        <v>141684</v>
      </c>
      <c r="L21" s="73"/>
      <c r="M21" s="73">
        <v>756754</v>
      </c>
      <c r="N21" s="73"/>
      <c r="O21" s="73">
        <v>22838</v>
      </c>
      <c r="P21" s="72"/>
      <c r="Q21" s="26">
        <v>2.31</v>
      </c>
      <c r="S21" s="25">
        <f t="shared" si="0"/>
        <v>33.1</v>
      </c>
      <c r="T21" s="59"/>
    </row>
    <row r="22" spans="1:20" x14ac:dyDescent="0.2">
      <c r="A22" s="75"/>
      <c r="B22" s="76"/>
      <c r="C22" s="64"/>
      <c r="D22" s="59"/>
      <c r="E22" s="1"/>
      <c r="F22" s="59"/>
      <c r="G22" s="37"/>
      <c r="H22" s="59"/>
      <c r="I22" s="51"/>
      <c r="J22" s="72"/>
      <c r="K22" s="73"/>
      <c r="L22" s="73"/>
      <c r="M22" s="73"/>
      <c r="N22" s="73"/>
      <c r="O22" s="73"/>
      <c r="P22" s="72"/>
      <c r="Q22" s="26"/>
      <c r="S22" s="25"/>
      <c r="T22" s="59"/>
    </row>
    <row r="23" spans="1:20" x14ac:dyDescent="0.2">
      <c r="A23" s="75"/>
      <c r="B23" s="76"/>
      <c r="C23" s="64"/>
      <c r="D23" s="59"/>
      <c r="E23" s="1"/>
      <c r="F23" s="59"/>
      <c r="G23" s="37"/>
      <c r="H23" s="59"/>
      <c r="I23" s="51"/>
      <c r="J23" s="72"/>
      <c r="K23" s="73"/>
      <c r="L23" s="73"/>
      <c r="M23" s="73"/>
      <c r="N23" s="73"/>
      <c r="O23" s="73"/>
      <c r="P23" s="72"/>
      <c r="Q23" s="26"/>
      <c r="S23" s="25"/>
      <c r="T23" s="59"/>
    </row>
    <row r="24" spans="1:20" x14ac:dyDescent="0.2">
      <c r="A24" s="75"/>
      <c r="B24" s="76"/>
      <c r="C24" s="64" t="s">
        <v>50</v>
      </c>
      <c r="D24" s="59"/>
      <c r="E24" s="1"/>
      <c r="F24" s="59"/>
      <c r="G24" s="37"/>
      <c r="H24" s="59"/>
      <c r="I24" s="51"/>
      <c r="J24" s="72"/>
      <c r="K24" s="73"/>
      <c r="L24" s="73"/>
      <c r="M24" s="73"/>
      <c r="N24" s="73"/>
      <c r="O24" s="73"/>
      <c r="P24" s="72"/>
      <c r="Q24" s="26"/>
      <c r="S24" s="25"/>
      <c r="T24" s="59"/>
    </row>
    <row r="25" spans="1:20" x14ac:dyDescent="0.2">
      <c r="A25" s="75">
        <v>391.1</v>
      </c>
      <c r="B25" s="76"/>
      <c r="C25" s="64" t="s">
        <v>51</v>
      </c>
      <c r="D25" s="59"/>
      <c r="E25" s="1" t="s">
        <v>74</v>
      </c>
      <c r="F25" s="59"/>
      <c r="G25" s="37">
        <v>0</v>
      </c>
      <c r="H25" s="59"/>
      <c r="I25" s="51">
        <v>12512975.029999999</v>
      </c>
      <c r="J25" s="72"/>
      <c r="K25" s="73">
        <v>7559547</v>
      </c>
      <c r="L25" s="73"/>
      <c r="M25" s="73">
        <v>4953428</v>
      </c>
      <c r="N25" s="73"/>
      <c r="O25" s="73">
        <v>758143</v>
      </c>
      <c r="P25" s="72"/>
      <c r="Q25" s="26">
        <f t="shared" ref="Q25:Q30" si="1">O25/I25*100</f>
        <v>6.0588548940786948</v>
      </c>
      <c r="S25" s="25">
        <f t="shared" si="0"/>
        <v>6.5</v>
      </c>
      <c r="T25" s="59"/>
    </row>
    <row r="26" spans="1:20" x14ac:dyDescent="0.2">
      <c r="A26" s="75">
        <v>391.2</v>
      </c>
      <c r="B26" s="76"/>
      <c r="C26" s="64" t="s">
        <v>52</v>
      </c>
      <c r="D26" s="59"/>
      <c r="E26" s="1" t="s">
        <v>75</v>
      </c>
      <c r="F26" s="59"/>
      <c r="G26" s="37">
        <v>0</v>
      </c>
      <c r="H26" s="59"/>
      <c r="I26" s="51">
        <v>3342047.27</v>
      </c>
      <c r="J26" s="72"/>
      <c r="K26" s="73">
        <v>2433715</v>
      </c>
      <c r="L26" s="73"/>
      <c r="M26" s="73">
        <v>908331</v>
      </c>
      <c r="N26" s="73"/>
      <c r="O26" s="73">
        <v>297134</v>
      </c>
      <c r="P26" s="72"/>
      <c r="Q26" s="26">
        <f t="shared" si="1"/>
        <v>8.89077789734554</v>
      </c>
      <c r="S26" s="25">
        <f t="shared" si="0"/>
        <v>3.1</v>
      </c>
      <c r="T26" s="59"/>
    </row>
    <row r="27" spans="1:20" x14ac:dyDescent="0.2">
      <c r="A27" s="75">
        <v>391.3</v>
      </c>
      <c r="B27" s="76"/>
      <c r="C27" s="64" t="s">
        <v>55</v>
      </c>
      <c r="D27" s="59"/>
      <c r="E27" s="1" t="s">
        <v>76</v>
      </c>
      <c r="F27" s="59"/>
      <c r="G27" s="37">
        <v>0</v>
      </c>
      <c r="H27" s="59"/>
      <c r="I27" s="51">
        <v>19219230.989999998</v>
      </c>
      <c r="J27" s="72"/>
      <c r="K27" s="73">
        <v>9693676</v>
      </c>
      <c r="L27" s="73"/>
      <c r="M27" s="73">
        <v>9525555</v>
      </c>
      <c r="N27" s="73"/>
      <c r="O27" s="73">
        <v>4237208</v>
      </c>
      <c r="P27" s="72"/>
      <c r="Q27" s="26">
        <f t="shared" si="1"/>
        <v>22.046709372527296</v>
      </c>
      <c r="S27" s="25">
        <f t="shared" si="0"/>
        <v>2.2000000000000002</v>
      </c>
      <c r="T27" s="59"/>
    </row>
    <row r="28" spans="1:20" x14ac:dyDescent="0.2">
      <c r="A28" s="75">
        <v>391.31</v>
      </c>
      <c r="B28" s="76"/>
      <c r="C28" s="64" t="s">
        <v>53</v>
      </c>
      <c r="D28" s="59"/>
      <c r="E28" s="1" t="s">
        <v>77</v>
      </c>
      <c r="F28" s="59"/>
      <c r="G28" s="37">
        <v>0</v>
      </c>
      <c r="H28" s="59"/>
      <c r="I28" s="51">
        <v>1217943.3700000001</v>
      </c>
      <c r="J28" s="72"/>
      <c r="K28" s="73">
        <v>271695</v>
      </c>
      <c r="L28" s="73"/>
      <c r="M28" s="73">
        <v>946249</v>
      </c>
      <c r="N28" s="73"/>
      <c r="O28" s="73">
        <v>319003</v>
      </c>
      <c r="P28" s="72"/>
      <c r="Q28" s="26">
        <f t="shared" si="1"/>
        <v>26.191940270589097</v>
      </c>
      <c r="S28" s="25">
        <f t="shared" si="0"/>
        <v>3</v>
      </c>
      <c r="T28" s="59"/>
    </row>
    <row r="29" spans="1:20" x14ac:dyDescent="0.2">
      <c r="A29" s="75">
        <v>391.33</v>
      </c>
      <c r="B29" s="76"/>
      <c r="C29" s="64" t="s">
        <v>93</v>
      </c>
      <c r="D29" s="59"/>
      <c r="E29" s="1" t="s">
        <v>91</v>
      </c>
      <c r="F29" s="59"/>
      <c r="G29" s="37"/>
      <c r="H29" s="59"/>
      <c r="I29" s="51"/>
      <c r="J29" s="72"/>
      <c r="K29" s="73"/>
      <c r="L29" s="73"/>
      <c r="M29" s="73"/>
      <c r="N29" s="73"/>
      <c r="O29" s="73"/>
      <c r="P29" s="72"/>
      <c r="Q29" s="26">
        <v>10</v>
      </c>
      <c r="S29" s="25"/>
      <c r="T29" s="59"/>
    </row>
    <row r="30" spans="1:20" x14ac:dyDescent="0.2">
      <c r="A30" s="75">
        <v>391.4</v>
      </c>
      <c r="B30" s="76"/>
      <c r="C30" s="64" t="s">
        <v>54</v>
      </c>
      <c r="D30" s="59"/>
      <c r="E30" s="1" t="s">
        <v>78</v>
      </c>
      <c r="F30" s="59"/>
      <c r="G30" s="37">
        <v>0</v>
      </c>
      <c r="H30" s="59"/>
      <c r="I30" s="51">
        <v>2554508.44</v>
      </c>
      <c r="J30" s="72"/>
      <c r="K30" s="73">
        <v>1702665</v>
      </c>
      <c r="L30" s="73"/>
      <c r="M30" s="73">
        <v>851844</v>
      </c>
      <c r="N30" s="73"/>
      <c r="O30" s="73">
        <v>178458</v>
      </c>
      <c r="P30" s="72"/>
      <c r="Q30" s="26">
        <f t="shared" si="1"/>
        <v>6.9860015807972822</v>
      </c>
      <c r="S30" s="25">
        <f t="shared" si="0"/>
        <v>4.8</v>
      </c>
      <c r="T30" s="59"/>
    </row>
    <row r="31" spans="1:20" x14ac:dyDescent="0.2">
      <c r="A31" s="75"/>
      <c r="B31" s="76"/>
      <c r="C31" s="64"/>
      <c r="D31" s="59"/>
      <c r="E31" s="1"/>
      <c r="F31" s="59"/>
      <c r="G31" s="37"/>
      <c r="H31" s="59"/>
      <c r="I31" s="51"/>
      <c r="J31" s="72"/>
      <c r="K31" s="73"/>
      <c r="L31" s="73"/>
      <c r="M31" s="73"/>
      <c r="N31" s="73"/>
      <c r="O31" s="73"/>
      <c r="P31" s="72"/>
      <c r="Q31" s="26"/>
      <c r="S31" s="25"/>
      <c r="T31" s="59"/>
    </row>
    <row r="32" spans="1:20" x14ac:dyDescent="0.2">
      <c r="A32" s="75"/>
      <c r="B32" s="76"/>
      <c r="C32" s="64"/>
      <c r="D32" s="59"/>
      <c r="E32" s="1"/>
      <c r="F32" s="59"/>
      <c r="G32" s="37"/>
      <c r="H32" s="59"/>
      <c r="I32" s="51"/>
      <c r="J32" s="72"/>
      <c r="K32" s="73"/>
      <c r="L32" s="73"/>
      <c r="M32" s="73"/>
      <c r="N32" s="73"/>
      <c r="O32" s="73"/>
      <c r="P32" s="72"/>
      <c r="Q32" s="26"/>
      <c r="S32" s="25"/>
      <c r="T32" s="59"/>
    </row>
    <row r="33" spans="1:20" x14ac:dyDescent="0.2">
      <c r="A33" s="75">
        <v>392.2</v>
      </c>
      <c r="B33" s="76"/>
      <c r="C33" s="64" t="s">
        <v>29</v>
      </c>
      <c r="D33" s="59"/>
      <c r="E33" s="1" t="s">
        <v>79</v>
      </c>
      <c r="F33" s="59"/>
      <c r="G33" s="37">
        <v>5</v>
      </c>
      <c r="H33" s="59"/>
      <c r="I33" s="51">
        <v>63404.28</v>
      </c>
      <c r="J33" s="72"/>
      <c r="K33" s="73">
        <v>27626</v>
      </c>
      <c r="L33" s="73"/>
      <c r="M33" s="73">
        <v>32608</v>
      </c>
      <c r="N33" s="73"/>
      <c r="O33" s="73">
        <v>2221</v>
      </c>
      <c r="P33" s="72"/>
      <c r="Q33" s="26">
        <v>2.63</v>
      </c>
      <c r="S33" s="25">
        <f t="shared" ref="S33:S40" si="2">ROUND(M33/O33,1)</f>
        <v>14.7</v>
      </c>
      <c r="T33" s="59"/>
    </row>
    <row r="34" spans="1:20" x14ac:dyDescent="0.2">
      <c r="A34" s="75">
        <v>393</v>
      </c>
      <c r="B34" s="76"/>
      <c r="C34" s="64" t="s">
        <v>30</v>
      </c>
      <c r="D34" s="59"/>
      <c r="E34" s="1" t="s">
        <v>80</v>
      </c>
      <c r="F34" s="59"/>
      <c r="G34" s="37">
        <v>0</v>
      </c>
      <c r="H34" s="59"/>
      <c r="I34" s="51">
        <v>1210653.3999999999</v>
      </c>
      <c r="J34" s="72"/>
      <c r="K34" s="73">
        <v>414144</v>
      </c>
      <c r="L34" s="73"/>
      <c r="M34" s="73">
        <v>796509</v>
      </c>
      <c r="N34" s="73"/>
      <c r="O34" s="73">
        <v>67785</v>
      </c>
      <c r="P34" s="72"/>
      <c r="Q34" s="26">
        <f t="shared" ref="Q34:Q40" si="3">O34/I34*100</f>
        <v>5.599042632680832</v>
      </c>
      <c r="S34" s="25">
        <f t="shared" si="2"/>
        <v>11.8</v>
      </c>
      <c r="T34" s="59"/>
    </row>
    <row r="35" spans="1:20" x14ac:dyDescent="0.2">
      <c r="A35" s="75">
        <v>394</v>
      </c>
      <c r="B35" s="76"/>
      <c r="C35" s="64" t="s">
        <v>41</v>
      </c>
      <c r="D35" s="59"/>
      <c r="E35" s="1" t="s">
        <v>80</v>
      </c>
      <c r="F35" s="59"/>
      <c r="G35" s="37">
        <v>0</v>
      </c>
      <c r="H35" s="59"/>
      <c r="I35" s="51">
        <v>3470364.28</v>
      </c>
      <c r="J35" s="72"/>
      <c r="K35" s="73">
        <v>672910</v>
      </c>
      <c r="L35" s="73"/>
      <c r="M35" s="73">
        <v>2797454</v>
      </c>
      <c r="N35" s="73"/>
      <c r="O35" s="73">
        <v>179536</v>
      </c>
      <c r="P35" s="72"/>
      <c r="Q35" s="26">
        <f t="shared" si="3"/>
        <v>5.1734050236363087</v>
      </c>
      <c r="S35" s="25">
        <f t="shared" si="2"/>
        <v>15.6</v>
      </c>
      <c r="T35" s="59"/>
    </row>
    <row r="36" spans="1:20" x14ac:dyDescent="0.2">
      <c r="A36" s="75">
        <v>395</v>
      </c>
      <c r="B36" s="76"/>
      <c r="C36" s="64" t="s">
        <v>81</v>
      </c>
      <c r="D36" s="59"/>
      <c r="E36" s="1" t="s">
        <v>75</v>
      </c>
      <c r="F36" s="59"/>
      <c r="G36" s="37">
        <v>0</v>
      </c>
      <c r="H36" s="59"/>
      <c r="I36" s="51">
        <v>22281.5</v>
      </c>
      <c r="J36" s="72"/>
      <c r="K36" s="73">
        <v>8637</v>
      </c>
      <c r="L36" s="73"/>
      <c r="M36" s="73">
        <v>13645</v>
      </c>
      <c r="N36" s="73"/>
      <c r="O36" s="73">
        <v>13645</v>
      </c>
      <c r="P36" s="72"/>
      <c r="Q36" s="26">
        <f t="shared" si="3"/>
        <v>61.239144581827972</v>
      </c>
      <c r="S36" s="25">
        <f t="shared" si="2"/>
        <v>1</v>
      </c>
      <c r="T36" s="59"/>
    </row>
    <row r="37" spans="1:20" x14ac:dyDescent="0.2">
      <c r="A37" s="75">
        <v>396.2</v>
      </c>
      <c r="B37" s="76"/>
      <c r="C37" s="64" t="s">
        <v>31</v>
      </c>
      <c r="D37" s="59"/>
      <c r="E37" s="1" t="s">
        <v>82</v>
      </c>
      <c r="G37" s="50">
        <v>10</v>
      </c>
      <c r="I37" s="51">
        <v>14147.08</v>
      </c>
      <c r="K37" s="39">
        <v>6945</v>
      </c>
      <c r="L37" s="39"/>
      <c r="M37" s="39">
        <v>5787</v>
      </c>
      <c r="N37" s="39"/>
      <c r="O37" s="39">
        <v>656</v>
      </c>
      <c r="Q37" s="26">
        <v>4.01</v>
      </c>
      <c r="S37" s="25">
        <f t="shared" si="2"/>
        <v>8.8000000000000007</v>
      </c>
      <c r="T37" s="59"/>
    </row>
    <row r="38" spans="1:20" x14ac:dyDescent="0.2">
      <c r="A38" s="75">
        <v>397</v>
      </c>
      <c r="B38" s="59"/>
      <c r="C38" s="64" t="s">
        <v>32</v>
      </c>
      <c r="D38" s="59"/>
      <c r="E38" s="1" t="s">
        <v>75</v>
      </c>
      <c r="F38" s="59"/>
      <c r="G38" s="37">
        <v>0</v>
      </c>
      <c r="I38" s="51">
        <v>36367603.460000001</v>
      </c>
      <c r="K38" s="39">
        <v>12740088</v>
      </c>
      <c r="L38" s="39"/>
      <c r="M38" s="39">
        <v>23627517</v>
      </c>
      <c r="N38" s="39"/>
      <c r="O38" s="39">
        <v>4365671</v>
      </c>
      <c r="Q38" s="26">
        <f t="shared" si="3"/>
        <v>12.00428564065739</v>
      </c>
      <c r="S38" s="25">
        <f t="shared" si="2"/>
        <v>5.4</v>
      </c>
      <c r="T38" s="59"/>
    </row>
    <row r="39" spans="1:20" x14ac:dyDescent="0.2">
      <c r="A39" s="75">
        <v>397.1</v>
      </c>
      <c r="B39" s="76"/>
      <c r="C39" s="64" t="s">
        <v>33</v>
      </c>
      <c r="D39" s="59"/>
      <c r="E39" s="1" t="s">
        <v>75</v>
      </c>
      <c r="F39" s="59"/>
      <c r="G39" s="37">
        <v>0</v>
      </c>
      <c r="I39" s="51">
        <v>5784754.4900000002</v>
      </c>
      <c r="K39" s="39">
        <v>5155519</v>
      </c>
      <c r="L39" s="39"/>
      <c r="M39" s="39">
        <v>629236</v>
      </c>
      <c r="N39" s="39"/>
      <c r="O39" s="39">
        <v>51982</v>
      </c>
      <c r="Q39" s="26">
        <f t="shared" si="3"/>
        <v>0.89860339085885732</v>
      </c>
      <c r="S39" s="25">
        <f t="shared" si="2"/>
        <v>12.1</v>
      </c>
      <c r="T39" s="59"/>
    </row>
    <row r="40" spans="1:20" x14ac:dyDescent="0.2">
      <c r="A40" s="75">
        <v>398</v>
      </c>
      <c r="B40" s="59"/>
      <c r="C40" s="64" t="s">
        <v>34</v>
      </c>
      <c r="E40" s="1" t="s">
        <v>78</v>
      </c>
      <c r="F40" s="59"/>
      <c r="G40" s="37">
        <v>0</v>
      </c>
      <c r="H40" s="59"/>
      <c r="I40" s="52">
        <v>594390.05000000005</v>
      </c>
      <c r="J40" s="72"/>
      <c r="K40" s="73">
        <v>-154835</v>
      </c>
      <c r="L40" s="73"/>
      <c r="M40" s="73">
        <v>749225</v>
      </c>
      <c r="N40" s="73"/>
      <c r="O40" s="73">
        <v>205861</v>
      </c>
      <c r="P40" s="72"/>
      <c r="Q40" s="26">
        <f t="shared" si="3"/>
        <v>34.633991601979204</v>
      </c>
      <c r="S40" s="25">
        <f t="shared" si="2"/>
        <v>3.6</v>
      </c>
      <c r="T40" s="59"/>
    </row>
    <row r="41" spans="1:20" x14ac:dyDescent="0.2">
      <c r="A41" s="75"/>
      <c r="B41" s="59"/>
      <c r="C41" s="64"/>
      <c r="D41" s="59"/>
      <c r="E41" s="2"/>
      <c r="F41" s="59"/>
      <c r="G41" s="37" t="s">
        <v>35</v>
      </c>
      <c r="H41" s="59"/>
      <c r="I41" s="51"/>
      <c r="J41" s="72"/>
      <c r="K41" s="77"/>
      <c r="L41" s="73"/>
      <c r="M41" s="77"/>
      <c r="N41" s="73"/>
      <c r="O41" s="77"/>
      <c r="P41" s="72"/>
      <c r="Q41" s="72"/>
      <c r="R41" s="59"/>
      <c r="S41" s="72"/>
      <c r="T41" s="59"/>
    </row>
    <row r="42" spans="1:20" ht="15.75" x14ac:dyDescent="0.25">
      <c r="A42" s="75"/>
      <c r="B42" s="59"/>
      <c r="C42" s="65" t="s">
        <v>27</v>
      </c>
      <c r="D42" s="59"/>
      <c r="E42" s="2"/>
      <c r="F42" s="59"/>
      <c r="G42" s="37"/>
      <c r="H42" s="59"/>
      <c r="I42" s="78">
        <f>SUM(I17:I40)</f>
        <v>148505107.06</v>
      </c>
      <c r="J42" s="70"/>
      <c r="K42" s="71">
        <f>SUM(K17:K40)</f>
        <v>61938938</v>
      </c>
      <c r="L42" s="71"/>
      <c r="M42" s="71">
        <f>SUM(M17:M40)</f>
        <v>92134383</v>
      </c>
      <c r="N42" s="71"/>
      <c r="O42" s="71">
        <f>SUM(O17:O40)</f>
        <v>12998362</v>
      </c>
      <c r="P42" s="72"/>
      <c r="Q42" s="79">
        <f>O42/I42*100</f>
        <v>8.7528047064053602</v>
      </c>
      <c r="R42" s="69"/>
      <c r="S42" s="80">
        <f>ROUND(M42/O42,1)</f>
        <v>7.1</v>
      </c>
      <c r="T42" s="59"/>
    </row>
    <row r="43" spans="1:20" ht="15.75" x14ac:dyDescent="0.25">
      <c r="A43" s="75"/>
      <c r="B43" s="59"/>
      <c r="C43" s="65"/>
      <c r="D43" s="59"/>
      <c r="E43" s="2"/>
      <c r="F43" s="59"/>
      <c r="G43" s="37"/>
      <c r="H43" s="59"/>
      <c r="I43" s="51"/>
      <c r="J43" s="70"/>
      <c r="K43" s="71"/>
      <c r="L43" s="71"/>
      <c r="M43" s="71"/>
      <c r="N43" s="71"/>
      <c r="O43" s="71"/>
      <c r="P43" s="72"/>
      <c r="Q43" s="72"/>
      <c r="R43" s="59"/>
      <c r="S43" s="72"/>
      <c r="T43" s="59"/>
    </row>
    <row r="44" spans="1:20" x14ac:dyDescent="0.2">
      <c r="A44" s="75"/>
      <c r="B44" s="59"/>
      <c r="C44" s="64"/>
      <c r="D44" s="59"/>
      <c r="E44" s="2"/>
      <c r="F44" s="59"/>
      <c r="G44" s="37"/>
      <c r="H44" s="59"/>
      <c r="I44" s="51"/>
      <c r="J44" s="72"/>
      <c r="K44" s="73"/>
      <c r="L44" s="73"/>
      <c r="M44" s="73"/>
      <c r="N44" s="73"/>
      <c r="O44" s="73"/>
      <c r="P44" s="72"/>
      <c r="Q44" s="72"/>
      <c r="R44" s="59"/>
      <c r="S44" s="72"/>
      <c r="T44" s="59"/>
    </row>
    <row r="45" spans="1:20" ht="15.75" x14ac:dyDescent="0.25">
      <c r="A45" s="24"/>
      <c r="C45" s="4" t="s">
        <v>24</v>
      </c>
      <c r="E45" s="2"/>
      <c r="G45" s="37"/>
      <c r="I45" s="51"/>
      <c r="J45" s="27"/>
      <c r="K45" s="39"/>
      <c r="L45" s="39"/>
      <c r="M45" s="39"/>
      <c r="N45" s="39"/>
      <c r="O45" s="39"/>
      <c r="P45" s="27"/>
      <c r="Q45" s="27"/>
      <c r="T45" s="24"/>
    </row>
    <row r="46" spans="1:20" x14ac:dyDescent="0.2">
      <c r="A46" s="24"/>
      <c r="E46" s="2"/>
      <c r="G46" s="37"/>
      <c r="I46" s="51"/>
      <c r="J46" s="27"/>
      <c r="K46" s="39"/>
      <c r="L46" s="39"/>
      <c r="M46" s="39"/>
      <c r="N46" s="39"/>
      <c r="O46" s="39"/>
      <c r="P46" s="27"/>
      <c r="Q46" s="27"/>
      <c r="T46" s="24"/>
    </row>
    <row r="47" spans="1:20" ht="15.75" x14ac:dyDescent="0.25">
      <c r="A47" s="26">
        <v>301</v>
      </c>
      <c r="C47" s="64" t="s">
        <v>38</v>
      </c>
      <c r="G47" s="37"/>
      <c r="I47" s="51">
        <v>83782.289999999994</v>
      </c>
      <c r="J47" s="70"/>
      <c r="K47" s="73"/>
      <c r="L47" s="71"/>
      <c r="M47" s="71"/>
      <c r="N47" s="71"/>
      <c r="O47" s="71"/>
      <c r="P47" s="70"/>
      <c r="Q47" s="27"/>
      <c r="T47" s="24"/>
    </row>
    <row r="48" spans="1:20" ht="15.75" x14ac:dyDescent="0.25">
      <c r="A48" s="26">
        <v>302</v>
      </c>
      <c r="C48" s="64" t="s">
        <v>36</v>
      </c>
      <c r="G48" s="37"/>
      <c r="I48" s="51">
        <v>4200</v>
      </c>
      <c r="J48" s="70"/>
      <c r="K48" s="73">
        <v>4200</v>
      </c>
      <c r="L48" s="71"/>
      <c r="M48" s="71"/>
      <c r="N48" s="71"/>
      <c r="O48" s="71"/>
      <c r="P48" s="70"/>
      <c r="Q48" s="27"/>
      <c r="T48" s="24"/>
    </row>
    <row r="49" spans="1:20" ht="15.75" x14ac:dyDescent="0.25">
      <c r="A49" s="26">
        <v>389.1</v>
      </c>
      <c r="C49" s="64" t="s">
        <v>25</v>
      </c>
      <c r="G49" s="37"/>
      <c r="I49" s="51">
        <v>1711503.17</v>
      </c>
      <c r="J49" s="70"/>
      <c r="K49" s="73"/>
      <c r="L49" s="71"/>
      <c r="M49" s="71"/>
      <c r="N49" s="71"/>
      <c r="O49" s="71"/>
      <c r="P49" s="70"/>
      <c r="Q49" s="27"/>
      <c r="T49" s="24"/>
    </row>
    <row r="50" spans="1:20" ht="15.75" x14ac:dyDescent="0.25">
      <c r="A50" s="26">
        <v>389.2</v>
      </c>
      <c r="C50" s="64" t="s">
        <v>37</v>
      </c>
      <c r="G50" s="37"/>
      <c r="I50" s="52">
        <v>202094.94</v>
      </c>
      <c r="J50" s="70"/>
      <c r="K50" s="81">
        <v>109529</v>
      </c>
      <c r="L50" s="71"/>
      <c r="M50" s="71"/>
      <c r="N50" s="71"/>
      <c r="O50" s="71"/>
      <c r="P50" s="70"/>
      <c r="Q50" s="27"/>
      <c r="T50" s="24"/>
    </row>
    <row r="51" spans="1:20" ht="15.75" x14ac:dyDescent="0.25">
      <c r="A51" s="26"/>
      <c r="C51" s="64"/>
      <c r="G51" s="37"/>
      <c r="I51" s="51"/>
      <c r="J51" s="70"/>
      <c r="K51" s="71"/>
      <c r="L51" s="71"/>
      <c r="M51" s="71"/>
      <c r="N51" s="71"/>
      <c r="O51" s="71"/>
      <c r="P51" s="70"/>
      <c r="Q51" s="27"/>
      <c r="T51" s="24"/>
    </row>
    <row r="52" spans="1:20" ht="15.75" x14ac:dyDescent="0.25">
      <c r="A52" s="24"/>
      <c r="C52" s="65" t="s">
        <v>26</v>
      </c>
      <c r="G52" s="37"/>
      <c r="I52" s="78">
        <f>SUM(I47:I50)</f>
        <v>2001580.4</v>
      </c>
      <c r="J52" s="70"/>
      <c r="K52" s="71">
        <f>SUM(K47:K50)</f>
        <v>113729</v>
      </c>
      <c r="L52" s="71"/>
      <c r="M52" s="71"/>
      <c r="N52" s="71"/>
      <c r="O52" s="71"/>
      <c r="P52" s="70"/>
      <c r="Q52" s="27"/>
      <c r="T52" s="24"/>
    </row>
    <row r="53" spans="1:20" ht="15.75" x14ac:dyDescent="0.25">
      <c r="A53" s="24"/>
      <c r="C53" s="65"/>
      <c r="G53" s="37"/>
      <c r="I53" s="78"/>
      <c r="J53" s="70"/>
      <c r="K53" s="71"/>
      <c r="L53" s="71"/>
      <c r="M53" s="71"/>
      <c r="N53" s="71"/>
      <c r="O53" s="71"/>
      <c r="P53" s="70"/>
      <c r="Q53" s="27"/>
      <c r="T53" s="24"/>
    </row>
    <row r="54" spans="1:20" ht="15.75" x14ac:dyDescent="0.25">
      <c r="A54" s="24"/>
      <c r="C54" s="4" t="s">
        <v>83</v>
      </c>
      <c r="G54" s="37"/>
      <c r="I54" s="78"/>
      <c r="J54" s="70"/>
      <c r="K54" s="71"/>
      <c r="L54" s="71"/>
      <c r="M54" s="71"/>
      <c r="N54" s="71"/>
      <c r="O54" s="71"/>
      <c r="P54" s="70"/>
      <c r="Q54" s="27"/>
      <c r="T54" s="24"/>
    </row>
    <row r="55" spans="1:20" ht="15.75" x14ac:dyDescent="0.25">
      <c r="A55" s="24"/>
      <c r="C55" s="4"/>
      <c r="G55" s="37"/>
      <c r="I55" s="78"/>
      <c r="J55" s="70"/>
      <c r="K55" s="71"/>
      <c r="L55" s="71"/>
      <c r="M55" s="71"/>
      <c r="N55" s="71"/>
      <c r="O55" s="71"/>
      <c r="P55" s="70"/>
      <c r="Q55" s="27"/>
      <c r="T55" s="24"/>
    </row>
    <row r="56" spans="1:20" ht="15.75" x14ac:dyDescent="0.25">
      <c r="A56" s="26">
        <v>303</v>
      </c>
      <c r="C56" s="64" t="s">
        <v>84</v>
      </c>
      <c r="E56" s="59" t="s">
        <v>92</v>
      </c>
      <c r="G56" s="37"/>
      <c r="I56" s="51">
        <v>28789522.780000001</v>
      </c>
      <c r="J56" s="70"/>
      <c r="K56" s="73">
        <v>15372458</v>
      </c>
      <c r="L56" s="71"/>
      <c r="M56" s="71"/>
      <c r="N56" s="71"/>
      <c r="O56" s="71"/>
      <c r="P56" s="70"/>
      <c r="Q56" s="27">
        <v>20</v>
      </c>
      <c r="T56" s="24"/>
    </row>
    <row r="57" spans="1:20" ht="15.75" x14ac:dyDescent="0.25">
      <c r="A57" s="26">
        <v>303.10000000000002</v>
      </c>
      <c r="C57" s="64" t="s">
        <v>62</v>
      </c>
      <c r="E57" s="59" t="s">
        <v>91</v>
      </c>
      <c r="G57" s="37"/>
      <c r="I57" s="51"/>
      <c r="J57" s="70"/>
      <c r="K57" s="73"/>
      <c r="L57" s="71"/>
      <c r="M57" s="71"/>
      <c r="N57" s="71"/>
      <c r="O57" s="71"/>
      <c r="P57" s="70"/>
      <c r="Q57" s="27">
        <v>10</v>
      </c>
      <c r="T57" s="24"/>
    </row>
    <row r="58" spans="1:20" ht="15.75" x14ac:dyDescent="0.25">
      <c r="A58" s="26">
        <v>392.1</v>
      </c>
      <c r="C58" s="64" t="s">
        <v>42</v>
      </c>
      <c r="E58" s="59" t="s">
        <v>92</v>
      </c>
      <c r="G58" s="37"/>
      <c r="I58" s="51">
        <v>132669</v>
      </c>
      <c r="J58" s="70"/>
      <c r="K58" s="73">
        <v>132103</v>
      </c>
      <c r="L58" s="71"/>
      <c r="M58" s="71"/>
      <c r="N58" s="71"/>
      <c r="O58" s="71"/>
      <c r="P58" s="70"/>
      <c r="Q58" s="27">
        <v>20</v>
      </c>
      <c r="T58" s="24"/>
    </row>
    <row r="59" spans="1:20" ht="15.75" x14ac:dyDescent="0.25">
      <c r="A59" s="26">
        <v>396.1</v>
      </c>
      <c r="C59" s="64" t="s">
        <v>43</v>
      </c>
      <c r="E59" s="59" t="s">
        <v>92</v>
      </c>
      <c r="G59" s="37"/>
      <c r="I59" s="52">
        <v>258314.21</v>
      </c>
      <c r="J59" s="70"/>
      <c r="K59" s="81">
        <v>258314</v>
      </c>
      <c r="L59" s="71"/>
      <c r="M59" s="71"/>
      <c r="N59" s="71"/>
      <c r="O59" s="71"/>
      <c r="P59" s="70"/>
      <c r="Q59" s="27">
        <v>20</v>
      </c>
      <c r="T59" s="24"/>
    </row>
    <row r="60" spans="1:20" ht="15.75" x14ac:dyDescent="0.25">
      <c r="A60" s="26"/>
      <c r="C60" s="64"/>
      <c r="G60" s="37"/>
      <c r="I60" s="51"/>
      <c r="J60" s="70"/>
      <c r="K60" s="73"/>
      <c r="L60" s="71"/>
      <c r="M60" s="71"/>
      <c r="N60" s="71"/>
      <c r="O60" s="71"/>
      <c r="P60" s="70"/>
      <c r="Q60" s="27"/>
      <c r="T60" s="24"/>
    </row>
    <row r="61" spans="1:20" ht="15.75" x14ac:dyDescent="0.25">
      <c r="A61" s="26"/>
      <c r="C61" s="65" t="s">
        <v>85</v>
      </c>
      <c r="G61" s="37"/>
      <c r="I61" s="78">
        <f>SUM(I53:I59)</f>
        <v>29180505.990000002</v>
      </c>
      <c r="J61" s="70"/>
      <c r="K61" s="71">
        <f>SUM(K53:K59)</f>
        <v>15762875</v>
      </c>
      <c r="L61" s="71"/>
      <c r="M61" s="71"/>
      <c r="N61" s="71"/>
      <c r="O61" s="71"/>
      <c r="P61" s="70"/>
      <c r="Q61" s="27"/>
      <c r="T61" s="24"/>
    </row>
    <row r="62" spans="1:20" ht="15.75" x14ac:dyDescent="0.25">
      <c r="A62" s="24"/>
      <c r="C62" s="82"/>
      <c r="G62" s="37"/>
      <c r="I62" s="78"/>
      <c r="J62" s="70"/>
      <c r="K62" s="71"/>
      <c r="L62" s="71"/>
      <c r="M62" s="71"/>
      <c r="N62" s="71"/>
      <c r="O62" s="71"/>
      <c r="P62" s="70"/>
      <c r="Q62" s="27"/>
      <c r="T62" s="24"/>
    </row>
    <row r="63" spans="1:20" ht="16.5" thickBot="1" x14ac:dyDescent="0.3">
      <c r="A63" s="24"/>
      <c r="C63" s="65" t="s">
        <v>23</v>
      </c>
      <c r="G63" s="37"/>
      <c r="I63" s="78">
        <f>I52+I42+I61</f>
        <v>179687193.45000002</v>
      </c>
      <c r="J63" s="70"/>
      <c r="K63" s="71">
        <f>K52+K42+K61</f>
        <v>77815542</v>
      </c>
      <c r="L63" s="71"/>
      <c r="M63" s="71">
        <f>M52+M42</f>
        <v>92134383</v>
      </c>
      <c r="N63" s="71"/>
      <c r="O63" s="71">
        <f>O52+O42</f>
        <v>12998362</v>
      </c>
      <c r="P63" s="70"/>
      <c r="Q63" s="27"/>
      <c r="T63" s="24"/>
    </row>
    <row r="64" spans="1:20" ht="16.5" thickTop="1" x14ac:dyDescent="0.25">
      <c r="A64" s="24"/>
      <c r="C64" s="65"/>
      <c r="G64" s="37"/>
      <c r="I64" s="83"/>
      <c r="J64" s="70"/>
      <c r="K64" s="84"/>
      <c r="L64" s="71"/>
      <c r="M64" s="84"/>
      <c r="N64" s="71"/>
      <c r="O64" s="84"/>
      <c r="P64" s="70"/>
      <c r="Q64" s="27"/>
      <c r="T64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173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F09C8F0-C2CD-46C7-895E-BBFBF2AEC932}"/>
</file>

<file path=customXml/itemProps2.xml><?xml version="1.0" encoding="utf-8"?>
<ds:datastoreItem xmlns:ds="http://schemas.openxmlformats.org/officeDocument/2006/customXml" ds:itemID="{FBD6033D-7D70-4D6A-AAEA-B77C71BDD981}"/>
</file>

<file path=customXml/itemProps3.xml><?xml version="1.0" encoding="utf-8"?>
<ds:datastoreItem xmlns:ds="http://schemas.openxmlformats.org/officeDocument/2006/customXml" ds:itemID="{74CAFD6B-CE48-421C-B1DD-806400123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AG-1-173-Common </vt:lpstr>
      <vt:lpstr>Comparison</vt:lpstr>
      <vt:lpstr>2006 Study</vt:lpstr>
      <vt:lpstr>ExistingEstimates</vt:lpstr>
      <vt:lpstr>'AG-1-173-Common '!Print_Area</vt:lpstr>
      <vt:lpstr>Comparison!Print_Area</vt:lpstr>
      <vt:lpstr>'AG-1-173-Common '!Print_Titles</vt:lpstr>
      <vt:lpstr>Comparison!Print_Titles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Allis, Ned W.</dc:creator>
  <cp:lastModifiedBy>Lewis, Samantha</cp:lastModifiedBy>
  <cp:lastPrinted>2017-01-20T22:28:37Z</cp:lastPrinted>
  <dcterms:created xsi:type="dcterms:W3CDTF">2002-08-25T13:39:51Z</dcterms:created>
  <dcterms:modified xsi:type="dcterms:W3CDTF">2017-01-20T22:28:42Z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