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CN2016\CNs-00370-00371 - K L 2016 Rate Case\DR1 - PSC1\LGE\SRR Assigned\LGE PSC 1-54\1-SSeelyeExhibits\"/>
    </mc:Choice>
  </mc:AlternateContent>
  <bookViews>
    <workbookView xWindow="0" yWindow="0" windowWidth="10575" windowHeight="10290"/>
  </bookViews>
  <sheets>
    <sheet name="LGE Secondary" sheetId="2" r:id="rId1"/>
    <sheet name="LGE Primary" sheetId="1" r:id="rId2"/>
  </sheets>
  <definedNames>
    <definedName name="_xlnm.Print_Area" localSheetId="1">'LGE Primary'!$A$1:$F$34</definedName>
    <definedName name="_xlnm.Print_Area" localSheetId="0">'LGE Secondary'!$A$1:$F$34</definedName>
  </definedNames>
  <calcPr calcId="171027" calcMode="manual"/>
</workbook>
</file>

<file path=xl/calcChain.xml><?xml version="1.0" encoding="utf-8"?>
<calcChain xmlns="http://schemas.openxmlformats.org/spreadsheetml/2006/main">
  <c r="L29" i="1" l="1"/>
  <c r="K29" i="1"/>
  <c r="D17" i="1"/>
  <c r="G20" i="1"/>
  <c r="L29" i="2"/>
  <c r="K29" i="2"/>
  <c r="L31" i="1" l="1"/>
  <c r="D12" i="1" s="1"/>
  <c r="K31" i="1"/>
  <c r="D11" i="1" s="1"/>
  <c r="K31" i="2"/>
  <c r="D11" i="2" s="1"/>
  <c r="L31" i="2"/>
  <c r="D12" i="2" s="1"/>
  <c r="D25" i="2" l="1"/>
  <c r="D27" i="2" s="1"/>
  <c r="D18" i="2"/>
  <c r="D13" i="2"/>
  <c r="B24" i="1"/>
  <c r="B23" i="1"/>
  <c r="B17" i="1"/>
  <c r="B16" i="1"/>
  <c r="D13" i="1"/>
  <c r="D18" i="1"/>
  <c r="D25" i="1"/>
  <c r="D27" i="1" s="1"/>
  <c r="E20" i="1" l="1"/>
  <c r="E29" i="1"/>
  <c r="E20" i="2"/>
  <c r="E29" i="2"/>
  <c r="E31" i="1" l="1"/>
  <c r="E31" i="2"/>
</calcChain>
</file>

<file path=xl/comments1.xml><?xml version="1.0" encoding="utf-8"?>
<comments xmlns="http://schemas.openxmlformats.org/spreadsheetml/2006/main">
  <authors>
    <author>Wernert, Jeff</author>
    <author>Jeff</author>
  </authors>
  <commentList>
    <comment ref="A10" authorId="0" shapeId="0">
      <text>
        <r>
          <rPr>
            <b/>
            <sz val="9"/>
            <color indexed="81"/>
            <rFont val="Tahoma"/>
            <family val="2"/>
          </rPr>
          <t>Wernert, Jeff:</t>
        </r>
        <r>
          <rPr>
            <sz val="9"/>
            <color indexed="81"/>
            <rFont val="Tahoma"/>
            <family val="2"/>
          </rPr>
          <t xml:space="preserve">
Includes O&amp;M, Depreciation, Other Taxes, Income Taxes, Expense Adjustments less misc revenue from COSS</t>
        </r>
      </text>
    </comment>
    <comment ref="K11" authorId="1" shapeId="0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Cell K200 in COSS</t>
        </r>
      </text>
    </comment>
    <comment ref="L11" authorId="1" shapeId="0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Cell O200 in COSS</t>
        </r>
      </text>
    </comment>
    <comment ref="K12" authorId="1" shapeId="0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Cell K204 in COSS</t>
        </r>
      </text>
    </comment>
    <comment ref="L12" authorId="1" shapeId="0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Cell O204 in COSS</t>
        </r>
      </text>
    </comment>
    <comment ref="K13" authorId="1" shapeId="0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Cell K211 in COSS</t>
        </r>
      </text>
    </comment>
    <comment ref="L13" authorId="1" shapeId="0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Cell O211 in COSS</t>
        </r>
      </text>
    </comment>
    <comment ref="K15" authorId="1" shapeId="0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Cell K314 in COSS</t>
        </r>
      </text>
    </comment>
    <comment ref="L15" authorId="1" shapeId="0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Cell O314 in COSS</t>
        </r>
      </text>
    </comment>
    <comment ref="D16" authorId="1" shapeId="0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Sum of Winter and Summer billing demands from Schedule M2.3 page 6</t>
        </r>
      </text>
    </comment>
    <comment ref="K16" authorId="1" shapeId="0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Cell K318 in COSS</t>
        </r>
      </text>
    </comment>
    <comment ref="L16" authorId="1" shapeId="0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Cell O318 in COSS</t>
        </r>
      </text>
    </comment>
    <comment ref="D17" authorId="1" shapeId="0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Base billing demands from Schedule M2.3 page 8</t>
        </r>
      </text>
    </comment>
    <comment ref="K17" authorId="1" shapeId="0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Cell K325 in COSS</t>
        </r>
      </text>
    </comment>
    <comment ref="L17" authorId="1" shapeId="0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Cell O325 in COSS</t>
        </r>
      </text>
    </comment>
    <comment ref="K19" authorId="1" shapeId="0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Cell K486 in COSS</t>
        </r>
      </text>
    </comment>
    <comment ref="L19" authorId="1" shapeId="0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Cell O486 in COSS</t>
        </r>
      </text>
    </comment>
    <comment ref="G20" authorId="1" shapeId="0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Total System ROR after proposed increase</t>
        </r>
      </text>
    </comment>
    <comment ref="K20" authorId="1" shapeId="0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Cell K490 in COSS</t>
        </r>
      </text>
    </comment>
    <comment ref="L20" authorId="1" shapeId="0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Cell O490 in COSS</t>
        </r>
      </text>
    </comment>
    <comment ref="K21" authorId="1" shapeId="0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Cell K497 in COSS</t>
        </r>
      </text>
    </comment>
    <comment ref="L21" authorId="1" shapeId="0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Cell O497 in COSS</t>
        </r>
      </text>
    </comment>
    <comment ref="D23" authorId="1" shapeId="0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Sum of cells K143, K147, K154 in COSS</t>
        </r>
      </text>
    </comment>
    <comment ref="K23" authorId="1" shapeId="0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Cell K543 in COSS</t>
        </r>
      </text>
    </comment>
    <comment ref="L23" authorId="1" shapeId="0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Cell O543 in COSS</t>
        </r>
      </text>
    </comment>
    <comment ref="D24" authorId="1" shapeId="0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Sum of cells O143, O147, O154 in COSS</t>
        </r>
      </text>
    </comment>
    <comment ref="K24" authorId="1" shapeId="0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Cell K547 in COSS</t>
        </r>
      </text>
    </comment>
    <comment ref="L24" authorId="1" shapeId="0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Cell O547 in COSS</t>
        </r>
      </text>
    </comment>
    <comment ref="K25" authorId="1" shapeId="0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Cell K554 in COSS</t>
        </r>
      </text>
    </comment>
    <comment ref="L25" authorId="1" shapeId="0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Cell O554 in COSS</t>
        </r>
      </text>
    </comment>
    <comment ref="I27" authorId="1" shapeId="0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Allocation of Property Insurance Adjustment based on Distribution Rate Base divided by Total Rate Base for each customer class in COSS</t>
        </r>
      </text>
    </comment>
    <comment ref="I28" authorId="1" shapeId="0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Allocation of Income Tax Adjustment based on Distribution O&amp;M divided by Total O&amp;M for each customer class in COSS</t>
        </r>
      </text>
    </comment>
    <comment ref="K29" authorId="1" shapeId="0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Cell K706 in COSS * -1</t>
        </r>
      </text>
    </comment>
    <comment ref="L29" authorId="1" shapeId="0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Cell O706 in COSS * -1</t>
        </r>
      </text>
    </comment>
  </commentList>
</comments>
</file>

<file path=xl/comments2.xml><?xml version="1.0" encoding="utf-8"?>
<comments xmlns="http://schemas.openxmlformats.org/spreadsheetml/2006/main">
  <authors>
    <author>Wernert, Jeff</author>
    <author>Jeff</author>
  </authors>
  <commentList>
    <comment ref="A10" authorId="0" shapeId="0">
      <text>
        <r>
          <rPr>
            <b/>
            <sz val="9"/>
            <color indexed="81"/>
            <rFont val="Tahoma"/>
            <family val="2"/>
          </rPr>
          <t>Wernert, Jeff:</t>
        </r>
        <r>
          <rPr>
            <sz val="9"/>
            <color indexed="81"/>
            <rFont val="Tahoma"/>
            <family val="2"/>
          </rPr>
          <t xml:space="preserve">
Includes O&amp;M, Depreciation, Other Taxes, Income Taxes, Expense Adjustments less misc revenue from COSS</t>
        </r>
      </text>
    </comment>
    <comment ref="K11" authorId="1" shapeId="0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Cell J200 in COSS</t>
        </r>
      </text>
    </comment>
    <comment ref="L11" authorId="1" shapeId="0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Cell N200 in COSS</t>
        </r>
      </text>
    </comment>
    <comment ref="K12" authorId="1" shapeId="0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Cell J204 in COSS</t>
        </r>
      </text>
    </comment>
    <comment ref="L12" authorId="1" shapeId="0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Cell N204 in COSS</t>
        </r>
      </text>
    </comment>
    <comment ref="K13" authorId="1" shapeId="0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Cell J211 in COSS</t>
        </r>
      </text>
    </comment>
    <comment ref="L13" authorId="1" shapeId="0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Cell N211 in COSS</t>
        </r>
      </text>
    </comment>
    <comment ref="K15" authorId="1" shapeId="0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Cell J314 in COSS</t>
        </r>
      </text>
    </comment>
    <comment ref="L15" authorId="1" shapeId="0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Cell N314 in COSS</t>
        </r>
      </text>
    </comment>
    <comment ref="D16" authorId="1" shapeId="0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Sum of Winter and Summer billing demands from Schedule M2.3 page 7</t>
        </r>
      </text>
    </comment>
    <comment ref="K16" authorId="1" shapeId="0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Cell J318 in COSS</t>
        </r>
      </text>
    </comment>
    <comment ref="L16" authorId="1" shapeId="0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Cell N318 in COSS</t>
        </r>
      </text>
    </comment>
    <comment ref="D17" authorId="1" shapeId="0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Base billing demands from Schedule M2.3 page 11 multiplied by 0.95 to calculate kW demand</t>
        </r>
      </text>
    </comment>
    <comment ref="K17" authorId="1" shapeId="0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Cell J325 in COSS</t>
        </r>
      </text>
    </comment>
    <comment ref="L17" authorId="1" shapeId="0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Cell N325 in COSS</t>
        </r>
      </text>
    </comment>
    <comment ref="K19" authorId="1" shapeId="0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Cell J486 in COSS</t>
        </r>
      </text>
    </comment>
    <comment ref="L19" authorId="1" shapeId="0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Cell N486 in COSS</t>
        </r>
      </text>
    </comment>
    <comment ref="G20" authorId="1" shapeId="0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Total system ROR after proposed increase</t>
        </r>
      </text>
    </comment>
    <comment ref="K20" authorId="1" shapeId="0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Cell J490 in COSS</t>
        </r>
      </text>
    </comment>
    <comment ref="L20" authorId="1" shapeId="0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Cell N490 in COSS</t>
        </r>
      </text>
    </comment>
    <comment ref="K21" authorId="1" shapeId="0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Cell J497 in COSS</t>
        </r>
      </text>
    </comment>
    <comment ref="L21" authorId="1" shapeId="0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Cell N497 in COSS</t>
        </r>
      </text>
    </comment>
    <comment ref="D23" authorId="1" shapeId="0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Sum of cells J143, J147, J154 in COSS</t>
        </r>
      </text>
    </comment>
    <comment ref="K23" authorId="1" shapeId="0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Cell J543 in COSS</t>
        </r>
      </text>
    </comment>
    <comment ref="L23" authorId="1" shapeId="0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Cell N543 in COSS</t>
        </r>
      </text>
    </comment>
    <comment ref="D24" authorId="1" shapeId="0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Sum of cells N143, N147, N154 in COSS</t>
        </r>
      </text>
    </comment>
    <comment ref="K24" authorId="1" shapeId="0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Cell J547 in COSS</t>
        </r>
      </text>
    </comment>
    <comment ref="L24" authorId="1" shapeId="0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Cell N547 in COSS</t>
        </r>
      </text>
    </comment>
    <comment ref="K25" authorId="1" shapeId="0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Cell J554 in COSS</t>
        </r>
      </text>
    </comment>
    <comment ref="L25" authorId="1" shapeId="0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Cell N554 in COSS</t>
        </r>
      </text>
    </comment>
    <comment ref="I27" authorId="1" shapeId="0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Allocation of Property Insurance Adjustment based on Distribution Rate Base divided by Total Rate Base for each customer class in COSS</t>
        </r>
      </text>
    </comment>
    <comment ref="I28" authorId="1" shapeId="0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Allocation of Income Tax Adjustment based on Distribution O&amp;M divided by Total O&amp;M for each customer class in COSS</t>
        </r>
      </text>
    </comment>
    <comment ref="K29" authorId="1" shapeId="0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Cell J705 in COSS * -1
</t>
        </r>
      </text>
    </comment>
    <comment ref="L29" authorId="1" shapeId="0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Cell N705 in COSS * -1
</t>
        </r>
      </text>
    </comment>
  </commentList>
</comments>
</file>

<file path=xl/sharedStrings.xml><?xml version="1.0" encoding="utf-8"?>
<sst xmlns="http://schemas.openxmlformats.org/spreadsheetml/2006/main" count="80" uniqueCount="38">
  <si>
    <t>Louisville Gas and Electric Company</t>
  </si>
  <si>
    <t>Distribution Demand Costs</t>
  </si>
  <si>
    <t>Primary Service</t>
  </si>
  <si>
    <t>Rate Base</t>
  </si>
  <si>
    <t>Total Cost</t>
  </si>
  <si>
    <t>Billing Demand</t>
  </si>
  <si>
    <t>Unit Cost</t>
  </si>
  <si>
    <t>Return</t>
  </si>
  <si>
    <t>Unit Return</t>
  </si>
  <si>
    <t>Capacity Charge</t>
  </si>
  <si>
    <t>Secondary Service</t>
  </si>
  <si>
    <t>Redundant Capacity</t>
  </si>
  <si>
    <t>Derivation of Distribution Demand-Related Cost for</t>
  </si>
  <si>
    <t>PSP</t>
  </si>
  <si>
    <t>PSS</t>
  </si>
  <si>
    <t>ROR</t>
  </si>
  <si>
    <t>/ KW</t>
  </si>
  <si>
    <t>TODS</t>
  </si>
  <si>
    <t xml:space="preserve">TODS </t>
  </si>
  <si>
    <t>TODP</t>
  </si>
  <si>
    <t>Reference for Distribution Demand Costs from COSS</t>
  </si>
  <si>
    <t>Substation O&amp;M</t>
  </si>
  <si>
    <t>Lines O&amp;M</t>
  </si>
  <si>
    <t>Transformer O&amp;M</t>
  </si>
  <si>
    <t>Substation Depreciation</t>
  </si>
  <si>
    <t>Lines Depreciation</t>
  </si>
  <si>
    <t>Transformer Depreciation</t>
  </si>
  <si>
    <t>Substation Prop Taxes</t>
  </si>
  <si>
    <t>Lines Prop Taxes</t>
  </si>
  <si>
    <t>Transformer Prop Taxes</t>
  </si>
  <si>
    <t>Less: Rent from Elec Prop</t>
  </si>
  <si>
    <t>Total</t>
  </si>
  <si>
    <t>Substation Amort of ITC</t>
  </si>
  <si>
    <t>Lines Amort of ITC</t>
  </si>
  <si>
    <t>Transformer Amort of ITC</t>
  </si>
  <si>
    <t>Plus Income Tax Exp Adjustment</t>
  </si>
  <si>
    <t>Plus Prop Insurance Exp Adjustment</t>
  </si>
  <si>
    <t>Based on the 12 Months Ended June 30,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</si>
</sst>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7" x14ac:knownFonts="1">
    <font>
      <sz val="10"/>
      <name val="Arial"/>
    </font>
    <font>
      <sz val="10"/>
      <name val="Arial"/>
      <family val="2"/>
    </font>
    <font>
      <sz val="1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Times New Roman"/>
      <family val="1"/>
    </font>
    <font>
      <b/>
      <u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5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6" fillId="0" borderId="0" xfId="0" applyFont="1"/>
    <xf numFmtId="44" fontId="2" fillId="0" borderId="0" xfId="2" applyFont="1"/>
    <xf numFmtId="10" fontId="2" fillId="0" borderId="0" xfId="5" applyNumberFormat="1" applyFont="1" applyAlignment="1">
      <alignment horizontal="center"/>
    </xf>
    <xf numFmtId="164" fontId="2" fillId="0" borderId="0" xfId="2" applyNumberFormat="1" applyFont="1"/>
    <xf numFmtId="44" fontId="2" fillId="0" borderId="0" xfId="2" applyFont="1" applyBorder="1"/>
    <xf numFmtId="44" fontId="2" fillId="0" borderId="2" xfId="0" applyNumberFormat="1" applyFont="1" applyBorder="1"/>
    <xf numFmtId="43" fontId="2" fillId="0" borderId="0" xfId="0" applyNumberFormat="1" applyFont="1"/>
    <xf numFmtId="0" fontId="2" fillId="0" borderId="0" xfId="0" quotePrefix="1" applyFont="1" applyAlignment="1">
      <alignment horizontal="left"/>
    </xf>
    <xf numFmtId="0" fontId="2" fillId="0" borderId="0" xfId="0" applyFont="1" applyFill="1"/>
    <xf numFmtId="164" fontId="2" fillId="0" borderId="0" xfId="3" applyNumberFormat="1" applyFont="1" applyFill="1"/>
    <xf numFmtId="165" fontId="2" fillId="0" borderId="1" xfId="1" applyNumberFormat="1" applyFont="1" applyFill="1" applyBorder="1"/>
    <xf numFmtId="164" fontId="2" fillId="0" borderId="0" xfId="0" applyNumberFormat="1" applyFont="1" applyFill="1"/>
    <xf numFmtId="165" fontId="2" fillId="0" borderId="0" xfId="1" applyNumberFormat="1" applyFont="1" applyFill="1"/>
    <xf numFmtId="164" fontId="2" fillId="0" borderId="0" xfId="2" applyNumberFormat="1" applyFont="1" applyFill="1"/>
    <xf numFmtId="0" fontId="2" fillId="0" borderId="0" xfId="0" quotePrefix="1" applyFont="1" applyFill="1" applyAlignment="1">
      <alignment horizontal="left"/>
    </xf>
    <xf numFmtId="164" fontId="2" fillId="0" borderId="0" xfId="4" applyNumberFormat="1" applyFont="1" applyFill="1"/>
    <xf numFmtId="164" fontId="2" fillId="0" borderId="0" xfId="2" applyNumberFormat="1" applyFont="1" applyAlignment="1">
      <alignment horizontal="right"/>
    </xf>
    <xf numFmtId="0" fontId="2" fillId="0" borderId="0" xfId="0" applyFont="1" applyAlignment="1">
      <alignment horizontal="right"/>
    </xf>
    <xf numFmtId="164" fontId="2" fillId="0" borderId="0" xfId="0" applyNumberFormat="1" applyFont="1"/>
  </cellXfs>
  <cellStyles count="6">
    <cellStyle name="Comma" xfId="1" builtinId="3"/>
    <cellStyle name="Currency" xfId="2" builtinId="4"/>
    <cellStyle name="Normal" xfId="0" builtinId="0"/>
    <cellStyle name="Normal_Secondary" xfId="3"/>
    <cellStyle name="Normal_Sheet1" xfId="4"/>
    <cellStyle name="Percent" xfId="5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4"/>
  <sheetViews>
    <sheetView tabSelected="1" zoomScaleNormal="100" zoomScaleSheetLayoutView="100" workbookViewId="0"/>
  </sheetViews>
  <sheetFormatPr defaultColWidth="9.140625" defaultRowHeight="15" x14ac:dyDescent="0.25"/>
  <cols>
    <col min="1" max="1" width="13.28515625" style="2" customWidth="1"/>
    <col min="2" max="2" width="9.140625" style="2"/>
    <col min="3" max="3" width="9.7109375" style="2" customWidth="1"/>
    <col min="4" max="4" width="14.7109375" style="2" customWidth="1"/>
    <col min="5" max="5" width="12.85546875" style="2" bestFit="1" customWidth="1"/>
    <col min="6" max="8" width="9.140625" style="2"/>
    <col min="9" max="9" width="16.7109375" style="2" customWidth="1"/>
    <col min="10" max="10" width="4.28515625" style="2" customWidth="1"/>
    <col min="11" max="12" width="11.28515625" style="2" bestFit="1" customWidth="1"/>
    <col min="13" max="16384" width="9.140625" style="2"/>
  </cols>
  <sheetData>
    <row r="1" spans="1:12" x14ac:dyDescent="0.25">
      <c r="A1" s="1" t="s">
        <v>0</v>
      </c>
    </row>
    <row r="2" spans="1:12" x14ac:dyDescent="0.25">
      <c r="A2" s="2" t="s">
        <v>12</v>
      </c>
    </row>
    <row r="3" spans="1:12" x14ac:dyDescent="0.25">
      <c r="A3" s="2" t="s">
        <v>11</v>
      </c>
    </row>
    <row r="4" spans="1:12" x14ac:dyDescent="0.25">
      <c r="A4" s="2" t="s">
        <v>37</v>
      </c>
    </row>
    <row r="8" spans="1:12" x14ac:dyDescent="0.25">
      <c r="A8" s="4" t="s">
        <v>10</v>
      </c>
      <c r="I8" s="2" t="s">
        <v>20</v>
      </c>
    </row>
    <row r="10" spans="1:12" x14ac:dyDescent="0.25">
      <c r="A10" s="2" t="s">
        <v>1</v>
      </c>
      <c r="K10" s="20" t="s">
        <v>14</v>
      </c>
      <c r="L10" s="20" t="s">
        <v>17</v>
      </c>
    </row>
    <row r="11" spans="1:12" x14ac:dyDescent="0.25">
      <c r="B11" s="2" t="s">
        <v>14</v>
      </c>
      <c r="D11" s="13">
        <f>K31</f>
        <v>5641581.1067503663</v>
      </c>
      <c r="I11" s="21" t="s">
        <v>21</v>
      </c>
      <c r="K11" s="20">
        <v>1166360.1607132424</v>
      </c>
      <c r="L11" s="20">
        <v>629985.01672187739</v>
      </c>
    </row>
    <row r="12" spans="1:12" x14ac:dyDescent="0.25">
      <c r="B12" s="2" t="s">
        <v>17</v>
      </c>
      <c r="D12" s="14">
        <f>L31</f>
        <v>3062438.3479698971</v>
      </c>
      <c r="I12" s="21" t="s">
        <v>22</v>
      </c>
      <c r="K12" s="20">
        <v>2026737.4497745258</v>
      </c>
      <c r="L12" s="20">
        <v>1094699.7927349245</v>
      </c>
    </row>
    <row r="13" spans="1:12" x14ac:dyDescent="0.25">
      <c r="B13" s="2" t="s">
        <v>4</v>
      </c>
      <c r="D13" s="15">
        <f>SUM(D11:D12)</f>
        <v>8704019.4547202624</v>
      </c>
      <c r="I13" s="21" t="s">
        <v>23</v>
      </c>
      <c r="K13" s="20">
        <v>125234.26578102716</v>
      </c>
      <c r="L13" s="20">
        <v>68824.423424802284</v>
      </c>
    </row>
    <row r="14" spans="1:12" x14ac:dyDescent="0.25">
      <c r="I14" s="21"/>
      <c r="K14" s="20"/>
      <c r="L14" s="20"/>
    </row>
    <row r="15" spans="1:12" x14ac:dyDescent="0.25">
      <c r="A15" s="2" t="s">
        <v>5</v>
      </c>
      <c r="I15" s="21" t="s">
        <v>24</v>
      </c>
      <c r="K15" s="20">
        <v>707987.10720128578</v>
      </c>
      <c r="L15" s="20">
        <v>382404.41039783851</v>
      </c>
    </row>
    <row r="16" spans="1:12" x14ac:dyDescent="0.25">
      <c r="B16" s="2" t="s">
        <v>14</v>
      </c>
      <c r="D16" s="16">
        <v>4877440</v>
      </c>
      <c r="I16" s="21" t="s">
        <v>25</v>
      </c>
      <c r="K16" s="20">
        <v>1210730.7769101814</v>
      </c>
      <c r="L16" s="20">
        <v>653950.87592071621</v>
      </c>
    </row>
    <row r="17" spans="1:12" x14ac:dyDescent="0.25">
      <c r="B17" s="2" t="s">
        <v>18</v>
      </c>
      <c r="D17" s="14">
        <v>3038571.4966324829</v>
      </c>
      <c r="I17" s="21" t="s">
        <v>26</v>
      </c>
      <c r="K17" s="20">
        <v>361201.83749819291</v>
      </c>
      <c r="L17" s="20">
        <v>198504.0440070871</v>
      </c>
    </row>
    <row r="18" spans="1:12" x14ac:dyDescent="0.25">
      <c r="B18" s="2" t="s">
        <v>4</v>
      </c>
      <c r="D18" s="16">
        <f>SUM(D16:D17)</f>
        <v>7916011.4966324829</v>
      </c>
      <c r="I18" s="21"/>
      <c r="K18" s="20"/>
      <c r="L18" s="20"/>
    </row>
    <row r="19" spans="1:12" x14ac:dyDescent="0.25">
      <c r="G19" s="3" t="s">
        <v>15</v>
      </c>
      <c r="I19" s="21" t="s">
        <v>27</v>
      </c>
      <c r="K19" s="20">
        <v>171856.31796653406</v>
      </c>
      <c r="L19" s="20">
        <v>92824.591403825718</v>
      </c>
    </row>
    <row r="20" spans="1:12" x14ac:dyDescent="0.25">
      <c r="A20" s="2" t="s">
        <v>6</v>
      </c>
      <c r="E20" s="5">
        <f>ROUND(D13/D18,2)</f>
        <v>1.1000000000000001</v>
      </c>
      <c r="G20" s="6">
        <v>7.3200000000000001E-2</v>
      </c>
      <c r="I20" s="21" t="s">
        <v>28</v>
      </c>
      <c r="K20" s="20">
        <v>293891.98087386735</v>
      </c>
      <c r="L20" s="20">
        <v>158739.59924353828</v>
      </c>
    </row>
    <row r="21" spans="1:12" x14ac:dyDescent="0.25">
      <c r="I21" s="21" t="s">
        <v>29</v>
      </c>
      <c r="K21" s="20">
        <v>87677.89300651419</v>
      </c>
      <c r="L21" s="20">
        <v>48184.739181734752</v>
      </c>
    </row>
    <row r="22" spans="1:12" x14ac:dyDescent="0.25">
      <c r="A22" s="2" t="s">
        <v>3</v>
      </c>
      <c r="I22" s="21"/>
      <c r="K22" s="20"/>
      <c r="L22" s="20"/>
    </row>
    <row r="23" spans="1:12" x14ac:dyDescent="0.25">
      <c r="B23" s="2" t="s">
        <v>14</v>
      </c>
      <c r="D23" s="13">
        <v>39432704</v>
      </c>
      <c r="G23" s="10"/>
      <c r="I23" s="21" t="s">
        <v>32</v>
      </c>
      <c r="K23" s="20">
        <v>-5296.5313162862694</v>
      </c>
      <c r="L23" s="20">
        <v>-2860.810478830228</v>
      </c>
    </row>
    <row r="24" spans="1:12" x14ac:dyDescent="0.25">
      <c r="B24" s="2" t="s">
        <v>17</v>
      </c>
      <c r="D24" s="14">
        <v>21357683</v>
      </c>
      <c r="G24" s="10"/>
      <c r="I24" s="21" t="s">
        <v>33</v>
      </c>
      <c r="K24" s="20">
        <v>-9057.6133523759399</v>
      </c>
      <c r="L24" s="20">
        <v>-4892.2801819358046</v>
      </c>
    </row>
    <row r="25" spans="1:12" x14ac:dyDescent="0.25">
      <c r="B25" s="2" t="s">
        <v>4</v>
      </c>
      <c r="D25" s="17">
        <f>SUM(D23:D24)</f>
        <v>60790387</v>
      </c>
      <c r="I25" s="21" t="s">
        <v>34</v>
      </c>
      <c r="K25" s="20">
        <v>-2702.1916421218257</v>
      </c>
      <c r="L25" s="20">
        <v>-1485.0311182207577</v>
      </c>
    </row>
    <row r="26" spans="1:12" x14ac:dyDescent="0.25">
      <c r="I26" s="21"/>
      <c r="K26" s="20"/>
      <c r="L26" s="20"/>
    </row>
    <row r="27" spans="1:12" x14ac:dyDescent="0.25">
      <c r="A27" s="2" t="s">
        <v>7</v>
      </c>
      <c r="D27" s="7">
        <f>D25*G20</f>
        <v>4449856.3284</v>
      </c>
      <c r="I27" s="21" t="s">
        <v>36</v>
      </c>
      <c r="K27" s="7">
        <v>0</v>
      </c>
      <c r="L27" s="7">
        <v>0</v>
      </c>
    </row>
    <row r="28" spans="1:12" x14ac:dyDescent="0.25">
      <c r="I28" s="21" t="s">
        <v>35</v>
      </c>
      <c r="K28" s="7">
        <v>-31415.25546389832</v>
      </c>
      <c r="L28" s="7">
        <v>-28227.754260928788</v>
      </c>
    </row>
    <row r="29" spans="1:12" x14ac:dyDescent="0.25">
      <c r="A29" s="2" t="s">
        <v>8</v>
      </c>
      <c r="E29" s="8">
        <f>ROUND(D27/D18,2)</f>
        <v>0.56000000000000005</v>
      </c>
      <c r="I29" s="21" t="s">
        <v>30</v>
      </c>
      <c r="K29" s="20">
        <f>-461625.091200322</f>
        <v>-461625.09120032197</v>
      </c>
      <c r="L29" s="20">
        <f>-228213.269026532</f>
        <v>-228213.26902653201</v>
      </c>
    </row>
    <row r="30" spans="1:12" x14ac:dyDescent="0.25">
      <c r="I30" s="21"/>
    </row>
    <row r="31" spans="1:12" ht="15.75" thickBot="1" x14ac:dyDescent="0.3">
      <c r="A31" s="2" t="s">
        <v>9</v>
      </c>
      <c r="E31" s="9">
        <f>ROUND(E20+E29,2)</f>
        <v>1.66</v>
      </c>
      <c r="F31" s="11" t="s">
        <v>16</v>
      </c>
      <c r="I31" s="21" t="s">
        <v>31</v>
      </c>
      <c r="K31" s="22">
        <f>SUM(K11:K29)</f>
        <v>5641581.1067503663</v>
      </c>
      <c r="L31" s="22">
        <f>SUM(L11:L29)</f>
        <v>3062438.3479698971</v>
      </c>
    </row>
    <row r="32" spans="1:12" ht="15.75" thickTop="1" x14ac:dyDescent="0.25"/>
    <row r="34" spans="2:4" x14ac:dyDescent="0.25">
      <c r="B34" s="18"/>
      <c r="C34" s="12"/>
      <c r="D34" s="12"/>
    </row>
  </sheetData>
  <phoneticPr fontId="0" type="noConversion"/>
  <pageMargins left="1" right="1" top="1" bottom="1" header="0.5" footer="0.56000000000000005"/>
  <pageSetup orientation="portrait" r:id="rId1"/>
  <headerFooter>
    <oddHeader>&amp;R&amp;"Times New Roman,Bold"&amp;12Exhibit WSS-6
Page 1 of 2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4"/>
  <sheetViews>
    <sheetView zoomScaleNormal="100" zoomScaleSheetLayoutView="100" workbookViewId="0"/>
  </sheetViews>
  <sheetFormatPr defaultColWidth="9.140625" defaultRowHeight="15" x14ac:dyDescent="0.25"/>
  <cols>
    <col min="1" max="3" width="9.140625" style="2"/>
    <col min="4" max="4" width="14.7109375" style="2" customWidth="1"/>
    <col min="5" max="5" width="12.85546875" style="2" bestFit="1" customWidth="1"/>
    <col min="6" max="6" width="9.140625" style="2"/>
    <col min="7" max="8" width="12.5703125" style="3" customWidth="1"/>
    <col min="9" max="9" width="16.42578125" style="2" customWidth="1"/>
    <col min="10" max="10" width="5.42578125" style="2" customWidth="1"/>
    <col min="11" max="11" width="9.85546875" style="2" bestFit="1" customWidth="1"/>
    <col min="12" max="12" width="11.28515625" style="2" bestFit="1" customWidth="1"/>
    <col min="13" max="16384" width="9.140625" style="2"/>
  </cols>
  <sheetData>
    <row r="1" spans="1:12" x14ac:dyDescent="0.25">
      <c r="A1" s="1" t="s">
        <v>0</v>
      </c>
    </row>
    <row r="2" spans="1:12" x14ac:dyDescent="0.25">
      <c r="A2" s="2" t="s">
        <v>12</v>
      </c>
    </row>
    <row r="3" spans="1:12" x14ac:dyDescent="0.25">
      <c r="A3" s="2" t="s">
        <v>11</v>
      </c>
    </row>
    <row r="4" spans="1:12" x14ac:dyDescent="0.25">
      <c r="A4" s="2" t="s">
        <v>37</v>
      </c>
    </row>
    <row r="8" spans="1:12" x14ac:dyDescent="0.25">
      <c r="A8" s="4" t="s">
        <v>2</v>
      </c>
      <c r="I8" s="2" t="s">
        <v>20</v>
      </c>
    </row>
    <row r="10" spans="1:12" x14ac:dyDescent="0.25">
      <c r="A10" s="2" t="s">
        <v>1</v>
      </c>
      <c r="K10" s="20" t="s">
        <v>13</v>
      </c>
      <c r="L10" s="20" t="s">
        <v>19</v>
      </c>
    </row>
    <row r="11" spans="1:12" x14ac:dyDescent="0.25">
      <c r="B11" s="2" t="s">
        <v>13</v>
      </c>
      <c r="D11" s="19">
        <f>K31</f>
        <v>441839.05443856301</v>
      </c>
      <c r="I11" s="21" t="s">
        <v>21</v>
      </c>
      <c r="K11" s="20">
        <v>100491.04291340245</v>
      </c>
      <c r="L11" s="20">
        <v>1061031.8330188955</v>
      </c>
    </row>
    <row r="12" spans="1:12" x14ac:dyDescent="0.25">
      <c r="B12" s="2" t="s">
        <v>19</v>
      </c>
      <c r="D12" s="14">
        <f>L31</f>
        <v>4667091.8220461868</v>
      </c>
      <c r="I12" s="21" t="s">
        <v>22</v>
      </c>
      <c r="K12" s="20">
        <v>174619.27018747435</v>
      </c>
      <c r="L12" s="20">
        <v>1843712.623095162</v>
      </c>
    </row>
    <row r="13" spans="1:12" x14ac:dyDescent="0.25">
      <c r="B13" s="2" t="s">
        <v>4</v>
      </c>
      <c r="D13" s="15">
        <f>SUM(D11:D12)</f>
        <v>5108930.8764847498</v>
      </c>
      <c r="I13" s="21" t="s">
        <v>23</v>
      </c>
      <c r="K13" s="20">
        <v>0</v>
      </c>
      <c r="L13" s="20">
        <v>0</v>
      </c>
    </row>
    <row r="14" spans="1:12" x14ac:dyDescent="0.25">
      <c r="I14" s="21"/>
      <c r="K14" s="20"/>
      <c r="L14" s="20"/>
    </row>
    <row r="15" spans="1:12" x14ac:dyDescent="0.25">
      <c r="A15" s="2" t="s">
        <v>5</v>
      </c>
      <c r="D15" s="12"/>
      <c r="I15" s="21" t="s">
        <v>24</v>
      </c>
      <c r="K15" s="20">
        <v>60998.622182356827</v>
      </c>
      <c r="L15" s="20">
        <v>644052.22624215845</v>
      </c>
    </row>
    <row r="16" spans="1:12" x14ac:dyDescent="0.25">
      <c r="B16" s="2" t="str">
        <f>B11</f>
        <v>PSP</v>
      </c>
      <c r="D16" s="16">
        <v>386443</v>
      </c>
      <c r="I16" s="21" t="s">
        <v>25</v>
      </c>
      <c r="K16" s="20">
        <v>104313.91825373819</v>
      </c>
      <c r="L16" s="20">
        <v>1101395.5541244131</v>
      </c>
    </row>
    <row r="17" spans="1:12" x14ac:dyDescent="0.25">
      <c r="B17" s="2" t="str">
        <f>B12</f>
        <v>TODP</v>
      </c>
      <c r="D17" s="14">
        <f>4881701*0.95</f>
        <v>4637615.95</v>
      </c>
      <c r="I17" s="21" t="s">
        <v>26</v>
      </c>
      <c r="K17" s="20">
        <v>0</v>
      </c>
      <c r="L17" s="20">
        <v>0</v>
      </c>
    </row>
    <row r="18" spans="1:12" x14ac:dyDescent="0.25">
      <c r="B18" s="2" t="s">
        <v>4</v>
      </c>
      <c r="D18" s="16">
        <f>SUM(D16:D17)</f>
        <v>5024058.95</v>
      </c>
      <c r="I18" s="21"/>
      <c r="K18" s="20"/>
      <c r="L18" s="20"/>
    </row>
    <row r="19" spans="1:12" x14ac:dyDescent="0.25">
      <c r="G19" s="3" t="s">
        <v>15</v>
      </c>
      <c r="I19" s="21" t="s">
        <v>27</v>
      </c>
      <c r="K19" s="20">
        <v>14806.76484453438</v>
      </c>
      <c r="L19" s="20">
        <v>156336.80762587409</v>
      </c>
    </row>
    <row r="20" spans="1:12" x14ac:dyDescent="0.25">
      <c r="A20" s="2" t="s">
        <v>6</v>
      </c>
      <c r="E20" s="5">
        <f>ROUND(D13/D18,2)</f>
        <v>1.02</v>
      </c>
      <c r="G20" s="6">
        <f>'LGE Secondary'!G20</f>
        <v>7.3200000000000001E-2</v>
      </c>
      <c r="I20" s="21" t="s">
        <v>28</v>
      </c>
      <c r="K20" s="20">
        <v>25321.090908866929</v>
      </c>
      <c r="L20" s="20">
        <v>267352.02185358154</v>
      </c>
    </row>
    <row r="21" spans="1:12" x14ac:dyDescent="0.25">
      <c r="I21" s="21" t="s">
        <v>29</v>
      </c>
      <c r="K21" s="20">
        <v>0</v>
      </c>
      <c r="L21" s="20">
        <v>0</v>
      </c>
    </row>
    <row r="22" spans="1:12" x14ac:dyDescent="0.25">
      <c r="A22" s="2" t="s">
        <v>3</v>
      </c>
      <c r="I22" s="21"/>
      <c r="K22" s="20"/>
      <c r="L22" s="20"/>
    </row>
    <row r="23" spans="1:12" x14ac:dyDescent="0.25">
      <c r="B23" s="2" t="str">
        <f>B11</f>
        <v>PSP</v>
      </c>
      <c r="D23" s="19">
        <v>2859351</v>
      </c>
      <c r="I23" s="21" t="s">
        <v>32</v>
      </c>
      <c r="K23" s="20">
        <v>-456.33756512364425</v>
      </c>
      <c r="L23" s="20">
        <v>-4818.2272684319396</v>
      </c>
    </row>
    <row r="24" spans="1:12" x14ac:dyDescent="0.25">
      <c r="B24" s="2" t="str">
        <f>B12</f>
        <v>TODP</v>
      </c>
      <c r="D24" s="14">
        <v>30190373</v>
      </c>
      <c r="I24" s="21" t="s">
        <v>33</v>
      </c>
      <c r="K24" s="20">
        <v>-780.38417527053934</v>
      </c>
      <c r="L24" s="20">
        <v>-8239.6642321622057</v>
      </c>
    </row>
    <row r="25" spans="1:12" x14ac:dyDescent="0.25">
      <c r="B25" s="2" t="s">
        <v>4</v>
      </c>
      <c r="D25" s="17">
        <f>SUM(D23:D24)</f>
        <v>33049724</v>
      </c>
      <c r="I25" s="21" t="s">
        <v>34</v>
      </c>
      <c r="K25" s="20">
        <v>0</v>
      </c>
      <c r="L25" s="20">
        <v>0</v>
      </c>
    </row>
    <row r="27" spans="1:12" x14ac:dyDescent="0.25">
      <c r="A27" s="2" t="s">
        <v>7</v>
      </c>
      <c r="D27" s="7">
        <f>D25*G20</f>
        <v>2419239.7968000001</v>
      </c>
      <c r="I27" s="21" t="s">
        <v>36</v>
      </c>
      <c r="K27" s="7">
        <v>0</v>
      </c>
      <c r="L27" s="7">
        <v>0</v>
      </c>
    </row>
    <row r="28" spans="1:12" x14ac:dyDescent="0.25">
      <c r="I28" s="21" t="s">
        <v>35</v>
      </c>
      <c r="K28" s="7">
        <v>-1541.4250029647258</v>
      </c>
      <c r="L28" s="7">
        <v>-8626.1917719232479</v>
      </c>
    </row>
    <row r="29" spans="1:12" x14ac:dyDescent="0.25">
      <c r="A29" s="2" t="s">
        <v>8</v>
      </c>
      <c r="E29" s="8">
        <f>ROUND(D27/D18,2)</f>
        <v>0.48</v>
      </c>
      <c r="I29" s="21" t="s">
        <v>30</v>
      </c>
      <c r="K29" s="20">
        <f>-35933.5081084512</f>
        <v>-35933.508108451198</v>
      </c>
      <c r="L29" s="20">
        <f>-385105.160641381</f>
        <v>-385105.16064138099</v>
      </c>
    </row>
    <row r="30" spans="1:12" x14ac:dyDescent="0.25">
      <c r="I30" s="21"/>
    </row>
    <row r="31" spans="1:12" ht="15.75" thickBot="1" x14ac:dyDescent="0.3">
      <c r="A31" s="2" t="s">
        <v>9</v>
      </c>
      <c r="E31" s="9">
        <f>ROUND(E20+E29,2)</f>
        <v>1.5</v>
      </c>
      <c r="F31" s="11" t="s">
        <v>16</v>
      </c>
      <c r="I31" s="21" t="s">
        <v>31</v>
      </c>
      <c r="K31" s="22">
        <f>SUM(K11:K29)</f>
        <v>441839.05443856301</v>
      </c>
      <c r="L31" s="22">
        <f>SUM(L11:L29)</f>
        <v>4667091.8220461868</v>
      </c>
    </row>
    <row r="32" spans="1:12" ht="15.75" thickTop="1" x14ac:dyDescent="0.25"/>
    <row r="34" spans="2:4" x14ac:dyDescent="0.25">
      <c r="B34" s="18"/>
      <c r="C34" s="12"/>
      <c r="D34" s="12"/>
    </row>
  </sheetData>
  <phoneticPr fontId="0" type="noConversion"/>
  <pageMargins left="1" right="1" top="1" bottom="1" header="0.5" footer="0.75"/>
  <pageSetup orientation="portrait" r:id="rId1"/>
  <headerFooter>
    <oddHeader>&amp;R&amp;"Times New Roman,Bold"&amp;12Exhibit WSS-6
Page 2 of  2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LGE Secondary</vt:lpstr>
      <vt:lpstr>LGE Primary</vt:lpstr>
      <vt:lpstr>'LGE Primary'!Print_Area</vt:lpstr>
      <vt:lpstr>'LGE Secondary'!Print_Area</vt:lpstr>
    </vt:vector>
  </TitlesOfParts>
  <Company>The Prime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Seelye</dc:creator>
  <cp:lastModifiedBy>Knoy, Jason</cp:lastModifiedBy>
  <cp:lastPrinted>2016-11-28T16:38:04Z</cp:lastPrinted>
  <dcterms:created xsi:type="dcterms:W3CDTF">2002-01-10T15:58:51Z</dcterms:created>
  <dcterms:modified xsi:type="dcterms:W3CDTF">2016-11-28T16:38:07Z</dcterms:modified>
</cp:coreProperties>
</file>