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N2016\CNs-00370-00371 - K L 2016 Rate Case\DR1 - PSC1\LGE\SRR Assigned\LGE PSC 1-54\8-ArboughExhibit\"/>
    </mc:Choice>
  </mc:AlternateContent>
  <bookViews>
    <workbookView xWindow="0" yWindow="195" windowWidth="15195" windowHeight="7815" tabRatio="601"/>
  </bookViews>
  <sheets>
    <sheet name="Ranking" sheetId="6" r:id="rId1"/>
    <sheet name="E.ON U.S." sheetId="1" state="hidden" r:id="rId2"/>
    <sheet name="LG&amp;E and KU" sheetId="5" r:id="rId3"/>
    <sheet name="PPL Electric Utilities" sheetId="2" r:id="rId4"/>
    <sheet name="PSEG" sheetId="3" r:id="rId5"/>
    <sheet name="First Energy" sheetId="4" r:id="rId6"/>
    <sheet name="Duke" sheetId="7" r:id="rId7"/>
    <sheet name="Exelon" sheetId="8" r:id="rId8"/>
    <sheet name="DTE" sheetId="9" r:id="rId9"/>
    <sheet name="AEP" sheetId="10" r:id="rId10"/>
    <sheet name="Allegheny" sheetId="11" state="hidden" r:id="rId11"/>
    <sheet name="Ameren" sheetId="12" r:id="rId12"/>
    <sheet name="Dayton P&amp;L" sheetId="13" r:id="rId13"/>
    <sheet name="Nisource" sheetId="14" r:id="rId14"/>
  </sheets>
  <definedNames>
    <definedName name="_xlnm.Print_Area" localSheetId="9">AEP!$A$1:$AE$18</definedName>
    <definedName name="_xlnm.Print_Area" localSheetId="10">Allegheny!$A$1:$F$18</definedName>
    <definedName name="_xlnm.Print_Area" localSheetId="11">Ameren!$A$1:$K$18</definedName>
    <definedName name="_xlnm.Print_Area" localSheetId="12">'Dayton P&amp;L'!$A$1:$F$18</definedName>
    <definedName name="_xlnm.Print_Area" localSheetId="8">DTE!$A$1:$K$18</definedName>
    <definedName name="_xlnm.Print_Area" localSheetId="6">Duke!$A$1:$K$18</definedName>
    <definedName name="_xlnm.Print_Area" localSheetId="1">'E.ON U.S.'!$A$1:$J$19</definedName>
    <definedName name="_xlnm.Print_Area" localSheetId="7">Exelon!$A$1:$K$18</definedName>
    <definedName name="_xlnm.Print_Area" localSheetId="5">'First Energy'!$A$1:$Z$18</definedName>
    <definedName name="_xlnm.Print_Area" localSheetId="2">'LG&amp;E and KU'!$A$1:$K$19</definedName>
    <definedName name="_xlnm.Print_Area" localSheetId="13">Nisource!$A$1:$F$18</definedName>
    <definedName name="_xlnm.Print_Area" localSheetId="3">'PPL Electric Utilities'!$A$1:$F$18</definedName>
    <definedName name="_xlnm.Print_Area" localSheetId="4">PSEG!$A$1:$F$18</definedName>
    <definedName name="_xlnm.Print_Area" localSheetId="0">Ranking!$A$1:$D$36</definedName>
    <definedName name="_xlnm.Print_Titles" localSheetId="9">AEP!$A:$A</definedName>
    <definedName name="_xlnm.Print_Titles" localSheetId="5">'First Energy'!$A:$A</definedName>
  </definedNames>
  <calcPr calcId="152511" calcMode="manual"/>
</workbook>
</file>

<file path=xl/calcChain.xml><?xml version="1.0" encoding="utf-8"?>
<calcChain xmlns="http://schemas.openxmlformats.org/spreadsheetml/2006/main">
  <c r="E6" i="13" l="1"/>
  <c r="F6" i="13" s="1"/>
  <c r="J6" i="12"/>
  <c r="K6" i="12" s="1"/>
  <c r="AD6" i="10"/>
  <c r="AE6" i="10" s="1"/>
  <c r="Y6" i="10"/>
  <c r="Z6" i="10" s="1"/>
  <c r="T6" i="10"/>
  <c r="U6" i="10" s="1"/>
  <c r="O6" i="10"/>
  <c r="P6" i="10" s="1"/>
  <c r="J6" i="10"/>
  <c r="K6" i="10" s="1"/>
  <c r="E6" i="10"/>
  <c r="F6" i="10" s="1"/>
  <c r="E6" i="9"/>
  <c r="F6" i="9"/>
  <c r="L14" i="10"/>
  <c r="L16" i="10" s="1"/>
  <c r="Q14" i="10"/>
  <c r="Q16" i="10" s="1"/>
  <c r="AA14" i="10"/>
  <c r="AA16" i="10"/>
  <c r="I6" i="8"/>
  <c r="J6" i="8" s="1"/>
  <c r="K6" i="8" s="1"/>
  <c r="G6" i="8"/>
  <c r="B14" i="8"/>
  <c r="D6" i="8"/>
  <c r="E6" i="8" s="1"/>
  <c r="F6" i="8" s="1"/>
  <c r="F18" i="8" s="1"/>
  <c r="C21" i="6" s="1"/>
  <c r="B6" i="8"/>
  <c r="B14" i="7"/>
  <c r="G14" i="7"/>
  <c r="G16" i="7" s="1"/>
  <c r="E16" i="13"/>
  <c r="F16" i="13" s="1"/>
  <c r="J16" i="12"/>
  <c r="E16" i="12"/>
  <c r="J16" i="9"/>
  <c r="E16" i="8"/>
  <c r="J16" i="7"/>
  <c r="E16" i="7"/>
  <c r="J16" i="4"/>
  <c r="K16" i="4" s="1"/>
  <c r="E16" i="4"/>
  <c r="E6" i="14"/>
  <c r="F6" i="14" s="1"/>
  <c r="F18" i="14" s="1"/>
  <c r="C15" i="6" s="1"/>
  <c r="B16" i="14"/>
  <c r="B16" i="13"/>
  <c r="E6" i="12"/>
  <c r="F6" i="12" s="1"/>
  <c r="B16" i="12"/>
  <c r="G16" i="12"/>
  <c r="F6" i="11"/>
  <c r="B16" i="11"/>
  <c r="F16" i="11" s="1"/>
  <c r="E16" i="11"/>
  <c r="B16" i="10"/>
  <c r="G16" i="10"/>
  <c r="V16" i="10"/>
  <c r="J6" i="9"/>
  <c r="K6" i="9"/>
  <c r="B16" i="9"/>
  <c r="G16" i="9"/>
  <c r="G14" i="8"/>
  <c r="B16" i="8"/>
  <c r="G16" i="8"/>
  <c r="E6" i="7"/>
  <c r="F6" i="7"/>
  <c r="J6" i="7"/>
  <c r="K6" i="7"/>
  <c r="B16" i="7"/>
  <c r="E6" i="4"/>
  <c r="F6" i="4" s="1"/>
  <c r="J6" i="4"/>
  <c r="K6" i="4" s="1"/>
  <c r="K18" i="4" s="1"/>
  <c r="C32" i="6" s="1"/>
  <c r="O6" i="4"/>
  <c r="P6" i="4" s="1"/>
  <c r="T6" i="4"/>
  <c r="U6" i="4" s="1"/>
  <c r="U18" i="4" s="1"/>
  <c r="C27" i="6" s="1"/>
  <c r="Y6" i="4"/>
  <c r="Z6" i="4" s="1"/>
  <c r="B16" i="4"/>
  <c r="F16" i="4" s="1"/>
  <c r="G16" i="4"/>
  <c r="L16" i="4"/>
  <c r="Q16" i="4"/>
  <c r="V16" i="4"/>
  <c r="Z16" i="4" s="1"/>
  <c r="E6" i="3"/>
  <c r="F6" i="3"/>
  <c r="B16" i="3"/>
  <c r="E6" i="2"/>
  <c r="F6" i="2" s="1"/>
  <c r="B16" i="2"/>
  <c r="E6" i="5"/>
  <c r="F6" i="5"/>
  <c r="J6" i="5"/>
  <c r="K6" i="5"/>
  <c r="B16" i="5"/>
  <c r="G16" i="5"/>
  <c r="D6" i="1"/>
  <c r="G6" i="1"/>
  <c r="J6" i="1"/>
  <c r="D7" i="1"/>
  <c r="D8" i="1" s="1"/>
  <c r="D19" i="1" s="1"/>
  <c r="B8" i="1"/>
  <c r="C8" i="1"/>
  <c r="B17" i="1"/>
  <c r="D17" i="1" s="1"/>
  <c r="C17" i="1"/>
  <c r="E17" i="1"/>
  <c r="G17" i="1" s="1"/>
  <c r="G19" i="1" s="1"/>
  <c r="F17" i="1"/>
  <c r="H17" i="1"/>
  <c r="I17" i="1"/>
  <c r="J17" i="1"/>
  <c r="J19" i="1" s="1"/>
  <c r="E24" i="1"/>
  <c r="A10" i="6"/>
  <c r="A11" i="6"/>
  <c r="B14" i="6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B13" i="6"/>
  <c r="B9" i="6"/>
  <c r="B12" i="6"/>
  <c r="B23" i="6"/>
  <c r="B16" i="6"/>
  <c r="B19" i="6"/>
  <c r="B17" i="6"/>
  <c r="B20" i="6"/>
  <c r="B22" i="6"/>
  <c r="B18" i="6"/>
  <c r="B21" i="6"/>
  <c r="B15" i="6"/>
  <c r="B24" i="6"/>
  <c r="B26" i="6"/>
  <c r="B25" i="6"/>
  <c r="B28" i="6"/>
  <c r="B31" i="6"/>
  <c r="B27" i="6"/>
  <c r="B29" i="6"/>
  <c r="B30" i="6"/>
  <c r="B32" i="6"/>
  <c r="B33" i="6"/>
  <c r="T16" i="4"/>
  <c r="U16" i="4"/>
  <c r="E16" i="5"/>
  <c r="F16" i="5" s="1"/>
  <c r="J16" i="8"/>
  <c r="K16" i="8" s="1"/>
  <c r="E16" i="3"/>
  <c r="F16" i="3" s="1"/>
  <c r="F18" i="3" s="1"/>
  <c r="C12" i="6" s="1"/>
  <c r="O16" i="4"/>
  <c r="P16" i="4" s="1"/>
  <c r="Y16" i="4"/>
  <c r="J16" i="5"/>
  <c r="K16" i="5" s="1"/>
  <c r="E16" i="2"/>
  <c r="F16" i="2" s="1"/>
  <c r="E16" i="9"/>
  <c r="F16" i="9" s="1"/>
  <c r="F18" i="9" s="1"/>
  <c r="C17" i="6" s="1"/>
  <c r="E16" i="14"/>
  <c r="K16" i="9"/>
  <c r="K18" i="9"/>
  <c r="C26" i="6" s="1"/>
  <c r="F16" i="14"/>
  <c r="F16" i="8"/>
  <c r="F18" i="2" l="1"/>
  <c r="C22" i="6" s="1"/>
  <c r="Z18" i="4"/>
  <c r="C29" i="6" s="1"/>
  <c r="F18" i="4"/>
  <c r="C33" i="6" s="1"/>
  <c r="K18" i="8"/>
  <c r="C19" i="6" s="1"/>
  <c r="P18" i="4"/>
  <c r="C30" i="6" s="1"/>
  <c r="F18" i="5"/>
  <c r="C11" i="6" s="1"/>
  <c r="K18" i="5"/>
  <c r="C10" i="6" s="1"/>
  <c r="K16" i="7"/>
  <c r="K18" i="7" s="1"/>
  <c r="C23" i="6" s="1"/>
  <c r="K16" i="12"/>
  <c r="F18" i="13"/>
  <c r="C9" i="6" s="1"/>
  <c r="F16" i="7"/>
  <c r="F18" i="7" s="1"/>
  <c r="C20" i="6" s="1"/>
  <c r="Y16" i="10"/>
  <c r="Z16" i="10"/>
  <c r="E16" i="10"/>
  <c r="F16" i="10" s="1"/>
  <c r="F18" i="10" s="1"/>
  <c r="C16" i="6" s="1"/>
  <c r="K18" i="12"/>
  <c r="C28" i="6" s="1"/>
  <c r="F16" i="12"/>
  <c r="F18" i="12" s="1"/>
  <c r="C25" i="6" s="1"/>
  <c r="O16" i="10"/>
  <c r="P16" i="10" s="1"/>
  <c r="P18" i="10" s="1"/>
  <c r="C18" i="6" s="1"/>
  <c r="T16" i="10"/>
  <c r="AD16" i="10"/>
  <c r="AE16" i="10" s="1"/>
  <c r="AE18" i="10" s="1"/>
  <c r="C31" i="6" s="1"/>
  <c r="J16" i="10"/>
  <c r="K16" i="10" s="1"/>
  <c r="K18" i="10" s="1"/>
  <c r="C14" i="6" s="1"/>
  <c r="Z18" i="10"/>
  <c r="C24" i="6" s="1"/>
  <c r="U16" i="10"/>
  <c r="U18" i="10" s="1"/>
  <c r="C13" i="6" s="1"/>
</calcChain>
</file>

<file path=xl/sharedStrings.xml><?xml version="1.0" encoding="utf-8"?>
<sst xmlns="http://schemas.openxmlformats.org/spreadsheetml/2006/main" count="357" uniqueCount="68">
  <si>
    <t>Cost of Debt Calculation</t>
  </si>
  <si>
    <t>E.ON U.S.</t>
  </si>
  <si>
    <t>Interest Expense</t>
  </si>
  <si>
    <t>Sep. YTD '06</t>
  </si>
  <si>
    <t>4th Qtr 2005</t>
  </si>
  <si>
    <t>12 Mo. Rolling</t>
  </si>
  <si>
    <t>L-T Debt due within year</t>
  </si>
  <si>
    <t>E.ON North America</t>
  </si>
  <si>
    <t>Fidelia</t>
  </si>
  <si>
    <t>Sep. '06</t>
  </si>
  <si>
    <t>Sep. '05</t>
  </si>
  <si>
    <t>Average</t>
  </si>
  <si>
    <t>Cost of Debt</t>
  </si>
  <si>
    <t>LG&amp;E</t>
  </si>
  <si>
    <t>KU</t>
  </si>
  <si>
    <t>First Mortgage/ PCB / MTN</t>
  </si>
  <si>
    <t>Money Pool</t>
  </si>
  <si>
    <t>Less:  MTN Interest Charge*</t>
  </si>
  <si>
    <t>*Excluded the interest impact from the termination of swap ($7.4MM) and future value of notes ($9.7MM) related to MTN tender transaction.</t>
  </si>
  <si>
    <t>Short-Term Debt</t>
  </si>
  <si>
    <t>Long-term Debt</t>
  </si>
  <si>
    <t>PPL Electric Utilities</t>
  </si>
  <si>
    <t>Ohio Edison Company</t>
  </si>
  <si>
    <t>Toledo Edison Company</t>
  </si>
  <si>
    <t>Notes Payable to Assoc. Co.</t>
  </si>
  <si>
    <t>Jersey Central Power &amp; Light Co.</t>
  </si>
  <si>
    <t>Metropolitan Edison Company</t>
  </si>
  <si>
    <t>Pennsylvania Electric Company</t>
  </si>
  <si>
    <t>Utilty Cost of Debt Comparison</t>
  </si>
  <si>
    <t>Rank</t>
  </si>
  <si>
    <t>Duke Energy Indiana Inc.</t>
  </si>
  <si>
    <t>Duke Energy Ohio</t>
  </si>
  <si>
    <t>Commonwealth Edison</t>
  </si>
  <si>
    <t>PECO Energy Company</t>
  </si>
  <si>
    <t>AEP Texas Central Company</t>
  </si>
  <si>
    <t>AEP Texas North Company</t>
  </si>
  <si>
    <t>Appalachian Power Company</t>
  </si>
  <si>
    <t>Indiana Michigan Power Company</t>
  </si>
  <si>
    <t>Ohio Power Company</t>
  </si>
  <si>
    <t>Kentucky Power Company</t>
  </si>
  <si>
    <t>Per Public Data</t>
  </si>
  <si>
    <t>Cost of Debt Calculation (Per Internal Reports)</t>
  </si>
  <si>
    <t>Public Service Electric and Gas Company</t>
  </si>
  <si>
    <t>Company</t>
  </si>
  <si>
    <t>Union Electric Company</t>
  </si>
  <si>
    <t>Dayton Power and Light</t>
  </si>
  <si>
    <t>NiSource</t>
  </si>
  <si>
    <t>Dec. YTD '07</t>
  </si>
  <si>
    <t>Dec. '07</t>
  </si>
  <si>
    <t>Dec. '06</t>
  </si>
  <si>
    <t>Allegheny Energy Supply Company</t>
  </si>
  <si>
    <t>N/A</t>
  </si>
  <si>
    <t xml:space="preserve">Cost of Debt Calculation </t>
  </si>
  <si>
    <t>Ameren Illinois Company</t>
  </si>
  <si>
    <t xml:space="preserve">DTE Gas Company </t>
  </si>
  <si>
    <t>DTE Electric Company</t>
  </si>
  <si>
    <t>Notes:</t>
  </si>
  <si>
    <t>LG&amp;E*</t>
  </si>
  <si>
    <t>KU*</t>
  </si>
  <si>
    <t>Full Year 2015</t>
  </si>
  <si>
    <t>Jun. YTD '16</t>
  </si>
  <si>
    <t>Jul-Dec 2015</t>
  </si>
  <si>
    <t>Jun YTD '15</t>
  </si>
  <si>
    <t>Jun '16</t>
  </si>
  <si>
    <t>Jun '15</t>
  </si>
  <si>
    <t>12 Months Ending June 2016</t>
  </si>
  <si>
    <t>*</t>
  </si>
  <si>
    <t>*For DP&amp;L, Interest expense during the three and six months ended June 30, 2016 decreased $3.6 million and $7.0 million, respectively, compared to the same period in the prior year. This decrease was primarily due to debt repayments at DP&amp;L, as well as decreased interest rates on DP&amp;L’s senior secured pollution control bonds.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</si>
</sst>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.000%"/>
    <numFmt numFmtId="165" formatCode="#."/>
  </numFmts>
  <fonts count="16" x14ac:knownFonts="1">
    <font>
      <sz val="10"/>
      <name val="Arial"/>
    </font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1"/>
      <color indexed="57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37" fontId="0" fillId="0" borderId="1" xfId="0" applyNumberFormat="1" applyBorder="1"/>
    <xf numFmtId="37" fontId="0" fillId="0" borderId="0" xfId="0" applyNumberFormat="1" applyBorder="1"/>
    <xf numFmtId="37" fontId="0" fillId="0" borderId="2" xfId="0" applyNumberFormat="1" applyBorder="1"/>
    <xf numFmtId="37" fontId="2" fillId="0" borderId="1" xfId="0" applyNumberFormat="1" applyFont="1" applyBorder="1"/>
    <xf numFmtId="37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164" fontId="3" fillId="0" borderId="5" xfId="1" applyNumberFormat="1" applyFont="1" applyBorder="1"/>
    <xf numFmtId="0" fontId="3" fillId="0" borderId="6" xfId="0" applyFont="1" applyBorder="1"/>
    <xf numFmtId="0" fontId="0" fillId="0" borderId="7" xfId="0" applyBorder="1"/>
    <xf numFmtId="0" fontId="3" fillId="0" borderId="8" xfId="0" applyFont="1" applyBorder="1"/>
    <xf numFmtId="0" fontId="3" fillId="0" borderId="0" xfId="0" applyFont="1" applyBorder="1"/>
    <xf numFmtId="164" fontId="3" fillId="0" borderId="0" xfId="1" applyNumberFormat="1" applyFont="1" applyBorder="1"/>
    <xf numFmtId="37" fontId="2" fillId="0" borderId="2" xfId="0" applyNumberFormat="1" applyFont="1" applyBorder="1"/>
    <xf numFmtId="37" fontId="0" fillId="0" borderId="0" xfId="0" applyNumberFormat="1" applyFill="1" applyBorder="1"/>
    <xf numFmtId="0" fontId="0" fillId="0" borderId="2" xfId="0" applyFill="1" applyBorder="1"/>
    <xf numFmtId="37" fontId="0" fillId="0" borderId="1" xfId="0" applyNumberFormat="1" applyFill="1" applyBorder="1"/>
    <xf numFmtId="37" fontId="8" fillId="0" borderId="0" xfId="0" applyNumberFormat="1" applyFont="1" applyBorder="1"/>
    <xf numFmtId="37" fontId="2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7" fillId="0" borderId="0" xfId="0" applyFont="1" applyBorder="1" applyAlignment="1"/>
    <xf numFmtId="0" fontId="2" fillId="0" borderId="0" xfId="0" applyFont="1" applyBorder="1"/>
    <xf numFmtId="165" fontId="0" fillId="0" borderId="0" xfId="0" applyNumberFormat="1" applyBorder="1" applyAlignment="1">
      <alignment horizontal="center"/>
    </xf>
    <xf numFmtId="0" fontId="6" fillId="0" borderId="0" xfId="0" applyFont="1" applyFill="1" applyBorder="1"/>
    <xf numFmtId="164" fontId="6" fillId="0" borderId="0" xfId="1" applyNumberFormat="1" applyFont="1" applyFill="1" applyBorder="1"/>
    <xf numFmtId="0" fontId="5" fillId="0" borderId="0" xfId="0" quotePrefix="1" applyFont="1" applyBorder="1"/>
    <xf numFmtId="0" fontId="15" fillId="0" borderId="0" xfId="0" applyFont="1" applyFill="1" applyBorder="1"/>
    <xf numFmtId="164" fontId="15" fillId="0" borderId="0" xfId="1" applyNumberFormat="1" applyFont="1" applyFill="1" applyBorder="1"/>
    <xf numFmtId="0" fontId="0" fillId="0" borderId="0" xfId="0" applyFill="1" applyBorder="1"/>
    <xf numFmtId="164" fontId="0" fillId="0" borderId="0" xfId="1" applyNumberFormat="1" applyFont="1" applyFill="1" applyBorder="1" applyAlignment="1">
      <alignment horizontal="right"/>
    </xf>
    <xf numFmtId="164" fontId="0" fillId="0" borderId="0" xfId="1" applyNumberFormat="1" applyFont="1" applyBorder="1"/>
    <xf numFmtId="0" fontId="5" fillId="0" borderId="0" xfId="0" applyFont="1" applyBorder="1"/>
    <xf numFmtId="164" fontId="0" fillId="0" borderId="0" xfId="1" applyNumberFormat="1" applyFont="1" applyBorder="1" applyAlignment="1">
      <alignment horizontal="right"/>
    </xf>
    <xf numFmtId="0" fontId="7" fillId="0" borderId="0" xfId="0" applyFont="1" applyFill="1" applyBorder="1"/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/>
    <xf numFmtId="0" fontId="10" fillId="0" borderId="0" xfId="0" applyFont="1" applyBorder="1"/>
    <xf numFmtId="0" fontId="11" fillId="0" borderId="0" xfId="0" applyFont="1"/>
    <xf numFmtId="164" fontId="12" fillId="0" borderId="0" xfId="1" applyNumberFormat="1" applyFont="1" applyFill="1" applyBorder="1" applyAlignment="1">
      <alignment horizontal="right"/>
    </xf>
    <xf numFmtId="0" fontId="5" fillId="0" borderId="0" xfId="0" quotePrefix="1" applyFont="1" applyBorder="1" applyAlignment="1">
      <alignment horizontal="left"/>
    </xf>
    <xf numFmtId="0" fontId="13" fillId="0" borderId="0" xfId="0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0" fontId="0" fillId="0" borderId="0" xfId="0" applyFill="1"/>
    <xf numFmtId="0" fontId="7" fillId="0" borderId="0" xfId="0" applyFont="1" applyBorder="1"/>
    <xf numFmtId="6" fontId="0" fillId="0" borderId="0" xfId="0" applyNumberFormat="1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3">
    <cellStyle name="Normal" xfId="0" builtinId="0"/>
    <cellStyle name="Percent" xfId="1" builtinId="5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41"/>
  <sheetViews>
    <sheetView tabSelected="1" zoomScaleNormal="100" workbookViewId="0">
      <selection sqref="A1:D1"/>
    </sheetView>
  </sheetViews>
  <sheetFormatPr defaultColWidth="9.140625" defaultRowHeight="12.75" x14ac:dyDescent="0.2"/>
  <cols>
    <col min="1" max="1" width="9.140625" style="3"/>
    <col min="2" max="2" width="44.140625" style="3" customWidth="1"/>
    <col min="3" max="3" width="24.7109375" style="3" bestFit="1" customWidth="1"/>
    <col min="4" max="4" width="1.5703125" style="3" customWidth="1"/>
    <col min="5" max="5" width="9.85546875" style="3" customWidth="1"/>
    <col min="6" max="16384" width="9.140625" style="3"/>
  </cols>
  <sheetData>
    <row r="1" spans="1:7" x14ac:dyDescent="0.2">
      <c r="A1" s="55" t="s">
        <v>28</v>
      </c>
      <c r="B1" s="55"/>
      <c r="C1" s="55"/>
      <c r="D1" s="55"/>
      <c r="E1" s="28"/>
      <c r="F1" s="28"/>
    </row>
    <row r="2" spans="1:7" x14ac:dyDescent="0.2">
      <c r="A2" s="56" t="s">
        <v>65</v>
      </c>
      <c r="B2" s="56"/>
      <c r="C2" s="56"/>
      <c r="D2" s="56"/>
      <c r="E2" s="29"/>
      <c r="F2" s="29"/>
    </row>
    <row r="3" spans="1:7" x14ac:dyDescent="0.2">
      <c r="A3" s="27"/>
      <c r="B3" s="27"/>
      <c r="C3" s="27"/>
      <c r="D3" s="27"/>
      <c r="E3" s="27"/>
      <c r="F3" s="27"/>
    </row>
    <row r="4" spans="1:7" x14ac:dyDescent="0.2">
      <c r="A4" s="27"/>
      <c r="B4" s="27"/>
      <c r="C4" s="27"/>
      <c r="D4" s="27"/>
      <c r="E4" s="27"/>
      <c r="F4" s="27"/>
    </row>
    <row r="5" spans="1:7" x14ac:dyDescent="0.2">
      <c r="A5" s="27"/>
      <c r="B5" s="27"/>
      <c r="C5" s="27"/>
      <c r="D5" s="27"/>
      <c r="E5" s="27"/>
      <c r="F5" s="27"/>
    </row>
    <row r="7" spans="1:7" x14ac:dyDescent="0.2">
      <c r="A7" s="11" t="s">
        <v>29</v>
      </c>
      <c r="B7" s="30" t="s">
        <v>43</v>
      </c>
      <c r="C7" s="11" t="s">
        <v>40</v>
      </c>
    </row>
    <row r="8" spans="1:7" x14ac:dyDescent="0.2">
      <c r="A8" s="11"/>
    </row>
    <row r="9" spans="1:7" x14ac:dyDescent="0.2">
      <c r="A9" s="31">
        <v>1</v>
      </c>
      <c r="B9" s="3" t="str">
        <f>'Dayton P&amp;L'!B3:F3</f>
        <v>Dayton Power and Light</v>
      </c>
      <c r="C9" s="41">
        <f>'Dayton P&amp;L'!F18</f>
        <v>3.5338713621912446E-2</v>
      </c>
      <c r="D9" s="53" t="s">
        <v>66</v>
      </c>
    </row>
    <row r="10" spans="1:7" ht="15" x14ac:dyDescent="0.25">
      <c r="A10" s="31">
        <f t="shared" ref="A10:A33" si="0">A9+1</f>
        <v>2</v>
      </c>
      <c r="B10" s="35" t="s">
        <v>58</v>
      </c>
      <c r="C10" s="36">
        <f>'LG&amp;E and KU'!K18</f>
        <v>3.8938810440735987E-2</v>
      </c>
      <c r="D10" s="34"/>
    </row>
    <row r="11" spans="1:7" ht="15" x14ac:dyDescent="0.25">
      <c r="A11" s="31">
        <f t="shared" si="0"/>
        <v>3</v>
      </c>
      <c r="B11" s="32" t="s">
        <v>57</v>
      </c>
      <c r="C11" s="33">
        <f>'LG&amp;E and KU'!F18</f>
        <v>3.9239001189060645E-2</v>
      </c>
      <c r="D11" s="48"/>
    </row>
    <row r="12" spans="1:7" x14ac:dyDescent="0.2">
      <c r="A12" s="31">
        <f t="shared" si="0"/>
        <v>4</v>
      </c>
      <c r="B12" s="3" t="str">
        <f>PSEG!B3</f>
        <v>Public Service Electric and Gas Company</v>
      </c>
      <c r="C12" s="39">
        <f>PSEG!F18</f>
        <v>4.0171360348339069E-2</v>
      </c>
    </row>
    <row r="13" spans="1:7" ht="14.25" x14ac:dyDescent="0.2">
      <c r="A13" s="31">
        <f t="shared" si="0"/>
        <v>5</v>
      </c>
      <c r="B13" s="3" t="str">
        <f>AEP!Q3</f>
        <v>Indiana Michigan Power Company</v>
      </c>
      <c r="C13" s="39">
        <f>AEP!U18</f>
        <v>4.0246005851512362E-2</v>
      </c>
      <c r="D13" s="45"/>
    </row>
    <row r="14" spans="1:7" x14ac:dyDescent="0.2">
      <c r="A14" s="31">
        <f t="shared" si="0"/>
        <v>6</v>
      </c>
      <c r="B14" s="3" t="str">
        <f>AEP!G3</f>
        <v>AEP Texas North Company</v>
      </c>
      <c r="C14" s="39">
        <f>AEP!K18</f>
        <v>4.040477623574127E-2</v>
      </c>
    </row>
    <row r="15" spans="1:7" ht="14.25" x14ac:dyDescent="0.2">
      <c r="A15" s="31">
        <f t="shared" si="0"/>
        <v>7</v>
      </c>
      <c r="B15" s="3" t="str">
        <f>Nisource!B3</f>
        <v>NiSource</v>
      </c>
      <c r="C15" s="39">
        <f>Nisource!F18</f>
        <v>4.3651859411648848E-2</v>
      </c>
      <c r="D15" s="34"/>
    </row>
    <row r="16" spans="1:7" x14ac:dyDescent="0.2">
      <c r="A16" s="31">
        <f t="shared" si="0"/>
        <v>8</v>
      </c>
      <c r="B16" s="3" t="str">
        <f>AEP!B3</f>
        <v>AEP Texas Central Company</v>
      </c>
      <c r="C16" s="39">
        <f>AEP!F18</f>
        <v>4.3701448663104811E-2</v>
      </c>
      <c r="G16" s="54"/>
    </row>
    <row r="17" spans="1:4" x14ac:dyDescent="0.2">
      <c r="A17" s="31">
        <f t="shared" si="0"/>
        <v>9</v>
      </c>
      <c r="B17" s="37" t="str">
        <f>DTE!B3</f>
        <v>DTE Electric Company</v>
      </c>
      <c r="C17" s="38">
        <f>DTE!F18</f>
        <v>4.41025641025641E-2</v>
      </c>
    </row>
    <row r="18" spans="1:4" x14ac:dyDescent="0.2">
      <c r="A18" s="31">
        <f t="shared" si="0"/>
        <v>10</v>
      </c>
      <c r="B18" s="3" t="str">
        <f>AEP!L3</f>
        <v>Appalachian Power Company</v>
      </c>
      <c r="C18" s="39">
        <f>AEP!P18</f>
        <v>4.5675691633082494E-2</v>
      </c>
    </row>
    <row r="19" spans="1:4" ht="14.25" x14ac:dyDescent="0.2">
      <c r="A19" s="31">
        <f t="shared" si="0"/>
        <v>11</v>
      </c>
      <c r="B19" s="3" t="str">
        <f>Exelon!G3</f>
        <v>PECO Energy Company</v>
      </c>
      <c r="C19" s="39">
        <f>Exelon!K18</f>
        <v>4.5836516424751721E-2</v>
      </c>
      <c r="D19" s="34"/>
    </row>
    <row r="20" spans="1:4" x14ac:dyDescent="0.2">
      <c r="A20" s="31">
        <f t="shared" si="0"/>
        <v>12</v>
      </c>
      <c r="B20" s="37" t="str">
        <f>Duke!B3</f>
        <v>Duke Energy Indiana Inc.</v>
      </c>
      <c r="C20" s="38">
        <f>Duke!F18</f>
        <v>4.6325051759834368E-2</v>
      </c>
    </row>
    <row r="21" spans="1:4" x14ac:dyDescent="0.2">
      <c r="A21" s="31">
        <f t="shared" si="0"/>
        <v>13</v>
      </c>
      <c r="B21" s="37" t="str">
        <f>Exelon!B3</f>
        <v>Commonwealth Edison</v>
      </c>
      <c r="C21" s="39">
        <f>Exelon!F18</f>
        <v>4.6666214474665943E-2</v>
      </c>
    </row>
    <row r="22" spans="1:4" x14ac:dyDescent="0.2">
      <c r="A22" s="31">
        <f t="shared" si="0"/>
        <v>14</v>
      </c>
      <c r="B22" s="3" t="str">
        <f>'PPL Electric Utilities'!B3</f>
        <v>PPL Electric Utilities</v>
      </c>
      <c r="C22" s="39">
        <f>'PPL Electric Utilities'!F18</f>
        <v>4.6727305154271447E-2</v>
      </c>
    </row>
    <row r="23" spans="1:4" ht="14.25" x14ac:dyDescent="0.2">
      <c r="A23" s="31">
        <f t="shared" si="0"/>
        <v>15</v>
      </c>
      <c r="B23" s="37" t="str">
        <f>Duke!G3</f>
        <v>Duke Energy Ohio</v>
      </c>
      <c r="C23" s="38">
        <f>Duke!K18</f>
        <v>4.6897340577637975E-2</v>
      </c>
      <c r="D23" s="40"/>
    </row>
    <row r="24" spans="1:4" x14ac:dyDescent="0.2">
      <c r="A24" s="31">
        <f t="shared" si="0"/>
        <v>16</v>
      </c>
      <c r="B24" s="3" t="str">
        <f>AEP!V3</f>
        <v>Kentucky Power Company</v>
      </c>
      <c r="C24" s="47">
        <f>AEP!Z18</f>
        <v>5.0862215353826831E-2</v>
      </c>
    </row>
    <row r="25" spans="1:4" ht="14.25" x14ac:dyDescent="0.2">
      <c r="A25" s="31">
        <f t="shared" si="0"/>
        <v>17</v>
      </c>
      <c r="B25" s="3" t="str">
        <f>Ameren!B3</f>
        <v>Union Electric Company</v>
      </c>
      <c r="C25" s="39">
        <f>Ameren!F18</f>
        <v>5.1885076979027764E-2</v>
      </c>
      <c r="D25" s="45"/>
    </row>
    <row r="26" spans="1:4" ht="14.25" x14ac:dyDescent="0.2">
      <c r="A26" s="31">
        <f t="shared" si="0"/>
        <v>18</v>
      </c>
      <c r="B26" s="37" t="str">
        <f>DTE!G3</f>
        <v xml:space="preserve">DTE Gas Company </v>
      </c>
      <c r="C26" s="38">
        <f>DTE!K18</f>
        <v>5.4102795311091072E-2</v>
      </c>
      <c r="D26" s="45"/>
    </row>
    <row r="27" spans="1:4" ht="14.25" x14ac:dyDescent="0.2">
      <c r="A27" s="31">
        <f t="shared" si="0"/>
        <v>19</v>
      </c>
      <c r="B27" s="37" t="str">
        <f>'First Energy'!Q3</f>
        <v>Metropolitan Edison Company</v>
      </c>
      <c r="C27" s="47">
        <f>'First Energy'!U18</f>
        <v>5.5585831062670302E-2</v>
      </c>
      <c r="D27" s="45"/>
    </row>
    <row r="28" spans="1:4" ht="14.25" x14ac:dyDescent="0.2">
      <c r="A28" s="31">
        <f t="shared" si="0"/>
        <v>20</v>
      </c>
      <c r="B28" s="3" t="str">
        <f>Ameren!G3</f>
        <v>Ameren Illinois Company</v>
      </c>
      <c r="C28" s="41">
        <f>Ameren!K18</f>
        <v>5.6273447269695707E-2</v>
      </c>
      <c r="D28" s="45"/>
    </row>
    <row r="29" spans="1:4" ht="14.25" x14ac:dyDescent="0.2">
      <c r="A29" s="31">
        <f t="shared" si="0"/>
        <v>21</v>
      </c>
      <c r="B29" s="37" t="str">
        <f>'First Energy'!V3</f>
        <v>Pennsylvania Electric Company</v>
      </c>
      <c r="C29" s="47">
        <f>'First Energy'!Z18</f>
        <v>5.9336823734729496E-2</v>
      </c>
      <c r="D29" s="45"/>
    </row>
    <row r="30" spans="1:4" ht="16.5" x14ac:dyDescent="0.2">
      <c r="A30" s="31">
        <f t="shared" si="0"/>
        <v>22</v>
      </c>
      <c r="B30" s="3" t="str">
        <f>'First Energy'!L3</f>
        <v>Jersey Central Power &amp; Light Co.</v>
      </c>
      <c r="C30" s="38">
        <f>'First Energy'!P18</f>
        <v>5.9343434343434344E-2</v>
      </c>
      <c r="D30" s="46"/>
    </row>
    <row r="31" spans="1:4" ht="14.25" x14ac:dyDescent="0.2">
      <c r="A31" s="31">
        <f t="shared" si="0"/>
        <v>23</v>
      </c>
      <c r="B31" s="3" t="str">
        <f>AEP!AA3</f>
        <v>Ohio Power Company</v>
      </c>
      <c r="C31" s="39">
        <f>AEP!AE18</f>
        <v>6.0015524079784041E-2</v>
      </c>
      <c r="D31" s="45"/>
    </row>
    <row r="32" spans="1:4" x14ac:dyDescent="0.2">
      <c r="A32" s="31">
        <f t="shared" si="0"/>
        <v>24</v>
      </c>
      <c r="B32" s="37" t="str">
        <f>'First Energy'!G3</f>
        <v>Toledo Edison Company</v>
      </c>
      <c r="C32" s="47">
        <f>'First Energy'!K18</f>
        <v>7.786650890187162E-2</v>
      </c>
    </row>
    <row r="33" spans="1:4" ht="14.25" x14ac:dyDescent="0.2">
      <c r="A33" s="31">
        <f t="shared" si="0"/>
        <v>25</v>
      </c>
      <c r="B33" s="3" t="str">
        <f>'First Energy'!B3</f>
        <v>Ohio Edison Company</v>
      </c>
      <c r="C33" s="38">
        <f>'First Energy'!F18</f>
        <v>9.1386554621848734E-2</v>
      </c>
      <c r="D33" s="45"/>
    </row>
    <row r="34" spans="1:4" x14ac:dyDescent="0.2">
      <c r="A34" s="42"/>
      <c r="B34" s="42"/>
      <c r="C34" s="42"/>
      <c r="D34" s="42"/>
    </row>
    <row r="35" spans="1:4" hidden="1" x14ac:dyDescent="0.2">
      <c r="A35" s="49" t="s">
        <v>56</v>
      </c>
      <c r="B35" s="42"/>
      <c r="C35" s="42"/>
      <c r="D35" s="42"/>
    </row>
    <row r="36" spans="1:4" ht="17.25" customHeight="1" x14ac:dyDescent="0.2">
      <c r="A36" s="57"/>
      <c r="B36" s="57"/>
      <c r="C36" s="57"/>
      <c r="D36" s="42"/>
    </row>
    <row r="37" spans="1:4" ht="57.75" customHeight="1" x14ac:dyDescent="0.2">
      <c r="A37" s="58" t="s">
        <v>67</v>
      </c>
      <c r="B37" s="58"/>
      <c r="C37" s="58"/>
      <c r="D37" s="42"/>
    </row>
    <row r="38" spans="1:4" ht="27.75" customHeight="1" x14ac:dyDescent="0.2">
      <c r="A38" s="57"/>
      <c r="B38" s="57"/>
      <c r="C38" s="57"/>
      <c r="D38" s="57"/>
    </row>
    <row r="39" spans="1:4" ht="16.5" customHeight="1" x14ac:dyDescent="0.2">
      <c r="A39" s="42"/>
      <c r="B39" s="42"/>
      <c r="C39" s="42"/>
      <c r="D39" s="42"/>
    </row>
    <row r="40" spans="1:4" ht="15" customHeight="1" x14ac:dyDescent="0.2">
      <c r="A40" s="44"/>
    </row>
    <row r="41" spans="1:4" x14ac:dyDescent="0.2">
      <c r="A41" s="44"/>
    </row>
  </sheetData>
  <mergeCells count="5">
    <mergeCell ref="A1:D1"/>
    <mergeCell ref="A2:D2"/>
    <mergeCell ref="A38:D38"/>
    <mergeCell ref="A36:C36"/>
    <mergeCell ref="A37:C37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>
    <oddHeader xml:space="preserve">&amp;R&amp;"Times New Roman,Bold"&amp;12 2016 LGE Exhibit  DKA-6
Page 1 of 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E19"/>
  <sheetViews>
    <sheetView zoomScaleNormal="100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B5" sqref="B5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  <col min="7" max="7" width="13.7109375" bestFit="1" customWidth="1"/>
    <col min="8" max="9" width="13.7109375" customWidth="1"/>
    <col min="10" max="10" width="11.42578125" bestFit="1" customWidth="1"/>
    <col min="11" max="11" width="13" bestFit="1" customWidth="1"/>
    <col min="12" max="12" width="13.7109375" bestFit="1" customWidth="1"/>
    <col min="13" max="14" width="13.7109375" customWidth="1"/>
    <col min="15" max="15" width="11.42578125" bestFit="1" customWidth="1"/>
    <col min="16" max="16" width="13" bestFit="1" customWidth="1"/>
    <col min="17" max="17" width="13.7109375" bestFit="1" customWidth="1"/>
    <col min="18" max="19" width="13.7109375" customWidth="1"/>
    <col min="20" max="20" width="11.42578125" bestFit="1" customWidth="1"/>
    <col min="21" max="21" width="13" bestFit="1" customWidth="1"/>
    <col min="22" max="22" width="13.7109375" bestFit="1" customWidth="1"/>
    <col min="23" max="24" width="13.7109375" customWidth="1"/>
    <col min="25" max="25" width="11.42578125" bestFit="1" customWidth="1"/>
    <col min="26" max="26" width="13" bestFit="1" customWidth="1"/>
    <col min="27" max="27" width="13.7109375" bestFit="1" customWidth="1"/>
    <col min="28" max="29" width="13.7109375" customWidth="1"/>
    <col min="30" max="30" width="11.42578125" bestFit="1" customWidth="1"/>
    <col min="31" max="31" width="13" bestFit="1" customWidth="1"/>
  </cols>
  <sheetData>
    <row r="1" spans="1:31" x14ac:dyDescent="0.2">
      <c r="A1" s="1" t="s">
        <v>0</v>
      </c>
    </row>
    <row r="3" spans="1:31" s="1" customFormat="1" x14ac:dyDescent="0.2">
      <c r="A3" s="16"/>
      <c r="B3" s="59" t="s">
        <v>34</v>
      </c>
      <c r="C3" s="60"/>
      <c r="D3" s="60"/>
      <c r="E3" s="60"/>
      <c r="F3" s="61"/>
      <c r="G3" s="59" t="s">
        <v>35</v>
      </c>
      <c r="H3" s="60"/>
      <c r="I3" s="60"/>
      <c r="J3" s="60"/>
      <c r="K3" s="61"/>
      <c r="L3" s="59" t="s">
        <v>36</v>
      </c>
      <c r="M3" s="60"/>
      <c r="N3" s="60"/>
      <c r="O3" s="60"/>
      <c r="P3" s="61"/>
      <c r="Q3" s="59" t="s">
        <v>37</v>
      </c>
      <c r="R3" s="60"/>
      <c r="S3" s="60"/>
      <c r="T3" s="60"/>
      <c r="U3" s="61"/>
      <c r="V3" s="59" t="s">
        <v>39</v>
      </c>
      <c r="W3" s="60"/>
      <c r="X3" s="60"/>
      <c r="Y3" s="60"/>
      <c r="Z3" s="61"/>
      <c r="AA3" s="59" t="s">
        <v>38</v>
      </c>
      <c r="AB3" s="62"/>
      <c r="AC3" s="62"/>
      <c r="AD3" s="62"/>
      <c r="AE3" s="63"/>
    </row>
    <row r="4" spans="1:31" x14ac:dyDescent="0.2">
      <c r="A4" s="17"/>
      <c r="B4" s="10" t="s">
        <v>60</v>
      </c>
      <c r="C4" s="11" t="s">
        <v>59</v>
      </c>
      <c r="D4" s="11" t="s">
        <v>62</v>
      </c>
      <c r="E4" s="11" t="s">
        <v>61</v>
      </c>
      <c r="F4" s="12" t="s">
        <v>5</v>
      </c>
      <c r="G4" s="10" t="s">
        <v>60</v>
      </c>
      <c r="H4" s="11" t="s">
        <v>59</v>
      </c>
      <c r="I4" s="11" t="s">
        <v>62</v>
      </c>
      <c r="J4" s="11" t="s">
        <v>61</v>
      </c>
      <c r="K4" s="12" t="s">
        <v>5</v>
      </c>
      <c r="L4" s="10" t="s">
        <v>60</v>
      </c>
      <c r="M4" s="11" t="s">
        <v>59</v>
      </c>
      <c r="N4" s="11" t="s">
        <v>62</v>
      </c>
      <c r="O4" s="11" t="s">
        <v>61</v>
      </c>
      <c r="P4" s="12" t="s">
        <v>5</v>
      </c>
      <c r="Q4" s="10" t="s">
        <v>60</v>
      </c>
      <c r="R4" s="11" t="s">
        <v>59</v>
      </c>
      <c r="S4" s="11" t="s">
        <v>62</v>
      </c>
      <c r="T4" s="11" t="s">
        <v>61</v>
      </c>
      <c r="U4" s="12" t="s">
        <v>5</v>
      </c>
      <c r="V4" s="10" t="s">
        <v>60</v>
      </c>
      <c r="W4" s="11" t="s">
        <v>59</v>
      </c>
      <c r="X4" s="11" t="s">
        <v>62</v>
      </c>
      <c r="Y4" s="11" t="s">
        <v>61</v>
      </c>
      <c r="Z4" s="12" t="s">
        <v>5</v>
      </c>
      <c r="AA4" s="10" t="s">
        <v>60</v>
      </c>
      <c r="AB4" s="11" t="s">
        <v>59</v>
      </c>
      <c r="AC4" s="11" t="s">
        <v>62</v>
      </c>
      <c r="AD4" s="11" t="s">
        <v>61</v>
      </c>
      <c r="AE4" s="12" t="s">
        <v>5</v>
      </c>
    </row>
    <row r="5" spans="1:31" x14ac:dyDescent="0.2">
      <c r="A5" s="17"/>
      <c r="B5" s="2"/>
      <c r="C5" s="3"/>
      <c r="D5" s="3"/>
      <c r="E5" s="3"/>
      <c r="F5" s="4"/>
      <c r="G5" s="2"/>
      <c r="H5" s="3"/>
      <c r="I5" s="3"/>
      <c r="J5" s="3"/>
      <c r="K5" s="4"/>
      <c r="L5" s="2"/>
      <c r="M5" s="3"/>
      <c r="N5" s="3"/>
      <c r="O5" s="3"/>
      <c r="P5" s="4"/>
      <c r="Q5" s="2"/>
      <c r="R5" s="3"/>
      <c r="S5" s="3"/>
      <c r="T5" s="3"/>
      <c r="U5" s="4"/>
      <c r="V5" s="2"/>
      <c r="W5" s="3"/>
      <c r="X5" s="3"/>
      <c r="Y5" s="3"/>
      <c r="Z5" s="4"/>
      <c r="AA5" s="2"/>
      <c r="AB5" s="3"/>
      <c r="AC5" s="3"/>
      <c r="AD5" s="3"/>
      <c r="AE5" s="4"/>
    </row>
    <row r="6" spans="1:31" x14ac:dyDescent="0.2">
      <c r="A6" s="17" t="s">
        <v>2</v>
      </c>
      <c r="B6" s="5">
        <v>60325</v>
      </c>
      <c r="C6" s="6">
        <v>127748</v>
      </c>
      <c r="D6" s="6">
        <v>64145</v>
      </c>
      <c r="E6" s="6">
        <f>C6-D6</f>
        <v>63603</v>
      </c>
      <c r="F6" s="7">
        <f>E6+B6</f>
        <v>123928</v>
      </c>
      <c r="G6" s="5">
        <v>11721</v>
      </c>
      <c r="H6" s="6">
        <v>20277</v>
      </c>
      <c r="I6" s="6">
        <v>9812</v>
      </c>
      <c r="J6" s="6">
        <f>H6-I6</f>
        <v>10465</v>
      </c>
      <c r="K6" s="7">
        <f>J6+G6</f>
        <v>22186</v>
      </c>
      <c r="L6" s="5">
        <v>94300</v>
      </c>
      <c r="M6" s="6">
        <v>192300</v>
      </c>
      <c r="N6" s="6">
        <v>99000</v>
      </c>
      <c r="O6" s="6">
        <f>M6-N6</f>
        <v>93300</v>
      </c>
      <c r="P6" s="7">
        <f>O6+L6</f>
        <v>187600</v>
      </c>
      <c r="Q6" s="5">
        <v>49600</v>
      </c>
      <c r="R6" s="6">
        <v>90200</v>
      </c>
      <c r="S6" s="6">
        <v>45800</v>
      </c>
      <c r="T6" s="6">
        <f>R6-S6</f>
        <v>44400</v>
      </c>
      <c r="U6" s="7">
        <f>T6+Q6</f>
        <v>94000</v>
      </c>
      <c r="V6" s="5">
        <v>22300</v>
      </c>
      <c r="W6" s="6">
        <v>44549</v>
      </c>
      <c r="X6" s="6">
        <v>22220</v>
      </c>
      <c r="Y6" s="6">
        <f>W6-X6</f>
        <v>22329</v>
      </c>
      <c r="Z6" s="7">
        <f>Y6+V6</f>
        <v>44629</v>
      </c>
      <c r="AA6" s="5">
        <v>60500</v>
      </c>
      <c r="AB6" s="6">
        <v>127800</v>
      </c>
      <c r="AC6" s="6">
        <v>63700</v>
      </c>
      <c r="AD6" s="6">
        <f>AB6-AC6</f>
        <v>64100</v>
      </c>
      <c r="AE6" s="7">
        <f>AD6+AA6</f>
        <v>124600</v>
      </c>
    </row>
    <row r="7" spans="1:31" x14ac:dyDescent="0.2">
      <c r="A7" s="17"/>
      <c r="B7" s="5"/>
      <c r="C7" s="6"/>
      <c r="D7" s="6"/>
      <c r="E7" s="6"/>
      <c r="F7" s="7"/>
      <c r="G7" s="5"/>
      <c r="H7" s="6"/>
      <c r="I7" s="6"/>
      <c r="J7" s="6"/>
      <c r="K7" s="7"/>
      <c r="L7" s="5"/>
      <c r="M7" s="6"/>
      <c r="N7" s="6"/>
      <c r="O7" s="6"/>
      <c r="P7" s="7"/>
      <c r="Q7" s="5"/>
      <c r="R7" s="6"/>
      <c r="S7" s="6"/>
      <c r="T7" s="6"/>
      <c r="U7" s="7"/>
      <c r="V7" s="5"/>
      <c r="W7" s="6"/>
      <c r="X7" s="6"/>
      <c r="Y7" s="6"/>
      <c r="Z7" s="7"/>
      <c r="AA7" s="5"/>
      <c r="AB7" s="6"/>
      <c r="AC7" s="6"/>
      <c r="AD7" s="6"/>
      <c r="AE7" s="7"/>
    </row>
    <row r="8" spans="1:31" x14ac:dyDescent="0.2">
      <c r="A8" s="17"/>
      <c r="B8" s="5"/>
      <c r="C8" s="6"/>
      <c r="D8" s="6"/>
      <c r="E8" s="6"/>
      <c r="F8" s="7"/>
      <c r="G8" s="5"/>
      <c r="H8" s="6"/>
      <c r="I8" s="6"/>
      <c r="J8" s="6"/>
      <c r="K8" s="7"/>
      <c r="L8" s="5"/>
      <c r="M8" s="6"/>
      <c r="N8" s="6"/>
      <c r="O8" s="6"/>
      <c r="P8" s="7"/>
      <c r="Q8" s="5"/>
      <c r="R8" s="6"/>
      <c r="S8" s="6"/>
      <c r="T8" s="6"/>
      <c r="U8" s="7"/>
      <c r="V8" s="5"/>
      <c r="W8" s="6"/>
      <c r="X8" s="6"/>
      <c r="Y8" s="6"/>
      <c r="Z8" s="7"/>
      <c r="AA8" s="5"/>
      <c r="AB8" s="6"/>
      <c r="AC8" s="6"/>
      <c r="AD8" s="6"/>
      <c r="AE8" s="7"/>
    </row>
    <row r="9" spans="1:31" x14ac:dyDescent="0.2">
      <c r="A9" s="17"/>
      <c r="B9" s="2"/>
      <c r="C9" s="3"/>
      <c r="D9" s="3"/>
      <c r="E9" s="3"/>
      <c r="F9" s="4"/>
      <c r="G9" s="2"/>
      <c r="H9" s="3"/>
      <c r="I9" s="3"/>
      <c r="J9" s="3"/>
      <c r="K9" s="4"/>
      <c r="L9" s="2"/>
      <c r="M9" s="3"/>
      <c r="N9" s="3"/>
      <c r="O9" s="3"/>
      <c r="P9" s="4"/>
      <c r="Q9" s="2"/>
      <c r="R9" s="3"/>
      <c r="S9" s="3"/>
      <c r="T9" s="3"/>
      <c r="U9" s="4"/>
      <c r="V9" s="2"/>
      <c r="W9" s="3"/>
      <c r="X9" s="3"/>
      <c r="Y9" s="3"/>
      <c r="Z9" s="4"/>
      <c r="AA9" s="2"/>
      <c r="AB9" s="3"/>
      <c r="AC9" s="3"/>
      <c r="AD9" s="3"/>
      <c r="AE9" s="4"/>
    </row>
    <row r="10" spans="1:31" x14ac:dyDescent="0.2">
      <c r="A10" s="17"/>
      <c r="B10" s="10" t="s">
        <v>63</v>
      </c>
      <c r="C10" s="43"/>
      <c r="D10" s="43"/>
      <c r="E10" s="11" t="s">
        <v>64</v>
      </c>
      <c r="F10" s="12" t="s">
        <v>11</v>
      </c>
      <c r="G10" s="10" t="s">
        <v>63</v>
      </c>
      <c r="H10" s="43"/>
      <c r="I10" s="43"/>
      <c r="J10" s="11" t="s">
        <v>64</v>
      </c>
      <c r="K10" s="12" t="s">
        <v>11</v>
      </c>
      <c r="L10" s="10" t="s">
        <v>63</v>
      </c>
      <c r="M10" s="43"/>
      <c r="N10" s="43"/>
      <c r="O10" s="11" t="s">
        <v>64</v>
      </c>
      <c r="P10" s="12" t="s">
        <v>11</v>
      </c>
      <c r="Q10" s="10" t="s">
        <v>63</v>
      </c>
      <c r="R10" s="43"/>
      <c r="S10" s="43"/>
      <c r="T10" s="11" t="s">
        <v>64</v>
      </c>
      <c r="U10" s="12" t="s">
        <v>11</v>
      </c>
      <c r="V10" s="10" t="s">
        <v>63</v>
      </c>
      <c r="W10" s="43"/>
      <c r="X10" s="43"/>
      <c r="Y10" s="11" t="s">
        <v>64</v>
      </c>
      <c r="Z10" s="12" t="s">
        <v>11</v>
      </c>
      <c r="AA10" s="10" t="s">
        <v>63</v>
      </c>
      <c r="AB10" s="43"/>
      <c r="AC10" s="43"/>
      <c r="AD10" s="11" t="s">
        <v>64</v>
      </c>
      <c r="AE10" s="12" t="s">
        <v>11</v>
      </c>
    </row>
    <row r="11" spans="1:31" x14ac:dyDescent="0.2">
      <c r="A11" s="17" t="s">
        <v>6</v>
      </c>
      <c r="B11" s="5">
        <v>215971</v>
      </c>
      <c r="C11" s="6"/>
      <c r="D11" s="6"/>
      <c r="E11" s="6">
        <v>282111</v>
      </c>
      <c r="F11" s="4"/>
      <c r="G11" s="5">
        <v>7</v>
      </c>
      <c r="H11" s="6"/>
      <c r="I11" s="6"/>
      <c r="J11" s="6">
        <v>7</v>
      </c>
      <c r="K11" s="4"/>
      <c r="L11" s="5">
        <v>568300</v>
      </c>
      <c r="M11" s="6"/>
      <c r="N11" s="6"/>
      <c r="O11" s="6">
        <v>252410</v>
      </c>
      <c r="P11" s="4"/>
      <c r="Q11" s="5">
        <v>174200</v>
      </c>
      <c r="R11" s="6"/>
      <c r="S11" s="6"/>
      <c r="T11" s="6">
        <v>312370</v>
      </c>
      <c r="U11" s="4"/>
      <c r="V11" s="5">
        <v>65000</v>
      </c>
      <c r="W11" s="6"/>
      <c r="X11" s="6"/>
      <c r="Y11" s="22">
        <v>65000</v>
      </c>
      <c r="Z11" s="4"/>
      <c r="AA11" s="5">
        <v>45600</v>
      </c>
      <c r="AB11" s="6"/>
      <c r="AC11" s="6"/>
      <c r="AD11" s="22">
        <v>396045</v>
      </c>
      <c r="AE11" s="4"/>
    </row>
    <row r="12" spans="1:31" x14ac:dyDescent="0.2">
      <c r="A12" s="17" t="s">
        <v>19</v>
      </c>
      <c r="B12" s="5">
        <v>0</v>
      </c>
      <c r="C12" s="6"/>
      <c r="D12" s="6"/>
      <c r="E12" s="6">
        <v>0</v>
      </c>
      <c r="F12" s="4"/>
      <c r="G12" s="5">
        <v>0</v>
      </c>
      <c r="H12" s="6"/>
      <c r="I12" s="6"/>
      <c r="J12" s="6">
        <v>0</v>
      </c>
      <c r="K12" s="4"/>
      <c r="L12" s="5">
        <v>0</v>
      </c>
      <c r="M12" s="6"/>
      <c r="N12" s="6"/>
      <c r="O12" s="6">
        <v>0</v>
      </c>
      <c r="P12" s="4"/>
      <c r="Q12" s="5">
        <v>0</v>
      </c>
      <c r="R12" s="6"/>
      <c r="S12" s="6"/>
      <c r="T12" s="6">
        <v>0</v>
      </c>
      <c r="U12" s="4"/>
      <c r="V12" s="5">
        <v>0</v>
      </c>
      <c r="W12" s="6"/>
      <c r="X12" s="6"/>
      <c r="Y12" s="22">
        <v>0</v>
      </c>
      <c r="Z12" s="4"/>
      <c r="AA12" s="5">
        <v>0</v>
      </c>
      <c r="AB12" s="6"/>
      <c r="AC12" s="6"/>
      <c r="AD12" s="22">
        <v>0</v>
      </c>
      <c r="AE12" s="4"/>
    </row>
    <row r="13" spans="1:31" x14ac:dyDescent="0.2">
      <c r="A13" s="17" t="s">
        <v>24</v>
      </c>
      <c r="B13" s="5">
        <v>47605</v>
      </c>
      <c r="C13" s="6"/>
      <c r="D13" s="6"/>
      <c r="E13" s="6">
        <v>79682</v>
      </c>
      <c r="F13" s="4"/>
      <c r="G13" s="5">
        <v>38826</v>
      </c>
      <c r="H13" s="6"/>
      <c r="I13" s="22"/>
      <c r="J13" s="22">
        <v>95746</v>
      </c>
      <c r="K13" s="23"/>
      <c r="L13" s="24">
        <v>145900</v>
      </c>
      <c r="M13" s="22"/>
      <c r="N13" s="22"/>
      <c r="O13" s="22">
        <v>57388</v>
      </c>
      <c r="P13" s="23"/>
      <c r="Q13" s="24">
        <v>11400</v>
      </c>
      <c r="R13" s="22"/>
      <c r="S13" s="22"/>
      <c r="T13" s="6">
        <v>140658</v>
      </c>
      <c r="U13" s="23"/>
      <c r="V13" s="24">
        <v>16274</v>
      </c>
      <c r="W13" s="22"/>
      <c r="X13" s="22"/>
      <c r="Y13" s="22">
        <v>27176</v>
      </c>
      <c r="Z13" s="23"/>
      <c r="AA13" s="24">
        <v>177100</v>
      </c>
      <c r="AB13" s="22"/>
      <c r="AC13" s="22"/>
      <c r="AD13" s="22">
        <v>0</v>
      </c>
      <c r="AE13" s="4"/>
    </row>
    <row r="14" spans="1:31" x14ac:dyDescent="0.2">
      <c r="A14" s="17" t="s">
        <v>20</v>
      </c>
      <c r="B14" s="8">
        <v>2531020</v>
      </c>
      <c r="C14" s="9"/>
      <c r="D14" s="9"/>
      <c r="E14" s="9">
        <v>2515185</v>
      </c>
      <c r="F14" s="4"/>
      <c r="G14" s="8">
        <v>543325</v>
      </c>
      <c r="H14" s="9"/>
      <c r="I14" s="9"/>
      <c r="J14" s="26">
        <v>420276</v>
      </c>
      <c r="K14" s="4"/>
      <c r="L14" s="8">
        <f>3476200</f>
        <v>3476200</v>
      </c>
      <c r="M14" s="9"/>
      <c r="N14" s="9"/>
      <c r="O14" s="26">
        <v>3714237</v>
      </c>
      <c r="P14" s="4"/>
      <c r="Q14" s="8">
        <f>2256100</f>
        <v>2256100</v>
      </c>
      <c r="R14" s="9"/>
      <c r="S14" s="9"/>
      <c r="T14" s="9">
        <v>1776543</v>
      </c>
      <c r="U14" s="4"/>
      <c r="V14" s="8">
        <v>801809</v>
      </c>
      <c r="W14" s="9"/>
      <c r="X14" s="9"/>
      <c r="Y14" s="22">
        <v>779639</v>
      </c>
      <c r="Z14" s="4"/>
      <c r="AA14" s="8">
        <f>1740400</f>
        <v>1740400</v>
      </c>
      <c r="AB14" s="9"/>
      <c r="AC14" s="9"/>
      <c r="AD14" s="26">
        <v>1793114</v>
      </c>
      <c r="AE14" s="4"/>
    </row>
    <row r="15" spans="1:31" x14ac:dyDescent="0.2">
      <c r="A15" s="17"/>
      <c r="B15" s="2"/>
      <c r="C15" s="3"/>
      <c r="D15" s="3"/>
      <c r="E15" s="3"/>
      <c r="F15" s="4"/>
      <c r="G15" s="2"/>
      <c r="H15" s="3"/>
      <c r="I15" s="3"/>
      <c r="J15" s="3"/>
      <c r="K15" s="4"/>
      <c r="L15" s="2"/>
      <c r="M15" s="3"/>
      <c r="N15" s="3"/>
      <c r="O15" s="3"/>
      <c r="P15" s="4"/>
      <c r="Q15" s="2"/>
      <c r="R15" s="3"/>
      <c r="S15" s="3"/>
      <c r="T15" s="3"/>
      <c r="U15" s="4"/>
      <c r="V15" s="2"/>
      <c r="W15" s="3"/>
      <c r="X15" s="3"/>
      <c r="Y15" s="3"/>
      <c r="Z15" s="4"/>
      <c r="AA15" s="2"/>
      <c r="AB15" s="3"/>
      <c r="AC15" s="3"/>
      <c r="AD15" s="3"/>
      <c r="AE15" s="4"/>
    </row>
    <row r="16" spans="1:31" x14ac:dyDescent="0.2">
      <c r="A16" s="17"/>
      <c r="B16" s="5">
        <f>SUM(B11:B14)</f>
        <v>2794596</v>
      </c>
      <c r="C16" s="6"/>
      <c r="D16" s="6"/>
      <c r="E16" s="6">
        <f>SUM(E11:E14)</f>
        <v>2876978</v>
      </c>
      <c r="F16" s="7">
        <f>(B16+E16)/2</f>
        <v>2835787</v>
      </c>
      <c r="G16" s="5">
        <f>SUM(G11:G14)</f>
        <v>582158</v>
      </c>
      <c r="H16" s="6"/>
      <c r="I16" s="6"/>
      <c r="J16" s="6">
        <f>SUM(J11:J14)</f>
        <v>516029</v>
      </c>
      <c r="K16" s="7">
        <f>(G16+J16)/2</f>
        <v>549093.5</v>
      </c>
      <c r="L16" s="5">
        <f>SUM(L11:L14)</f>
        <v>4190400</v>
      </c>
      <c r="M16" s="6"/>
      <c r="N16" s="6"/>
      <c r="O16" s="6">
        <f>SUM(O11:O14)</f>
        <v>4024035</v>
      </c>
      <c r="P16" s="7">
        <f>(L16+O16)/2</f>
        <v>4107217.5</v>
      </c>
      <c r="Q16" s="5">
        <f>SUM(Q11:Q14)</f>
        <v>2441700</v>
      </c>
      <c r="R16" s="6"/>
      <c r="S16" s="6"/>
      <c r="T16" s="6">
        <f>SUM(T11:T14)</f>
        <v>2229571</v>
      </c>
      <c r="U16" s="7">
        <f>(Q16+T16)/2</f>
        <v>2335635.5</v>
      </c>
      <c r="V16" s="5">
        <f>SUM(V11:V14)</f>
        <v>883083</v>
      </c>
      <c r="W16" s="6"/>
      <c r="X16" s="6"/>
      <c r="Y16" s="6">
        <f>SUM(Y11:Y14)</f>
        <v>871815</v>
      </c>
      <c r="Z16" s="7">
        <f>(V16+Y16)/2</f>
        <v>877449</v>
      </c>
      <c r="AA16" s="5">
        <f>SUM(AA11:AA14)</f>
        <v>1963100</v>
      </c>
      <c r="AB16" s="6"/>
      <c r="AC16" s="6"/>
      <c r="AD16" s="6">
        <f>SUM(AD11:AD14)</f>
        <v>2189159</v>
      </c>
      <c r="AE16" s="7">
        <f>(AA16+AD16)/2</f>
        <v>2076129.5</v>
      </c>
    </row>
    <row r="17" spans="1:31" x14ac:dyDescent="0.2">
      <c r="A17" s="17"/>
      <c r="B17" s="2"/>
      <c r="C17" s="3"/>
      <c r="D17" s="3"/>
      <c r="E17" s="3"/>
      <c r="F17" s="4"/>
      <c r="G17" s="2"/>
      <c r="H17" s="3"/>
      <c r="I17" s="3"/>
      <c r="J17" s="3"/>
      <c r="K17" s="4"/>
      <c r="L17" s="2"/>
      <c r="M17" s="3"/>
      <c r="N17" s="3"/>
      <c r="O17" s="3"/>
      <c r="P17" s="4"/>
      <c r="Q17" s="2"/>
      <c r="R17" s="3"/>
      <c r="S17" s="3"/>
      <c r="T17" s="3"/>
      <c r="U17" s="4"/>
      <c r="V17" s="2"/>
      <c r="W17" s="3"/>
      <c r="X17" s="3"/>
      <c r="Y17" s="3"/>
      <c r="Z17" s="4"/>
      <c r="AA17" s="2"/>
      <c r="AB17" s="3"/>
      <c r="AC17" s="3"/>
      <c r="AD17" s="3"/>
      <c r="AE17" s="4"/>
    </row>
    <row r="18" spans="1:31" s="1" customFormat="1" x14ac:dyDescent="0.2">
      <c r="A18" s="18" t="s">
        <v>12</v>
      </c>
      <c r="B18" s="13"/>
      <c r="C18" s="14"/>
      <c r="D18" s="14"/>
      <c r="E18" s="14"/>
      <c r="F18" s="15">
        <f>F6/F16</f>
        <v>4.3701448663104811E-2</v>
      </c>
      <c r="G18" s="13"/>
      <c r="H18" s="14"/>
      <c r="I18" s="14"/>
      <c r="J18" s="14"/>
      <c r="K18" s="15">
        <f>K6/K16</f>
        <v>4.040477623574127E-2</v>
      </c>
      <c r="L18" s="13"/>
      <c r="M18" s="14"/>
      <c r="N18" s="14"/>
      <c r="O18" s="14"/>
      <c r="P18" s="15">
        <f>P6/P16</f>
        <v>4.5675691633082494E-2</v>
      </c>
      <c r="Q18" s="13"/>
      <c r="R18" s="14"/>
      <c r="S18" s="14"/>
      <c r="T18" s="14"/>
      <c r="U18" s="15">
        <f>U6/U16</f>
        <v>4.0246005851512362E-2</v>
      </c>
      <c r="V18" s="13"/>
      <c r="W18" s="14"/>
      <c r="X18" s="14"/>
      <c r="Y18" s="14"/>
      <c r="Z18" s="15">
        <f>Z6/Z16</f>
        <v>5.0862215353826831E-2</v>
      </c>
      <c r="AA18" s="13"/>
      <c r="AB18" s="14"/>
      <c r="AC18" s="14"/>
      <c r="AD18" s="14"/>
      <c r="AE18" s="15">
        <f>AE6/AE16</f>
        <v>6.0015524079784041E-2</v>
      </c>
    </row>
    <row r="19" spans="1:31" s="1" customFormat="1" x14ac:dyDescent="0.2">
      <c r="A19" s="19"/>
      <c r="B19" s="19"/>
      <c r="C19" s="19"/>
      <c r="D19" s="19"/>
      <c r="E19" s="19"/>
      <c r="F19" s="20"/>
      <c r="G19" s="19"/>
      <c r="H19" s="19"/>
      <c r="I19" s="19"/>
      <c r="J19" s="19"/>
      <c r="K19" s="20"/>
      <c r="L19" s="19"/>
      <c r="M19" s="19"/>
      <c r="N19" s="19"/>
      <c r="O19" s="19"/>
      <c r="P19" s="20"/>
      <c r="Q19" s="19"/>
      <c r="R19" s="19"/>
      <c r="S19" s="19"/>
      <c r="T19" s="19"/>
      <c r="U19" s="20"/>
      <c r="V19" s="19"/>
      <c r="W19" s="19"/>
      <c r="X19" s="19"/>
      <c r="Y19" s="19"/>
      <c r="Z19" s="20"/>
      <c r="AA19" s="19"/>
      <c r="AB19" s="19"/>
      <c r="AC19" s="19"/>
      <c r="AD19" s="19"/>
      <c r="AE19" s="20"/>
    </row>
  </sheetData>
  <mergeCells count="6">
    <mergeCell ref="B3:F3"/>
    <mergeCell ref="G3:K3"/>
    <mergeCell ref="Q3:U3"/>
    <mergeCell ref="AA3:AE3"/>
    <mergeCell ref="L3:P3"/>
    <mergeCell ref="V3:Z3"/>
  </mergeCells>
  <phoneticPr fontId="4" type="noConversion"/>
  <pageMargins left="0.5" right="0.5" top="1" bottom="1" header="0.5" footer="0.5"/>
  <pageSetup scale="54" fitToWidth="2" orientation="landscape" r:id="rId1"/>
  <headerFooter alignWithMargins="0"/>
  <colBreaks count="1" manualBreakCount="1">
    <brk id="16" max="1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F19"/>
  <sheetViews>
    <sheetView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F20" sqref="F20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</cols>
  <sheetData>
    <row r="1" spans="1:6" x14ac:dyDescent="0.2">
      <c r="A1" s="1" t="s">
        <v>0</v>
      </c>
    </row>
    <row r="3" spans="1:6" s="1" customFormat="1" x14ac:dyDescent="0.2">
      <c r="A3" s="16"/>
      <c r="B3" s="59" t="s">
        <v>50</v>
      </c>
      <c r="C3" s="60"/>
      <c r="D3" s="60"/>
      <c r="E3" s="60"/>
      <c r="F3" s="61"/>
    </row>
    <row r="4" spans="1:6" x14ac:dyDescent="0.2">
      <c r="A4" s="17"/>
      <c r="B4" s="10" t="s">
        <v>47</v>
      </c>
      <c r="C4" s="11"/>
      <c r="D4" s="11"/>
      <c r="E4" s="11"/>
      <c r="F4" s="12" t="s">
        <v>5</v>
      </c>
    </row>
    <row r="5" spans="1:6" x14ac:dyDescent="0.2">
      <c r="A5" s="17"/>
      <c r="B5" s="2"/>
      <c r="C5" s="3"/>
      <c r="D5" s="3"/>
      <c r="E5" s="3"/>
      <c r="F5" s="4"/>
    </row>
    <row r="6" spans="1:6" x14ac:dyDescent="0.2">
      <c r="A6" s="17" t="s">
        <v>2</v>
      </c>
      <c r="B6" s="5">
        <v>137049</v>
      </c>
      <c r="C6" s="6"/>
      <c r="D6" s="6"/>
      <c r="E6" s="6"/>
      <c r="F6" s="7">
        <f>E6+B6</f>
        <v>137049</v>
      </c>
    </row>
    <row r="7" spans="1:6" x14ac:dyDescent="0.2">
      <c r="A7" s="17"/>
      <c r="B7" s="5"/>
      <c r="C7" s="6"/>
      <c r="D7" s="6"/>
      <c r="E7" s="6"/>
      <c r="F7" s="7"/>
    </row>
    <row r="8" spans="1:6" x14ac:dyDescent="0.2">
      <c r="A8" s="17"/>
      <c r="B8" s="5"/>
      <c r="C8" s="6"/>
      <c r="D8" s="6"/>
      <c r="E8" s="6"/>
      <c r="F8" s="7"/>
    </row>
    <row r="9" spans="1:6" x14ac:dyDescent="0.2">
      <c r="A9" s="17"/>
      <c r="B9" s="2"/>
      <c r="C9" s="3"/>
      <c r="D9" s="3"/>
      <c r="E9" s="3"/>
      <c r="F9" s="4"/>
    </row>
    <row r="10" spans="1:6" x14ac:dyDescent="0.2">
      <c r="A10" s="17"/>
      <c r="B10" s="10" t="s">
        <v>48</v>
      </c>
      <c r="C10" s="11"/>
      <c r="D10" s="11"/>
      <c r="E10" s="11" t="s">
        <v>49</v>
      </c>
      <c r="F10" s="12" t="s">
        <v>11</v>
      </c>
    </row>
    <row r="11" spans="1:6" x14ac:dyDescent="0.2">
      <c r="A11" s="17" t="s">
        <v>6</v>
      </c>
      <c r="B11" s="5">
        <v>0</v>
      </c>
      <c r="C11" s="6"/>
      <c r="D11" s="6"/>
      <c r="E11" s="6">
        <v>108098</v>
      </c>
      <c r="F11" s="4"/>
    </row>
    <row r="12" spans="1:6" x14ac:dyDescent="0.2">
      <c r="A12" s="17" t="s">
        <v>19</v>
      </c>
      <c r="B12" s="5">
        <v>0</v>
      </c>
      <c r="C12" s="6"/>
      <c r="D12" s="6"/>
      <c r="E12" s="6">
        <v>0</v>
      </c>
      <c r="F12" s="4"/>
    </row>
    <row r="13" spans="1:6" x14ac:dyDescent="0.2">
      <c r="A13" s="17" t="s">
        <v>24</v>
      </c>
      <c r="B13" s="5">
        <v>0</v>
      </c>
      <c r="C13" s="6"/>
      <c r="D13" s="6"/>
      <c r="E13" s="6">
        <v>0</v>
      </c>
      <c r="F13" s="4"/>
    </row>
    <row r="14" spans="1:6" x14ac:dyDescent="0.2">
      <c r="A14" s="17" t="s">
        <v>20</v>
      </c>
      <c r="B14" s="8">
        <v>1986509</v>
      </c>
      <c r="C14" s="9"/>
      <c r="D14" s="9"/>
      <c r="E14" s="9">
        <v>2066732</v>
      </c>
      <c r="F14" s="4"/>
    </row>
    <row r="15" spans="1:6" x14ac:dyDescent="0.2">
      <c r="A15" s="17"/>
      <c r="B15" s="2"/>
      <c r="C15" s="3"/>
      <c r="D15" s="3"/>
      <c r="E15" s="3"/>
      <c r="F15" s="4"/>
    </row>
    <row r="16" spans="1:6" x14ac:dyDescent="0.2">
      <c r="A16" s="17"/>
      <c r="B16" s="5">
        <f>SUM(B11:B14)</f>
        <v>1986509</v>
      </c>
      <c r="C16" s="6"/>
      <c r="D16" s="6"/>
      <c r="E16" s="6">
        <f>SUM(E11:E14)</f>
        <v>2174830</v>
      </c>
      <c r="F16" s="7">
        <f>(B16+E16)/2</f>
        <v>2080669.5</v>
      </c>
    </row>
    <row r="17" spans="1:6" x14ac:dyDescent="0.2">
      <c r="A17" s="17"/>
      <c r="B17" s="2"/>
      <c r="C17" s="3"/>
      <c r="D17" s="3"/>
      <c r="E17" s="3"/>
      <c r="F17" s="4"/>
    </row>
    <row r="18" spans="1:6" s="1" customFormat="1" x14ac:dyDescent="0.2">
      <c r="A18" s="18" t="s">
        <v>12</v>
      </c>
      <c r="B18" s="13"/>
      <c r="C18" s="14"/>
      <c r="D18" s="14"/>
      <c r="E18" s="14"/>
      <c r="F18" s="15" t="s">
        <v>51</v>
      </c>
    </row>
    <row r="19" spans="1:6" s="1" customFormat="1" x14ac:dyDescent="0.2">
      <c r="A19" s="19"/>
      <c r="B19" s="19"/>
      <c r="C19" s="19"/>
      <c r="D19" s="19"/>
      <c r="E19" s="19"/>
      <c r="F19" s="20"/>
    </row>
  </sheetData>
  <mergeCells count="1">
    <mergeCell ref="B3:F3"/>
  </mergeCells>
  <phoneticPr fontId="4" type="noConversion"/>
  <pageMargins left="0.5" right="0.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19"/>
  <sheetViews>
    <sheetView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B5" sqref="B5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  <col min="7" max="7" width="13.7109375" bestFit="1" customWidth="1"/>
    <col min="8" max="9" width="13.7109375" customWidth="1"/>
    <col min="10" max="10" width="11.42578125" bestFit="1" customWidth="1"/>
    <col min="11" max="11" width="13" bestFit="1" customWidth="1"/>
  </cols>
  <sheetData>
    <row r="1" spans="1:11" x14ac:dyDescent="0.2">
      <c r="A1" s="1" t="s">
        <v>0</v>
      </c>
    </row>
    <row r="3" spans="1:11" s="1" customFormat="1" x14ac:dyDescent="0.2">
      <c r="A3" s="16"/>
      <c r="B3" s="59" t="s">
        <v>44</v>
      </c>
      <c r="C3" s="60"/>
      <c r="D3" s="60"/>
      <c r="E3" s="60"/>
      <c r="F3" s="61"/>
      <c r="G3" s="59" t="s">
        <v>53</v>
      </c>
      <c r="H3" s="60"/>
      <c r="I3" s="60"/>
      <c r="J3" s="60"/>
      <c r="K3" s="61"/>
    </row>
    <row r="4" spans="1:11" x14ac:dyDescent="0.2">
      <c r="A4" s="17"/>
      <c r="B4" s="10" t="s">
        <v>60</v>
      </c>
      <c r="C4" s="11" t="s">
        <v>59</v>
      </c>
      <c r="D4" s="11" t="s">
        <v>62</v>
      </c>
      <c r="E4" s="11" t="s">
        <v>61</v>
      </c>
      <c r="F4" s="12" t="s">
        <v>5</v>
      </c>
      <c r="G4" s="10" t="s">
        <v>60</v>
      </c>
      <c r="H4" s="11" t="s">
        <v>59</v>
      </c>
      <c r="I4" s="11" t="s">
        <v>62</v>
      </c>
      <c r="J4" s="11" t="s">
        <v>61</v>
      </c>
      <c r="K4" s="12" t="s">
        <v>5</v>
      </c>
    </row>
    <row r="5" spans="1:11" x14ac:dyDescent="0.2">
      <c r="A5" s="17"/>
      <c r="B5" s="2"/>
      <c r="C5" s="3"/>
      <c r="D5" s="3"/>
      <c r="E5" s="3"/>
      <c r="F5" s="4"/>
      <c r="G5" s="2"/>
      <c r="H5" s="3"/>
      <c r="I5" s="3"/>
      <c r="J5" s="3"/>
      <c r="K5" s="4"/>
    </row>
    <row r="6" spans="1:11" x14ac:dyDescent="0.2">
      <c r="A6" s="17" t="s">
        <v>2</v>
      </c>
      <c r="B6" s="5">
        <v>105000</v>
      </c>
      <c r="C6" s="6">
        <v>219000</v>
      </c>
      <c r="D6" s="6">
        <v>110000</v>
      </c>
      <c r="E6" s="6">
        <f>C6-D6</f>
        <v>109000</v>
      </c>
      <c r="F6" s="7">
        <f>E6+B6</f>
        <v>214000</v>
      </c>
      <c r="G6" s="5">
        <v>70000</v>
      </c>
      <c r="H6" s="6">
        <v>131000</v>
      </c>
      <c r="I6" s="6">
        <v>66000</v>
      </c>
      <c r="J6" s="6">
        <f>H6-I6</f>
        <v>65000</v>
      </c>
      <c r="K6" s="7">
        <f>J6+G6</f>
        <v>135000</v>
      </c>
    </row>
    <row r="7" spans="1:11" x14ac:dyDescent="0.2">
      <c r="A7" s="17"/>
      <c r="B7" s="5"/>
      <c r="C7" s="6"/>
      <c r="D7" s="6"/>
      <c r="E7" s="6"/>
      <c r="F7" s="7"/>
      <c r="G7" s="5"/>
      <c r="H7" s="6"/>
      <c r="I7" s="6"/>
      <c r="J7" s="6"/>
      <c r="K7" s="7"/>
    </row>
    <row r="8" spans="1:11" x14ac:dyDescent="0.2">
      <c r="A8" s="17"/>
      <c r="B8" s="5"/>
      <c r="C8" s="6"/>
      <c r="D8" s="6"/>
      <c r="E8" s="6"/>
      <c r="F8" s="7"/>
      <c r="G8" s="5"/>
      <c r="H8" s="6"/>
      <c r="I8" s="6"/>
      <c r="J8" s="6"/>
      <c r="K8" s="7"/>
    </row>
    <row r="9" spans="1:11" x14ac:dyDescent="0.2">
      <c r="A9" s="17"/>
      <c r="B9" s="2"/>
      <c r="C9" s="3"/>
      <c r="D9" s="3"/>
      <c r="E9" s="3"/>
      <c r="F9" s="4"/>
      <c r="G9" s="2"/>
      <c r="H9" s="3"/>
      <c r="I9" s="3"/>
      <c r="J9" s="3"/>
      <c r="K9" s="4"/>
    </row>
    <row r="10" spans="1:11" x14ac:dyDescent="0.2">
      <c r="A10" s="17"/>
      <c r="B10" s="10" t="s">
        <v>63</v>
      </c>
      <c r="C10" s="43"/>
      <c r="D10" s="43"/>
      <c r="E10" s="11" t="s">
        <v>64</v>
      </c>
      <c r="F10" s="12" t="s">
        <v>11</v>
      </c>
      <c r="G10" s="10" t="s">
        <v>63</v>
      </c>
      <c r="H10" s="43"/>
      <c r="I10" s="43"/>
      <c r="J10" s="11" t="s">
        <v>64</v>
      </c>
      <c r="K10" s="12" t="s">
        <v>11</v>
      </c>
    </row>
    <row r="11" spans="1:11" x14ac:dyDescent="0.2">
      <c r="A11" s="17" t="s">
        <v>6</v>
      </c>
      <c r="B11" s="5">
        <v>431000</v>
      </c>
      <c r="C11" s="6"/>
      <c r="D11" s="6"/>
      <c r="E11" s="6">
        <v>266000</v>
      </c>
      <c r="F11" s="4"/>
      <c r="G11" s="5">
        <v>0</v>
      </c>
      <c r="H11" s="6"/>
      <c r="I11" s="6"/>
      <c r="J11" s="6">
        <v>129000</v>
      </c>
      <c r="K11" s="4"/>
    </row>
    <row r="12" spans="1:11" x14ac:dyDescent="0.2">
      <c r="A12" s="17" t="s">
        <v>19</v>
      </c>
      <c r="B12" s="5">
        <v>77000</v>
      </c>
      <c r="C12" s="6"/>
      <c r="D12" s="6"/>
      <c r="E12" s="6">
        <v>38000</v>
      </c>
      <c r="F12" s="4"/>
      <c r="G12" s="5">
        <v>177000</v>
      </c>
      <c r="H12" s="6"/>
      <c r="I12" s="6"/>
      <c r="J12" s="6">
        <v>12000</v>
      </c>
      <c r="K12" s="4"/>
    </row>
    <row r="13" spans="1:11" x14ac:dyDescent="0.2">
      <c r="A13" s="17" t="s">
        <v>24</v>
      </c>
      <c r="B13" s="5">
        <v>0</v>
      </c>
      <c r="C13" s="6"/>
      <c r="D13" s="6"/>
      <c r="E13" s="6">
        <v>0</v>
      </c>
      <c r="F13" s="4"/>
      <c r="G13" s="5">
        <v>0</v>
      </c>
      <c r="H13" s="6"/>
      <c r="I13" s="6"/>
      <c r="J13" s="6">
        <v>25000</v>
      </c>
      <c r="K13" s="4"/>
    </row>
    <row r="14" spans="1:11" x14ac:dyDescent="0.2">
      <c r="A14" s="17" t="s">
        <v>20</v>
      </c>
      <c r="B14" s="8">
        <v>3568000</v>
      </c>
      <c r="C14" s="9"/>
      <c r="D14" s="9"/>
      <c r="E14" s="9">
        <v>3869000</v>
      </c>
      <c r="F14" s="4"/>
      <c r="G14" s="8">
        <v>2343000</v>
      </c>
      <c r="H14" s="9"/>
      <c r="I14" s="9"/>
      <c r="J14" s="9">
        <v>2112000</v>
      </c>
      <c r="K14" s="4"/>
    </row>
    <row r="15" spans="1:11" x14ac:dyDescent="0.2">
      <c r="A15" s="17"/>
      <c r="B15" s="2"/>
      <c r="C15" s="3"/>
      <c r="D15" s="3"/>
      <c r="E15" s="3"/>
      <c r="F15" s="4"/>
      <c r="G15" s="2"/>
      <c r="H15" s="3"/>
      <c r="I15" s="3"/>
      <c r="J15" s="3"/>
      <c r="K15" s="4"/>
    </row>
    <row r="16" spans="1:11" x14ac:dyDescent="0.2">
      <c r="A16" s="17"/>
      <c r="B16" s="5">
        <f>SUM(B11:B14)</f>
        <v>4076000</v>
      </c>
      <c r="C16" s="6"/>
      <c r="D16" s="6"/>
      <c r="E16" s="6">
        <f>SUM(E11:E14)</f>
        <v>4173000</v>
      </c>
      <c r="F16" s="7">
        <f>(B16+E16)/2</f>
        <v>4124500</v>
      </c>
      <c r="G16" s="5">
        <f>SUM(G11:G14)</f>
        <v>2520000</v>
      </c>
      <c r="H16" s="6"/>
      <c r="I16" s="6"/>
      <c r="J16" s="6">
        <f>SUM(J11:J14)</f>
        <v>2278000</v>
      </c>
      <c r="K16" s="7">
        <f>(G16+J16)/2</f>
        <v>2399000</v>
      </c>
    </row>
    <row r="17" spans="1:11" x14ac:dyDescent="0.2">
      <c r="A17" s="17"/>
      <c r="B17" s="2"/>
      <c r="C17" s="3"/>
      <c r="D17" s="3"/>
      <c r="E17" s="3"/>
      <c r="F17" s="4"/>
      <c r="G17" s="2"/>
      <c r="H17" s="3"/>
      <c r="I17" s="3"/>
      <c r="J17" s="3"/>
      <c r="K17" s="4"/>
    </row>
    <row r="18" spans="1:11" s="1" customFormat="1" x14ac:dyDescent="0.2">
      <c r="A18" s="18" t="s">
        <v>12</v>
      </c>
      <c r="B18" s="13"/>
      <c r="C18" s="14"/>
      <c r="D18" s="14"/>
      <c r="E18" s="14"/>
      <c r="F18" s="15">
        <f>F6/F16</f>
        <v>5.1885076979027764E-2</v>
      </c>
      <c r="G18" s="13"/>
      <c r="H18" s="14"/>
      <c r="I18" s="14"/>
      <c r="J18" s="14"/>
      <c r="K18" s="15">
        <f>K6/K16</f>
        <v>5.6273447269695707E-2</v>
      </c>
    </row>
    <row r="19" spans="1:11" s="1" customFormat="1" x14ac:dyDescent="0.2">
      <c r="A19" s="19"/>
      <c r="B19" s="19"/>
      <c r="C19" s="19"/>
      <c r="D19" s="19"/>
      <c r="E19" s="19"/>
      <c r="F19" s="20"/>
      <c r="G19" s="19"/>
      <c r="H19" s="19"/>
      <c r="I19" s="19"/>
      <c r="J19" s="19"/>
      <c r="K19" s="20"/>
    </row>
  </sheetData>
  <mergeCells count="2">
    <mergeCell ref="B3:F3"/>
    <mergeCell ref="G3:K3"/>
  </mergeCells>
  <phoneticPr fontId="4" type="noConversion"/>
  <pageMargins left="0.5" right="0.5" top="1" bottom="1" header="0.5" footer="0.5"/>
  <pageSetup scale="8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F22"/>
  <sheetViews>
    <sheetView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B5" sqref="B5"/>
    </sheetView>
  </sheetViews>
  <sheetFormatPr defaultRowHeight="12.75" x14ac:dyDescent="0.2"/>
  <cols>
    <col min="1" max="1" width="42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</cols>
  <sheetData>
    <row r="1" spans="1:6" x14ac:dyDescent="0.2">
      <c r="A1" s="1" t="s">
        <v>0</v>
      </c>
    </row>
    <row r="3" spans="1:6" s="1" customFormat="1" x14ac:dyDescent="0.2">
      <c r="A3" s="16"/>
      <c r="B3" s="59" t="s">
        <v>45</v>
      </c>
      <c r="C3" s="60"/>
      <c r="D3" s="60"/>
      <c r="E3" s="60"/>
      <c r="F3" s="61"/>
    </row>
    <row r="4" spans="1:6" x14ac:dyDescent="0.2">
      <c r="A4" s="17"/>
      <c r="B4" s="10" t="s">
        <v>60</v>
      </c>
      <c r="C4" s="11" t="s">
        <v>59</v>
      </c>
      <c r="D4" s="11" t="s">
        <v>62</v>
      </c>
      <c r="E4" s="11" t="s">
        <v>61</v>
      </c>
      <c r="F4" s="12" t="s">
        <v>5</v>
      </c>
    </row>
    <row r="5" spans="1:6" x14ac:dyDescent="0.2">
      <c r="A5" s="17"/>
      <c r="B5" s="2"/>
      <c r="C5" s="3"/>
      <c r="D5" s="3"/>
      <c r="E5" s="3"/>
      <c r="F5" s="4"/>
    </row>
    <row r="6" spans="1:6" x14ac:dyDescent="0.2">
      <c r="A6" s="17" t="s">
        <v>2</v>
      </c>
      <c r="B6" s="5">
        <v>10700</v>
      </c>
      <c r="C6" s="6">
        <v>35900</v>
      </c>
      <c r="D6" s="6">
        <v>17700</v>
      </c>
      <c r="E6" s="6">
        <f>C6-D6</f>
        <v>18200</v>
      </c>
      <c r="F6" s="7">
        <f>E6+B6</f>
        <v>28900</v>
      </c>
    </row>
    <row r="7" spans="1:6" x14ac:dyDescent="0.2">
      <c r="A7" s="17"/>
      <c r="B7" s="5"/>
      <c r="C7" s="6"/>
      <c r="D7" s="6"/>
      <c r="E7" s="6"/>
      <c r="F7" s="7"/>
    </row>
    <row r="8" spans="1:6" x14ac:dyDescent="0.2">
      <c r="A8" s="17"/>
      <c r="B8" s="5"/>
      <c r="C8" s="6"/>
      <c r="D8" s="6"/>
      <c r="E8" s="6"/>
      <c r="F8" s="7"/>
    </row>
    <row r="9" spans="1:6" x14ac:dyDescent="0.2">
      <c r="A9" s="17"/>
      <c r="B9" s="2"/>
      <c r="C9" s="3"/>
      <c r="D9" s="3"/>
      <c r="E9" s="3"/>
      <c r="F9" s="4"/>
    </row>
    <row r="10" spans="1:6" x14ac:dyDescent="0.2">
      <c r="A10" s="17"/>
      <c r="B10" s="10" t="s">
        <v>63</v>
      </c>
      <c r="C10" s="43"/>
      <c r="D10" s="43"/>
      <c r="E10" s="11" t="s">
        <v>64</v>
      </c>
      <c r="F10" s="12" t="s">
        <v>11</v>
      </c>
    </row>
    <row r="11" spans="1:6" x14ac:dyDescent="0.2">
      <c r="A11" s="17" t="s">
        <v>6</v>
      </c>
      <c r="B11" s="5">
        <v>444600</v>
      </c>
      <c r="C11" s="6"/>
      <c r="D11" s="6"/>
      <c r="E11" s="22">
        <v>114500</v>
      </c>
      <c r="F11" s="4"/>
    </row>
    <row r="12" spans="1:6" x14ac:dyDescent="0.2">
      <c r="A12" s="17" t="s">
        <v>19</v>
      </c>
      <c r="B12" s="5">
        <v>0</v>
      </c>
      <c r="C12" s="6"/>
      <c r="D12" s="6"/>
      <c r="E12" s="22">
        <v>0</v>
      </c>
      <c r="F12" s="4"/>
    </row>
    <row r="13" spans="1:6" x14ac:dyDescent="0.2">
      <c r="A13" s="17" t="s">
        <v>24</v>
      </c>
      <c r="B13" s="5">
        <v>0</v>
      </c>
      <c r="C13" s="6"/>
      <c r="D13" s="6"/>
      <c r="E13" s="22">
        <v>0</v>
      </c>
      <c r="F13" s="4"/>
    </row>
    <row r="14" spans="1:6" x14ac:dyDescent="0.2">
      <c r="A14" s="17" t="s">
        <v>20</v>
      </c>
      <c r="B14" s="8">
        <v>313800</v>
      </c>
      <c r="C14" s="9"/>
      <c r="D14" s="9"/>
      <c r="E14" s="26">
        <v>762700</v>
      </c>
      <c r="F14" s="4"/>
    </row>
    <row r="15" spans="1:6" x14ac:dyDescent="0.2">
      <c r="A15" s="17"/>
      <c r="B15" s="2"/>
      <c r="C15" s="3"/>
      <c r="D15" s="3"/>
      <c r="E15" s="37"/>
      <c r="F15" s="4"/>
    </row>
    <row r="16" spans="1:6" x14ac:dyDescent="0.2">
      <c r="A16" s="17"/>
      <c r="B16" s="5">
        <f>SUM(B11:B14)</f>
        <v>758400</v>
      </c>
      <c r="C16" s="6"/>
      <c r="D16" s="6"/>
      <c r="E16" s="22">
        <f>SUM(E11:E14)</f>
        <v>877200</v>
      </c>
      <c r="F16" s="7">
        <f>(B16+E16)/2</f>
        <v>817800</v>
      </c>
    </row>
    <row r="17" spans="1:6" x14ac:dyDescent="0.2">
      <c r="A17" s="17"/>
      <c r="B17" s="2"/>
      <c r="C17" s="3"/>
      <c r="D17" s="3"/>
      <c r="E17" s="37"/>
      <c r="F17" s="4"/>
    </row>
    <row r="18" spans="1:6" s="1" customFormat="1" x14ac:dyDescent="0.2">
      <c r="A18" s="18" t="s">
        <v>12</v>
      </c>
      <c r="B18" s="13"/>
      <c r="C18" s="14"/>
      <c r="D18" s="14"/>
      <c r="E18" s="50"/>
      <c r="F18" s="15">
        <f>F6/F16</f>
        <v>3.5338713621912446E-2</v>
      </c>
    </row>
    <row r="19" spans="1:6" s="1" customFormat="1" x14ac:dyDescent="0.2">
      <c r="A19" s="19"/>
      <c r="B19" s="19"/>
      <c r="C19" s="19"/>
      <c r="D19" s="19"/>
      <c r="E19" s="51"/>
      <c r="F19" s="20"/>
    </row>
    <row r="20" spans="1:6" x14ac:dyDescent="0.2">
      <c r="E20" s="52"/>
    </row>
    <row r="21" spans="1:6" x14ac:dyDescent="0.2">
      <c r="E21" s="52"/>
    </row>
    <row r="22" spans="1:6" x14ac:dyDescent="0.2">
      <c r="E22" s="52"/>
    </row>
  </sheetData>
  <mergeCells count="1">
    <mergeCell ref="B3:F3"/>
  </mergeCells>
  <phoneticPr fontId="4" type="noConversion"/>
  <pageMargins left="0.5" right="0.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F19"/>
  <sheetViews>
    <sheetView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B5" sqref="B5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</cols>
  <sheetData>
    <row r="1" spans="1:6" x14ac:dyDescent="0.2">
      <c r="A1" s="1" t="s">
        <v>0</v>
      </c>
    </row>
    <row r="3" spans="1:6" s="1" customFormat="1" x14ac:dyDescent="0.2">
      <c r="A3" s="16"/>
      <c r="B3" s="59" t="s">
        <v>46</v>
      </c>
      <c r="C3" s="60"/>
      <c r="D3" s="60"/>
      <c r="E3" s="60"/>
      <c r="F3" s="61"/>
    </row>
    <row r="4" spans="1:6" x14ac:dyDescent="0.2">
      <c r="A4" s="17"/>
      <c r="B4" s="10" t="s">
        <v>60</v>
      </c>
      <c r="C4" s="11" t="s">
        <v>59</v>
      </c>
      <c r="D4" s="11" t="s">
        <v>62</v>
      </c>
      <c r="E4" s="11" t="s">
        <v>61</v>
      </c>
      <c r="F4" s="12" t="s">
        <v>5</v>
      </c>
    </row>
    <row r="5" spans="1:6" x14ac:dyDescent="0.2">
      <c r="A5" s="17"/>
      <c r="B5" s="2"/>
      <c r="C5" s="3"/>
      <c r="D5" s="3"/>
      <c r="E5" s="3"/>
      <c r="F5" s="4"/>
    </row>
    <row r="6" spans="1:6" x14ac:dyDescent="0.2">
      <c r="A6" s="17" t="s">
        <v>2</v>
      </c>
      <c r="B6" s="5">
        <v>176500</v>
      </c>
      <c r="C6" s="6">
        <v>380200</v>
      </c>
      <c r="D6" s="6">
        <v>191000</v>
      </c>
      <c r="E6" s="6">
        <f>C6-D6</f>
        <v>189200</v>
      </c>
      <c r="F6" s="7">
        <f>E6+B6</f>
        <v>365700</v>
      </c>
    </row>
    <row r="7" spans="1:6" x14ac:dyDescent="0.2">
      <c r="A7" s="17"/>
      <c r="B7" s="5"/>
      <c r="C7" s="6"/>
      <c r="D7" s="6"/>
      <c r="E7" s="6"/>
      <c r="F7" s="7"/>
    </row>
    <row r="8" spans="1:6" x14ac:dyDescent="0.2">
      <c r="A8" s="17"/>
      <c r="B8" s="5"/>
      <c r="C8" s="6"/>
      <c r="D8" s="6"/>
      <c r="E8" s="6"/>
      <c r="F8" s="7"/>
    </row>
    <row r="9" spans="1:6" x14ac:dyDescent="0.2">
      <c r="A9" s="17"/>
      <c r="B9" s="2"/>
      <c r="C9" s="3"/>
      <c r="D9" s="3"/>
      <c r="E9" s="3"/>
      <c r="F9" s="4"/>
    </row>
    <row r="10" spans="1:6" x14ac:dyDescent="0.2">
      <c r="A10" s="17"/>
      <c r="B10" s="10" t="s">
        <v>63</v>
      </c>
      <c r="C10" s="43"/>
      <c r="D10" s="43"/>
      <c r="E10" s="11" t="s">
        <v>64</v>
      </c>
      <c r="F10" s="12" t="s">
        <v>11</v>
      </c>
    </row>
    <row r="11" spans="1:6" x14ac:dyDescent="0.2">
      <c r="A11" s="17" t="s">
        <v>6</v>
      </c>
      <c r="B11" s="5">
        <v>311900</v>
      </c>
      <c r="C11" s="6"/>
      <c r="D11" s="6"/>
      <c r="E11" s="6">
        <v>442600</v>
      </c>
      <c r="F11" s="4"/>
    </row>
    <row r="12" spans="1:6" x14ac:dyDescent="0.2">
      <c r="A12" s="17" t="s">
        <v>19</v>
      </c>
      <c r="B12" s="5">
        <v>1100700</v>
      </c>
      <c r="C12" s="6"/>
      <c r="D12" s="6"/>
      <c r="E12" s="6">
        <v>161800</v>
      </c>
      <c r="F12" s="4"/>
    </row>
    <row r="13" spans="1:6" x14ac:dyDescent="0.2">
      <c r="A13" s="17" t="s">
        <v>24</v>
      </c>
      <c r="B13" s="5">
        <v>0</v>
      </c>
      <c r="C13" s="6"/>
      <c r="D13" s="6"/>
      <c r="E13" s="6">
        <v>0</v>
      </c>
      <c r="F13" s="4"/>
    </row>
    <row r="14" spans="1:6" x14ac:dyDescent="0.2">
      <c r="A14" s="17" t="s">
        <v>20</v>
      </c>
      <c r="B14" s="8">
        <v>5857200</v>
      </c>
      <c r="C14" s="9"/>
      <c r="D14" s="9"/>
      <c r="E14" s="9">
        <v>8881100</v>
      </c>
      <c r="F14" s="4"/>
    </row>
    <row r="15" spans="1:6" x14ac:dyDescent="0.2">
      <c r="A15" s="17"/>
      <c r="B15" s="2"/>
      <c r="C15" s="3"/>
      <c r="D15" s="3"/>
      <c r="E15" s="3"/>
      <c r="F15" s="4"/>
    </row>
    <row r="16" spans="1:6" x14ac:dyDescent="0.2">
      <c r="A16" s="17"/>
      <c r="B16" s="5">
        <f>SUM(B11:B14)</f>
        <v>7269800</v>
      </c>
      <c r="C16" s="6"/>
      <c r="D16" s="6"/>
      <c r="E16" s="6">
        <f>SUM(E11:E14)</f>
        <v>9485500</v>
      </c>
      <c r="F16" s="7">
        <f>(B16+E16)/2</f>
        <v>8377650</v>
      </c>
    </row>
    <row r="17" spans="1:6" x14ac:dyDescent="0.2">
      <c r="A17" s="17"/>
      <c r="B17" s="2"/>
      <c r="C17" s="3"/>
      <c r="D17" s="3"/>
      <c r="E17" s="3"/>
      <c r="F17" s="4"/>
    </row>
    <row r="18" spans="1:6" s="1" customFormat="1" x14ac:dyDescent="0.2">
      <c r="A18" s="18" t="s">
        <v>12</v>
      </c>
      <c r="B18" s="13"/>
      <c r="C18" s="14"/>
      <c r="D18" s="14"/>
      <c r="E18" s="14"/>
      <c r="F18" s="15">
        <f>F6/F16</f>
        <v>4.3651859411648848E-2</v>
      </c>
    </row>
    <row r="19" spans="1:6" s="1" customFormat="1" x14ac:dyDescent="0.2">
      <c r="A19" s="19"/>
      <c r="B19" s="19"/>
      <c r="C19" s="19"/>
      <c r="D19" s="19"/>
      <c r="E19" s="19"/>
      <c r="F19" s="20"/>
    </row>
  </sheetData>
  <mergeCells count="1">
    <mergeCell ref="B3:F3"/>
  </mergeCells>
  <phoneticPr fontId="4" type="noConversion"/>
  <pageMargins left="0.5" right="0.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4"/>
  <sheetViews>
    <sheetView workbookViewId="0">
      <selection activeCell="C22" sqref="C21:C22"/>
    </sheetView>
  </sheetViews>
  <sheetFormatPr defaultRowHeight="12.75" x14ac:dyDescent="0.2"/>
  <cols>
    <col min="1" max="1" width="24.85546875" bestFit="1" customWidth="1"/>
    <col min="2" max="2" width="13.140625" customWidth="1"/>
    <col min="3" max="3" width="12.7109375" customWidth="1"/>
    <col min="4" max="4" width="12.85546875" bestFit="1" customWidth="1"/>
    <col min="5" max="5" width="13.7109375" bestFit="1" customWidth="1"/>
    <col min="6" max="6" width="11.42578125" bestFit="1" customWidth="1"/>
    <col min="7" max="7" width="13" bestFit="1" customWidth="1"/>
    <col min="8" max="8" width="11.85546875" bestFit="1" customWidth="1"/>
    <col min="9" max="9" width="11.28515625" bestFit="1" customWidth="1"/>
    <col min="10" max="10" width="12.85546875" bestFit="1" customWidth="1"/>
  </cols>
  <sheetData>
    <row r="1" spans="1:10" x14ac:dyDescent="0.2">
      <c r="A1" s="1" t="s">
        <v>41</v>
      </c>
    </row>
    <row r="3" spans="1:10" s="1" customFormat="1" x14ac:dyDescent="0.2">
      <c r="A3" s="16"/>
      <c r="B3" s="59" t="s">
        <v>1</v>
      </c>
      <c r="C3" s="60"/>
      <c r="D3" s="61"/>
      <c r="E3" s="59" t="s">
        <v>13</v>
      </c>
      <c r="F3" s="60"/>
      <c r="G3" s="61"/>
      <c r="H3" s="59" t="s">
        <v>14</v>
      </c>
      <c r="I3" s="60"/>
      <c r="J3" s="61"/>
    </row>
    <row r="4" spans="1:10" x14ac:dyDescent="0.2">
      <c r="A4" s="17"/>
      <c r="B4" s="10" t="s">
        <v>3</v>
      </c>
      <c r="C4" s="11" t="s">
        <v>4</v>
      </c>
      <c r="D4" s="12" t="s">
        <v>5</v>
      </c>
      <c r="E4" s="10" t="s">
        <v>3</v>
      </c>
      <c r="F4" s="11" t="s">
        <v>4</v>
      </c>
      <c r="G4" s="12" t="s">
        <v>5</v>
      </c>
      <c r="H4" s="10" t="s">
        <v>3</v>
      </c>
      <c r="I4" s="11" t="s">
        <v>4</v>
      </c>
      <c r="J4" s="12" t="s">
        <v>5</v>
      </c>
    </row>
    <row r="5" spans="1:10" x14ac:dyDescent="0.2">
      <c r="A5" s="17"/>
      <c r="B5" s="2"/>
      <c r="C5" s="3"/>
      <c r="D5" s="4"/>
      <c r="E5" s="2"/>
      <c r="F5" s="3"/>
      <c r="G5" s="4"/>
      <c r="H5" s="2"/>
      <c r="I5" s="3"/>
      <c r="J5" s="4"/>
    </row>
    <row r="6" spans="1:10" x14ac:dyDescent="0.2">
      <c r="A6" s="17" t="s">
        <v>2</v>
      </c>
      <c r="B6" s="5">
        <v>111632.78523000001</v>
      </c>
      <c r="C6" s="6">
        <v>32101.029150000002</v>
      </c>
      <c r="D6" s="7">
        <f>SUM(B6:C6)</f>
        <v>143733.81438</v>
      </c>
      <c r="E6" s="5">
        <v>30511.385629999997</v>
      </c>
      <c r="F6" s="6">
        <v>10395</v>
      </c>
      <c r="G6" s="7">
        <f>SUM(E6:F6)</f>
        <v>40906.385629999997</v>
      </c>
      <c r="H6" s="5">
        <v>27757.032639999998</v>
      </c>
      <c r="I6" s="6">
        <v>9518</v>
      </c>
      <c r="J6" s="7">
        <f>SUM(H6:I6)</f>
        <v>37275.032639999998</v>
      </c>
    </row>
    <row r="7" spans="1:10" x14ac:dyDescent="0.2">
      <c r="A7" s="17" t="s">
        <v>17</v>
      </c>
      <c r="B7" s="8">
        <v>-17095.205000000016</v>
      </c>
      <c r="C7" s="9">
        <v>0</v>
      </c>
      <c r="D7" s="21">
        <f>SUM(B7:C7)</f>
        <v>-17095.205000000016</v>
      </c>
      <c r="E7" s="5"/>
      <c r="F7" s="6"/>
      <c r="G7" s="7"/>
      <c r="H7" s="5"/>
      <c r="I7" s="6"/>
      <c r="J7" s="7"/>
    </row>
    <row r="8" spans="1:10" x14ac:dyDescent="0.2">
      <c r="A8" s="17"/>
      <c r="B8" s="5">
        <f>SUM(B6:B7)</f>
        <v>94537.580229999992</v>
      </c>
      <c r="C8" s="6">
        <f>SUM(C6:C7)</f>
        <v>32101.029150000002</v>
      </c>
      <c r="D8" s="7">
        <f>SUM(D6:D7)</f>
        <v>126638.60937999998</v>
      </c>
      <c r="E8" s="5"/>
      <c r="F8" s="6"/>
      <c r="G8" s="7"/>
      <c r="H8" s="5"/>
      <c r="I8" s="6"/>
      <c r="J8" s="7"/>
    </row>
    <row r="9" spans="1:10" x14ac:dyDescent="0.2">
      <c r="A9" s="17"/>
      <c r="B9" s="2"/>
      <c r="C9" s="3"/>
      <c r="D9" s="4"/>
      <c r="E9" s="2"/>
      <c r="F9" s="3"/>
      <c r="G9" s="4"/>
      <c r="H9" s="2"/>
      <c r="I9" s="3"/>
      <c r="J9" s="4"/>
    </row>
    <row r="10" spans="1:10" x14ac:dyDescent="0.2">
      <c r="A10" s="17"/>
      <c r="B10" s="10" t="s">
        <v>9</v>
      </c>
      <c r="C10" s="11" t="s">
        <v>10</v>
      </c>
      <c r="D10" s="12" t="s">
        <v>11</v>
      </c>
      <c r="E10" s="10" t="s">
        <v>9</v>
      </c>
      <c r="F10" s="11" t="s">
        <v>10</v>
      </c>
      <c r="G10" s="12" t="s">
        <v>11</v>
      </c>
      <c r="H10" s="10" t="s">
        <v>9</v>
      </c>
      <c r="I10" s="11" t="s">
        <v>10</v>
      </c>
      <c r="J10" s="12" t="s">
        <v>11</v>
      </c>
    </row>
    <row r="11" spans="1:10" x14ac:dyDescent="0.2">
      <c r="A11" s="17" t="s">
        <v>6</v>
      </c>
      <c r="B11" s="5">
        <v>386330</v>
      </c>
      <c r="C11" s="6">
        <v>369330</v>
      </c>
      <c r="D11" s="4"/>
      <c r="E11" s="5">
        <v>246200</v>
      </c>
      <c r="F11" s="6">
        <v>246200</v>
      </c>
      <c r="G11" s="4"/>
      <c r="H11" s="5">
        <v>140130</v>
      </c>
      <c r="I11" s="6">
        <v>123130</v>
      </c>
      <c r="J11" s="4"/>
    </row>
    <row r="12" spans="1:10" x14ac:dyDescent="0.2">
      <c r="A12" s="17" t="s">
        <v>7</v>
      </c>
      <c r="B12" s="5">
        <v>52000</v>
      </c>
      <c r="C12" s="6">
        <v>290360</v>
      </c>
      <c r="D12" s="4"/>
      <c r="E12" s="5">
        <v>0</v>
      </c>
      <c r="F12" s="6">
        <v>0</v>
      </c>
      <c r="G12" s="4"/>
      <c r="H12" s="5">
        <v>0</v>
      </c>
      <c r="I12" s="6">
        <v>75000</v>
      </c>
      <c r="J12" s="4"/>
    </row>
    <row r="13" spans="1:10" x14ac:dyDescent="0.2">
      <c r="A13" s="17" t="s">
        <v>16</v>
      </c>
      <c r="B13" s="5">
        <v>0</v>
      </c>
      <c r="C13" s="6">
        <v>0</v>
      </c>
      <c r="D13" s="4"/>
      <c r="E13" s="5">
        <v>69990</v>
      </c>
      <c r="F13" s="6">
        <v>81853</v>
      </c>
      <c r="G13" s="4"/>
      <c r="H13" s="5">
        <v>121123</v>
      </c>
      <c r="I13" s="6">
        <v>61305</v>
      </c>
      <c r="J13" s="4"/>
    </row>
    <row r="14" spans="1:10" x14ac:dyDescent="0.2">
      <c r="A14" s="17" t="s">
        <v>8</v>
      </c>
      <c r="B14" s="5">
        <v>1513000</v>
      </c>
      <c r="C14" s="6">
        <v>858000</v>
      </c>
      <c r="D14" s="4"/>
      <c r="E14" s="5">
        <v>225000</v>
      </c>
      <c r="F14" s="6">
        <v>225000</v>
      </c>
      <c r="G14" s="4"/>
      <c r="H14" s="5">
        <v>433000</v>
      </c>
      <c r="I14" s="6">
        <v>308000</v>
      </c>
      <c r="J14" s="4"/>
    </row>
    <row r="15" spans="1:10" x14ac:dyDescent="0.2">
      <c r="A15" s="17" t="s">
        <v>15</v>
      </c>
      <c r="B15" s="8">
        <v>557157</v>
      </c>
      <c r="C15" s="9">
        <v>856260</v>
      </c>
      <c r="D15" s="4"/>
      <c r="E15" s="8">
        <v>328104</v>
      </c>
      <c r="F15" s="9">
        <v>328104</v>
      </c>
      <c r="G15" s="4"/>
      <c r="H15" s="8">
        <v>202776</v>
      </c>
      <c r="I15" s="9">
        <v>227849</v>
      </c>
      <c r="J15" s="4"/>
    </row>
    <row r="16" spans="1:10" x14ac:dyDescent="0.2">
      <c r="A16" s="17"/>
      <c r="B16" s="2"/>
      <c r="C16" s="3"/>
      <c r="D16" s="4"/>
      <c r="E16" s="2"/>
      <c r="F16" s="3"/>
      <c r="G16" s="4"/>
      <c r="H16" s="2"/>
      <c r="I16" s="3"/>
      <c r="J16" s="4"/>
    </row>
    <row r="17" spans="1:10" x14ac:dyDescent="0.2">
      <c r="A17" s="17"/>
      <c r="B17" s="5">
        <f>SUM(B11:B15)</f>
        <v>2508487</v>
      </c>
      <c r="C17" s="6">
        <f>SUM(C11:C15)</f>
        <v>2373950</v>
      </c>
      <c r="D17" s="7">
        <f>(B17+C17)/2</f>
        <v>2441218.5</v>
      </c>
      <c r="E17" s="5">
        <f>SUM(E11:E15)</f>
        <v>869294</v>
      </c>
      <c r="F17" s="6">
        <f>SUM(F11:F15)</f>
        <v>881157</v>
      </c>
      <c r="G17" s="7">
        <f>(E17+F17)/2</f>
        <v>875225.5</v>
      </c>
      <c r="H17" s="5">
        <f>SUM(H11:H15)</f>
        <v>897029</v>
      </c>
      <c r="I17" s="6">
        <f>SUM(I11:I15)</f>
        <v>795284</v>
      </c>
      <c r="J17" s="7">
        <f>(H17+I17)/2</f>
        <v>846156.5</v>
      </c>
    </row>
    <row r="18" spans="1:10" x14ac:dyDescent="0.2">
      <c r="A18" s="17"/>
      <c r="B18" s="2"/>
      <c r="C18" s="3"/>
      <c r="D18" s="4"/>
      <c r="E18" s="2"/>
      <c r="F18" s="3"/>
      <c r="G18" s="4"/>
      <c r="H18" s="2"/>
      <c r="I18" s="3"/>
      <c r="J18" s="4"/>
    </row>
    <row r="19" spans="1:10" s="1" customFormat="1" x14ac:dyDescent="0.2">
      <c r="A19" s="18" t="s">
        <v>12</v>
      </c>
      <c r="B19" s="13"/>
      <c r="C19" s="14"/>
      <c r="D19" s="15">
        <f>D8/D17</f>
        <v>5.1875163726638966E-2</v>
      </c>
      <c r="E19" s="13"/>
      <c r="F19" s="14"/>
      <c r="G19" s="15">
        <f>G6/G17</f>
        <v>4.6738109927098787E-2</v>
      </c>
      <c r="H19" s="13"/>
      <c r="I19" s="14"/>
      <c r="J19" s="15">
        <f>J6/J17</f>
        <v>4.4052173138184249E-2</v>
      </c>
    </row>
    <row r="20" spans="1:10" s="1" customFormat="1" x14ac:dyDescent="0.2">
      <c r="A20" s="19"/>
      <c r="B20" s="19"/>
      <c r="C20" s="19"/>
      <c r="D20" s="20"/>
      <c r="E20" s="19"/>
      <c r="F20" s="19"/>
      <c r="G20" s="20"/>
      <c r="H20" s="19"/>
      <c r="I20" s="19"/>
      <c r="J20" s="20"/>
    </row>
    <row r="21" spans="1:10" x14ac:dyDescent="0.2">
      <c r="A21" t="s">
        <v>18</v>
      </c>
    </row>
    <row r="24" spans="1:10" x14ac:dyDescent="0.2">
      <c r="E24">
        <f>248+52+572-19</f>
        <v>853</v>
      </c>
    </row>
  </sheetData>
  <mergeCells count="3">
    <mergeCell ref="B3:D3"/>
    <mergeCell ref="E3:G3"/>
    <mergeCell ref="H3:J3"/>
  </mergeCells>
  <phoneticPr fontId="4" type="noConversion"/>
  <pageMargins left="0.75" right="0.75" top="1" bottom="1" header="0.5" footer="0.5"/>
  <pageSetup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9"/>
  <sheetViews>
    <sheetView zoomScaleNormal="100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B5" sqref="B5"/>
    </sheetView>
  </sheetViews>
  <sheetFormatPr defaultRowHeight="12.75" x14ac:dyDescent="0.2"/>
  <cols>
    <col min="1" max="1" width="27.140625" customWidth="1"/>
    <col min="2" max="2" width="13.7109375" bestFit="1" customWidth="1"/>
    <col min="3" max="4" width="13.7109375" customWidth="1"/>
    <col min="5" max="5" width="12.42578125" bestFit="1" customWidth="1"/>
    <col min="6" max="6" width="13" customWidth="1"/>
    <col min="7" max="7" width="11.85546875" bestFit="1" customWidth="1"/>
    <col min="8" max="8" width="13.140625" bestFit="1" customWidth="1"/>
    <col min="9" max="9" width="13.28515625" bestFit="1" customWidth="1"/>
    <col min="10" max="10" width="12.28515625" customWidth="1"/>
    <col min="11" max="11" width="12.85546875" bestFit="1" customWidth="1"/>
  </cols>
  <sheetData>
    <row r="1" spans="1:11" x14ac:dyDescent="0.2">
      <c r="A1" s="1" t="s">
        <v>52</v>
      </c>
    </row>
    <row r="3" spans="1:11" s="1" customFormat="1" x14ac:dyDescent="0.2">
      <c r="A3" s="16"/>
      <c r="B3" s="59" t="s">
        <v>13</v>
      </c>
      <c r="C3" s="62"/>
      <c r="D3" s="62"/>
      <c r="E3" s="62"/>
      <c r="F3" s="63"/>
      <c r="G3" s="59" t="s">
        <v>14</v>
      </c>
      <c r="H3" s="60"/>
      <c r="I3" s="60"/>
      <c r="J3" s="60"/>
      <c r="K3" s="61"/>
    </row>
    <row r="4" spans="1:11" x14ac:dyDescent="0.2">
      <c r="A4" s="17"/>
      <c r="B4" s="10" t="s">
        <v>60</v>
      </c>
      <c r="C4" s="11" t="s">
        <v>59</v>
      </c>
      <c r="D4" s="11" t="s">
        <v>62</v>
      </c>
      <c r="E4" s="11" t="s">
        <v>61</v>
      </c>
      <c r="F4" s="12" t="s">
        <v>5</v>
      </c>
      <c r="G4" s="10" t="s">
        <v>60</v>
      </c>
      <c r="H4" s="11" t="s">
        <v>59</v>
      </c>
      <c r="I4" s="11" t="s">
        <v>62</v>
      </c>
      <c r="J4" s="11" t="s">
        <v>61</v>
      </c>
      <c r="K4" s="12" t="s">
        <v>5</v>
      </c>
    </row>
    <row r="5" spans="1:11" x14ac:dyDescent="0.2">
      <c r="A5" s="17"/>
      <c r="B5" s="2"/>
      <c r="C5" s="3"/>
      <c r="D5" s="3"/>
      <c r="E5" s="3"/>
      <c r="F5" s="4"/>
      <c r="G5" s="2"/>
      <c r="H5" s="3"/>
      <c r="I5" s="3"/>
      <c r="J5" s="3"/>
      <c r="K5" s="4"/>
    </row>
    <row r="6" spans="1:11" x14ac:dyDescent="0.2">
      <c r="A6" s="17" t="s">
        <v>2</v>
      </c>
      <c r="B6" s="5">
        <v>35000</v>
      </c>
      <c r="C6" s="6">
        <v>57000</v>
      </c>
      <c r="D6" s="6">
        <v>26000</v>
      </c>
      <c r="E6" s="6">
        <f>C6-D6</f>
        <v>31000</v>
      </c>
      <c r="F6" s="7">
        <f>E6+B6</f>
        <v>66000</v>
      </c>
      <c r="G6" s="5">
        <v>47000</v>
      </c>
      <c r="H6" s="6">
        <v>82000</v>
      </c>
      <c r="I6" s="6">
        <v>38000</v>
      </c>
      <c r="J6" s="6">
        <f>H6-I6</f>
        <v>44000</v>
      </c>
      <c r="K6" s="7">
        <f>J6+G6</f>
        <v>91000</v>
      </c>
    </row>
    <row r="7" spans="1:11" x14ac:dyDescent="0.2">
      <c r="A7" s="17"/>
      <c r="B7" s="5"/>
      <c r="C7" s="6"/>
      <c r="D7" s="6"/>
      <c r="E7" s="6"/>
      <c r="F7" s="7"/>
      <c r="G7" s="5"/>
      <c r="H7" s="6"/>
      <c r="I7" s="6"/>
      <c r="J7" s="6"/>
      <c r="K7" s="7"/>
    </row>
    <row r="8" spans="1:11" x14ac:dyDescent="0.2">
      <c r="A8" s="17"/>
      <c r="B8" s="5"/>
      <c r="C8" s="6"/>
      <c r="D8" s="6"/>
      <c r="E8" s="6"/>
      <c r="F8" s="7"/>
      <c r="G8" s="5"/>
      <c r="H8" s="6"/>
      <c r="I8" s="6"/>
      <c r="J8" s="6"/>
      <c r="K8" s="7"/>
    </row>
    <row r="9" spans="1:11" x14ac:dyDescent="0.2">
      <c r="A9" s="17"/>
      <c r="B9" s="2"/>
      <c r="C9" s="3"/>
      <c r="D9" s="3"/>
      <c r="E9" s="3"/>
      <c r="F9" s="4"/>
      <c r="G9" s="2"/>
      <c r="H9" s="3"/>
      <c r="I9" s="3"/>
      <c r="J9" s="3"/>
      <c r="K9" s="4"/>
    </row>
    <row r="10" spans="1:11" x14ac:dyDescent="0.2">
      <c r="A10" s="17"/>
      <c r="B10" s="10" t="s">
        <v>63</v>
      </c>
      <c r="C10" s="43"/>
      <c r="D10" s="43"/>
      <c r="E10" s="11" t="s">
        <v>64</v>
      </c>
      <c r="F10" s="12" t="s">
        <v>11</v>
      </c>
      <c r="G10" s="10" t="s">
        <v>63</v>
      </c>
      <c r="H10" s="43"/>
      <c r="I10" s="43"/>
      <c r="J10" s="11" t="s">
        <v>64</v>
      </c>
      <c r="K10" s="12" t="s">
        <v>11</v>
      </c>
    </row>
    <row r="11" spans="1:11" x14ac:dyDescent="0.2">
      <c r="A11" s="17" t="s">
        <v>6</v>
      </c>
      <c r="B11" s="5">
        <v>219000</v>
      </c>
      <c r="C11" s="6"/>
      <c r="D11" s="6"/>
      <c r="E11" s="6">
        <v>250000</v>
      </c>
      <c r="F11" s="4"/>
      <c r="G11" s="5">
        <v>0</v>
      </c>
      <c r="H11" s="6"/>
      <c r="I11" s="6"/>
      <c r="J11" s="6">
        <v>250000</v>
      </c>
      <c r="K11" s="4"/>
    </row>
    <row r="12" spans="1:11" x14ac:dyDescent="0.2">
      <c r="A12" s="17" t="s">
        <v>19</v>
      </c>
      <c r="B12" s="5">
        <v>110000</v>
      </c>
      <c r="C12" s="6"/>
      <c r="D12" s="6"/>
      <c r="E12" s="6">
        <v>259000</v>
      </c>
      <c r="F12" s="4"/>
      <c r="G12" s="5">
        <v>29000</v>
      </c>
      <c r="H12" s="6"/>
      <c r="I12" s="6"/>
      <c r="J12" s="6">
        <v>227000</v>
      </c>
      <c r="K12" s="4"/>
    </row>
    <row r="13" spans="1:11" x14ac:dyDescent="0.2">
      <c r="A13" s="17" t="s">
        <v>24</v>
      </c>
      <c r="B13" s="5">
        <v>0</v>
      </c>
      <c r="C13" s="6"/>
      <c r="D13" s="6"/>
      <c r="E13" s="6">
        <v>0</v>
      </c>
      <c r="F13" s="4"/>
      <c r="G13" s="5">
        <v>0</v>
      </c>
      <c r="H13" s="6"/>
      <c r="I13" s="6"/>
      <c r="J13" s="6">
        <v>0</v>
      </c>
      <c r="K13" s="4"/>
    </row>
    <row r="14" spans="1:11" x14ac:dyDescent="0.2">
      <c r="A14" s="17" t="s">
        <v>20</v>
      </c>
      <c r="B14" s="8">
        <v>1423000</v>
      </c>
      <c r="C14" s="9"/>
      <c r="D14" s="9"/>
      <c r="E14" s="9">
        <v>1103000</v>
      </c>
      <c r="F14" s="4"/>
      <c r="G14" s="8">
        <v>2327000</v>
      </c>
      <c r="H14" s="9"/>
      <c r="I14" s="9"/>
      <c r="J14" s="9">
        <v>1841000</v>
      </c>
      <c r="K14" s="4"/>
    </row>
    <row r="15" spans="1:11" x14ac:dyDescent="0.2">
      <c r="A15" s="17"/>
      <c r="B15" s="2"/>
      <c r="C15" s="3"/>
      <c r="D15" s="3"/>
      <c r="E15" s="3"/>
      <c r="F15" s="4"/>
      <c r="G15" s="2"/>
      <c r="H15" s="3"/>
      <c r="I15" s="3"/>
      <c r="J15" s="3"/>
      <c r="K15" s="4"/>
    </row>
    <row r="16" spans="1:11" x14ac:dyDescent="0.2">
      <c r="A16" s="17"/>
      <c r="B16" s="5">
        <f>SUM(B11:B14)</f>
        <v>1752000</v>
      </c>
      <c r="C16" s="6"/>
      <c r="D16" s="6"/>
      <c r="E16" s="6">
        <f>SUM(E11:E14)</f>
        <v>1612000</v>
      </c>
      <c r="F16" s="7">
        <f>(B16+E16)/2</f>
        <v>1682000</v>
      </c>
      <c r="G16" s="5">
        <f>SUM(G11:G14)</f>
        <v>2356000</v>
      </c>
      <c r="H16" s="6"/>
      <c r="I16" s="6"/>
      <c r="J16" s="6">
        <f>SUM(J11:J14)</f>
        <v>2318000</v>
      </c>
      <c r="K16" s="7">
        <f>(G16+J16)/2</f>
        <v>2337000</v>
      </c>
    </row>
    <row r="17" spans="1:11" x14ac:dyDescent="0.2">
      <c r="A17" s="17"/>
      <c r="B17" s="2"/>
      <c r="C17" s="3"/>
      <c r="D17" s="3"/>
      <c r="E17" s="3"/>
      <c r="F17" s="4"/>
      <c r="G17" s="2"/>
      <c r="H17" s="3"/>
      <c r="I17" s="3"/>
      <c r="J17" s="3"/>
      <c r="K17" s="4"/>
    </row>
    <row r="18" spans="1:11" s="1" customFormat="1" x14ac:dyDescent="0.2">
      <c r="A18" s="18" t="s">
        <v>12</v>
      </c>
      <c r="B18" s="13"/>
      <c r="C18" s="14"/>
      <c r="D18" s="14"/>
      <c r="E18" s="14"/>
      <c r="F18" s="15">
        <f>F6/F16</f>
        <v>3.9239001189060645E-2</v>
      </c>
      <c r="G18" s="13"/>
      <c r="H18" s="14"/>
      <c r="I18" s="14"/>
      <c r="J18" s="14"/>
      <c r="K18" s="15">
        <f>K6/K16</f>
        <v>3.8938810440735987E-2</v>
      </c>
    </row>
    <row r="19" spans="1:11" s="1" customFormat="1" x14ac:dyDescent="0.2">
      <c r="A19" s="19"/>
      <c r="B19" s="19"/>
      <c r="C19" s="19"/>
      <c r="D19" s="19"/>
      <c r="E19" s="19"/>
      <c r="F19" s="20"/>
      <c r="G19" s="19"/>
      <c r="H19" s="19"/>
      <c r="I19" s="19"/>
      <c r="J19" s="19"/>
      <c r="K19" s="20"/>
    </row>
  </sheetData>
  <mergeCells count="2">
    <mergeCell ref="B3:F3"/>
    <mergeCell ref="G3:K3"/>
  </mergeCells>
  <phoneticPr fontId="4" type="noConversion"/>
  <pageMargins left="0.75" right="0.75" top="1" bottom="1" header="0.5" footer="0.5"/>
  <pageSetup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19"/>
  <sheetViews>
    <sheetView zoomScaleNormal="100" workbookViewId="0">
      <selection activeCell="B4" sqref="B4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3.140625" customWidth="1"/>
    <col min="6" max="6" width="13" bestFit="1" customWidth="1"/>
  </cols>
  <sheetData>
    <row r="1" spans="1:6" x14ac:dyDescent="0.2">
      <c r="A1" s="1" t="s">
        <v>0</v>
      </c>
    </row>
    <row r="3" spans="1:6" s="1" customFormat="1" x14ac:dyDescent="0.2">
      <c r="A3" s="16"/>
      <c r="B3" s="59" t="s">
        <v>21</v>
      </c>
      <c r="C3" s="60"/>
      <c r="D3" s="60"/>
      <c r="E3" s="60"/>
      <c r="F3" s="61"/>
    </row>
    <row r="4" spans="1:6" x14ac:dyDescent="0.2">
      <c r="A4" s="17"/>
      <c r="B4" s="10" t="s">
        <v>60</v>
      </c>
      <c r="C4" s="11" t="s">
        <v>59</v>
      </c>
      <c r="D4" s="11" t="s">
        <v>62</v>
      </c>
      <c r="E4" s="11" t="s">
        <v>61</v>
      </c>
      <c r="F4" s="12" t="s">
        <v>5</v>
      </c>
    </row>
    <row r="5" spans="1:6" x14ac:dyDescent="0.2">
      <c r="A5" s="17"/>
      <c r="B5" s="2"/>
      <c r="C5" s="3"/>
      <c r="D5" s="3"/>
      <c r="E5" s="3"/>
      <c r="F5" s="4"/>
    </row>
    <row r="6" spans="1:6" x14ac:dyDescent="0.2">
      <c r="A6" s="17" t="s">
        <v>2</v>
      </c>
      <c r="B6" s="5">
        <v>65000</v>
      </c>
      <c r="C6" s="6">
        <v>130000</v>
      </c>
      <c r="D6" s="6">
        <v>64000</v>
      </c>
      <c r="E6" s="6">
        <f>C6-D6</f>
        <v>66000</v>
      </c>
      <c r="F6" s="7">
        <f>E6+B6</f>
        <v>131000</v>
      </c>
    </row>
    <row r="7" spans="1:6" x14ac:dyDescent="0.2">
      <c r="A7" s="17"/>
      <c r="B7" s="5"/>
      <c r="C7" s="6"/>
      <c r="D7" s="6"/>
      <c r="E7" s="6"/>
      <c r="F7" s="7"/>
    </row>
    <row r="8" spans="1:6" x14ac:dyDescent="0.2">
      <c r="A8" s="17"/>
      <c r="B8" s="5"/>
      <c r="C8" s="6"/>
      <c r="D8" s="6"/>
      <c r="E8" s="6"/>
      <c r="F8" s="7"/>
    </row>
    <row r="9" spans="1:6" x14ac:dyDescent="0.2">
      <c r="A9" s="17"/>
      <c r="B9" s="2"/>
      <c r="C9" s="3"/>
      <c r="D9" s="3"/>
      <c r="E9" s="3"/>
      <c r="F9" s="4"/>
    </row>
    <row r="10" spans="1:6" x14ac:dyDescent="0.2">
      <c r="A10" s="17"/>
      <c r="B10" s="10" t="s">
        <v>63</v>
      </c>
      <c r="C10" s="43"/>
      <c r="D10" s="43"/>
      <c r="E10" s="11" t="s">
        <v>64</v>
      </c>
      <c r="F10" s="12" t="s">
        <v>11</v>
      </c>
    </row>
    <row r="11" spans="1:6" x14ac:dyDescent="0.2">
      <c r="A11" s="17" t="s">
        <v>6</v>
      </c>
      <c r="B11" s="5">
        <v>0</v>
      </c>
      <c r="C11" s="6"/>
      <c r="D11" s="6"/>
      <c r="E11" s="6">
        <v>100000</v>
      </c>
      <c r="F11" s="4"/>
    </row>
    <row r="12" spans="1:6" x14ac:dyDescent="0.2">
      <c r="A12" s="17" t="s">
        <v>19</v>
      </c>
      <c r="B12" s="5">
        <v>6000</v>
      </c>
      <c r="C12" s="6"/>
      <c r="D12" s="6"/>
      <c r="E12" s="6">
        <v>168000</v>
      </c>
      <c r="F12" s="4"/>
    </row>
    <row r="13" spans="1:6" x14ac:dyDescent="0.2">
      <c r="A13" s="17" t="s">
        <v>24</v>
      </c>
      <c r="B13" s="5">
        <v>0</v>
      </c>
      <c r="C13" s="6"/>
      <c r="D13" s="6"/>
      <c r="E13" s="6">
        <v>0</v>
      </c>
      <c r="F13" s="4"/>
    </row>
    <row r="14" spans="1:6" x14ac:dyDescent="0.2">
      <c r="A14" s="17" t="s">
        <v>20</v>
      </c>
      <c r="B14" s="8">
        <v>2830000</v>
      </c>
      <c r="C14" s="9"/>
      <c r="D14" s="9"/>
      <c r="E14" s="9">
        <v>2503000</v>
      </c>
      <c r="F14" s="4"/>
    </row>
    <row r="15" spans="1:6" x14ac:dyDescent="0.2">
      <c r="A15" s="17"/>
      <c r="B15" s="2"/>
      <c r="C15" s="3"/>
      <c r="D15" s="3"/>
      <c r="E15" s="3"/>
      <c r="F15" s="4"/>
    </row>
    <row r="16" spans="1:6" x14ac:dyDescent="0.2">
      <c r="A16" s="17"/>
      <c r="B16" s="5">
        <f>SUM(B11:B14)</f>
        <v>2836000</v>
      </c>
      <c r="C16" s="6"/>
      <c r="D16" s="6"/>
      <c r="E16" s="6">
        <f>SUM(E11:E14)</f>
        <v>2771000</v>
      </c>
      <c r="F16" s="7">
        <f>(B16+E16)/2</f>
        <v>2803500</v>
      </c>
    </row>
    <row r="17" spans="1:6" x14ac:dyDescent="0.2">
      <c r="A17" s="17"/>
      <c r="B17" s="2"/>
      <c r="C17" s="3"/>
      <c r="D17" s="3"/>
      <c r="E17" s="3"/>
      <c r="F17" s="4"/>
    </row>
    <row r="18" spans="1:6" s="1" customFormat="1" x14ac:dyDescent="0.2">
      <c r="A18" s="18" t="s">
        <v>12</v>
      </c>
      <c r="B18" s="13"/>
      <c r="C18" s="14"/>
      <c r="D18" s="14"/>
      <c r="E18" s="14"/>
      <c r="F18" s="15">
        <f>F6/F16</f>
        <v>4.6727305154271447E-2</v>
      </c>
    </row>
    <row r="19" spans="1:6" s="1" customFormat="1" x14ac:dyDescent="0.2">
      <c r="A19" s="19"/>
      <c r="B19" s="19"/>
      <c r="C19" s="19"/>
      <c r="D19" s="19"/>
      <c r="E19" s="19"/>
      <c r="F19" s="20"/>
    </row>
  </sheetData>
  <mergeCells count="1">
    <mergeCell ref="B3:F3"/>
  </mergeCells>
  <phoneticPr fontId="4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F19"/>
  <sheetViews>
    <sheetView workbookViewId="0"/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</cols>
  <sheetData>
    <row r="1" spans="1:6" x14ac:dyDescent="0.2">
      <c r="A1" s="1" t="s">
        <v>0</v>
      </c>
    </row>
    <row r="3" spans="1:6" s="1" customFormat="1" x14ac:dyDescent="0.2">
      <c r="A3" s="16"/>
      <c r="B3" s="59" t="s">
        <v>42</v>
      </c>
      <c r="C3" s="60"/>
      <c r="D3" s="60"/>
      <c r="E3" s="60"/>
      <c r="F3" s="61"/>
    </row>
    <row r="4" spans="1:6" x14ac:dyDescent="0.2">
      <c r="A4" s="17"/>
      <c r="B4" s="10" t="s">
        <v>60</v>
      </c>
      <c r="C4" s="11" t="s">
        <v>59</v>
      </c>
      <c r="D4" s="11" t="s">
        <v>62</v>
      </c>
      <c r="E4" s="11" t="s">
        <v>61</v>
      </c>
      <c r="F4" s="12" t="s">
        <v>5</v>
      </c>
    </row>
    <row r="5" spans="1:6" x14ac:dyDescent="0.2">
      <c r="A5" s="17"/>
      <c r="B5" s="2"/>
      <c r="C5" s="3"/>
      <c r="D5" s="3"/>
      <c r="E5" s="3"/>
      <c r="F5" s="4"/>
    </row>
    <row r="6" spans="1:6" x14ac:dyDescent="0.2">
      <c r="A6" s="17" t="s">
        <v>2</v>
      </c>
      <c r="B6" s="5">
        <v>142000</v>
      </c>
      <c r="C6" s="6">
        <v>280000</v>
      </c>
      <c r="D6" s="6">
        <v>136000</v>
      </c>
      <c r="E6" s="6">
        <f>C6-D6</f>
        <v>144000</v>
      </c>
      <c r="F6" s="7">
        <f>E6+B6</f>
        <v>286000</v>
      </c>
    </row>
    <row r="7" spans="1:6" x14ac:dyDescent="0.2">
      <c r="A7" s="17"/>
      <c r="B7" s="5"/>
      <c r="C7" s="6"/>
      <c r="D7" s="6"/>
      <c r="E7" s="6"/>
      <c r="F7" s="7"/>
    </row>
    <row r="8" spans="1:6" x14ac:dyDescent="0.2">
      <c r="A8" s="17"/>
      <c r="B8" s="5"/>
      <c r="C8" s="6"/>
      <c r="D8" s="6"/>
      <c r="E8" s="6"/>
      <c r="F8" s="7"/>
    </row>
    <row r="9" spans="1:6" x14ac:dyDescent="0.2">
      <c r="A9" s="17"/>
      <c r="B9" s="2"/>
      <c r="C9" s="3"/>
      <c r="D9" s="3"/>
      <c r="E9" s="3"/>
      <c r="F9" s="4"/>
    </row>
    <row r="10" spans="1:6" x14ac:dyDescent="0.2">
      <c r="A10" s="17"/>
      <c r="B10" s="10" t="s">
        <v>63</v>
      </c>
      <c r="C10" s="43"/>
      <c r="D10" s="43"/>
      <c r="E10" s="11" t="s">
        <v>64</v>
      </c>
      <c r="F10" s="12" t="s">
        <v>11</v>
      </c>
    </row>
    <row r="11" spans="1:6" x14ac:dyDescent="0.2">
      <c r="A11" s="17" t="s">
        <v>6</v>
      </c>
      <c r="B11" s="5">
        <v>100000</v>
      </c>
      <c r="C11" s="6"/>
      <c r="D11" s="6"/>
      <c r="E11" s="6">
        <v>305000</v>
      </c>
      <c r="F11" s="4"/>
    </row>
    <row r="12" spans="1:6" x14ac:dyDescent="0.2">
      <c r="A12" s="17" t="s">
        <v>19</v>
      </c>
      <c r="B12" s="5">
        <v>0</v>
      </c>
      <c r="C12" s="6"/>
      <c r="D12" s="6"/>
      <c r="E12" s="6">
        <v>0</v>
      </c>
      <c r="F12" s="4"/>
    </row>
    <row r="13" spans="1:6" x14ac:dyDescent="0.2">
      <c r="A13" s="17" t="s">
        <v>24</v>
      </c>
      <c r="B13" s="5">
        <v>0</v>
      </c>
      <c r="C13" s="6"/>
      <c r="D13" s="6"/>
      <c r="E13" s="6">
        <v>0</v>
      </c>
      <c r="F13" s="4"/>
    </row>
    <row r="14" spans="1:6" x14ac:dyDescent="0.2">
      <c r="A14" s="17" t="s">
        <v>20</v>
      </c>
      <c r="B14" s="8">
        <v>7394000</v>
      </c>
      <c r="C14" s="9"/>
      <c r="D14" s="9"/>
      <c r="E14" s="9">
        <v>6440000</v>
      </c>
      <c r="F14" s="4"/>
    </row>
    <row r="15" spans="1:6" x14ac:dyDescent="0.2">
      <c r="A15" s="17"/>
      <c r="B15" s="2"/>
      <c r="C15" s="3"/>
      <c r="D15" s="3"/>
      <c r="E15" s="3"/>
      <c r="F15" s="4"/>
    </row>
    <row r="16" spans="1:6" x14ac:dyDescent="0.2">
      <c r="A16" s="17"/>
      <c r="B16" s="5">
        <f>SUM(B11:B14)</f>
        <v>7494000</v>
      </c>
      <c r="C16" s="6"/>
      <c r="D16" s="6"/>
      <c r="E16" s="6">
        <f>SUM(E11:E14)</f>
        <v>6745000</v>
      </c>
      <c r="F16" s="7">
        <f>(B16+E16)/2</f>
        <v>7119500</v>
      </c>
    </row>
    <row r="17" spans="1:6" x14ac:dyDescent="0.2">
      <c r="A17" s="17"/>
      <c r="B17" s="2"/>
      <c r="C17" s="3"/>
      <c r="D17" s="3"/>
      <c r="E17" s="3"/>
      <c r="F17" s="4"/>
    </row>
    <row r="18" spans="1:6" s="1" customFormat="1" x14ac:dyDescent="0.2">
      <c r="A18" s="18" t="s">
        <v>12</v>
      </c>
      <c r="B18" s="13"/>
      <c r="C18" s="14"/>
      <c r="D18" s="14"/>
      <c r="E18" s="14"/>
      <c r="F18" s="15">
        <f>F6/F16</f>
        <v>4.0171360348339069E-2</v>
      </c>
    </row>
    <row r="19" spans="1:6" s="1" customFormat="1" x14ac:dyDescent="0.2">
      <c r="A19" s="19"/>
      <c r="B19" s="19"/>
      <c r="C19" s="19"/>
      <c r="D19" s="19"/>
      <c r="E19" s="19"/>
      <c r="F19" s="20"/>
    </row>
  </sheetData>
  <mergeCells count="1">
    <mergeCell ref="B3:F3"/>
  </mergeCells>
  <phoneticPr fontId="4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Z19"/>
  <sheetViews>
    <sheetView view="pageBreakPreview" zoomScale="60" zoomScaleNormal="100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B5" sqref="B5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  <col min="7" max="9" width="13.7109375" customWidth="1"/>
    <col min="10" max="10" width="11.42578125" customWidth="1"/>
    <col min="11" max="11" width="13" customWidth="1"/>
    <col min="12" max="12" width="13.7109375" bestFit="1" customWidth="1"/>
    <col min="13" max="14" width="13.7109375" customWidth="1"/>
    <col min="15" max="15" width="11.42578125" bestFit="1" customWidth="1"/>
    <col min="16" max="16" width="13" bestFit="1" customWidth="1"/>
    <col min="17" max="17" width="13.7109375" bestFit="1" customWidth="1"/>
    <col min="18" max="19" width="13.7109375" customWidth="1"/>
    <col min="20" max="20" width="11.42578125" bestFit="1" customWidth="1"/>
    <col min="21" max="21" width="13" bestFit="1" customWidth="1"/>
    <col min="22" max="22" width="13.7109375" bestFit="1" customWidth="1"/>
    <col min="23" max="24" width="13.7109375" customWidth="1"/>
    <col min="25" max="25" width="11.42578125" bestFit="1" customWidth="1"/>
    <col min="26" max="26" width="13" bestFit="1" customWidth="1"/>
  </cols>
  <sheetData>
    <row r="1" spans="1:26" x14ac:dyDescent="0.2">
      <c r="A1" s="1" t="s">
        <v>0</v>
      </c>
    </row>
    <row r="3" spans="1:26" s="1" customFormat="1" x14ac:dyDescent="0.2">
      <c r="A3" s="16"/>
      <c r="B3" s="59" t="s">
        <v>22</v>
      </c>
      <c r="C3" s="60"/>
      <c r="D3" s="60"/>
      <c r="E3" s="60"/>
      <c r="F3" s="61"/>
      <c r="G3" s="64" t="s">
        <v>23</v>
      </c>
      <c r="H3" s="65"/>
      <c r="I3" s="65"/>
      <c r="J3" s="65"/>
      <c r="K3" s="66"/>
      <c r="L3" s="59" t="s">
        <v>25</v>
      </c>
      <c r="M3" s="60"/>
      <c r="N3" s="60"/>
      <c r="O3" s="60"/>
      <c r="P3" s="61"/>
      <c r="Q3" s="64" t="s">
        <v>26</v>
      </c>
      <c r="R3" s="65"/>
      <c r="S3" s="65"/>
      <c r="T3" s="65"/>
      <c r="U3" s="66"/>
      <c r="V3" s="64" t="s">
        <v>27</v>
      </c>
      <c r="W3" s="65"/>
      <c r="X3" s="65"/>
      <c r="Y3" s="65"/>
      <c r="Z3" s="66"/>
    </row>
    <row r="4" spans="1:26" x14ac:dyDescent="0.2">
      <c r="A4" s="17"/>
      <c r="B4" s="10" t="s">
        <v>60</v>
      </c>
      <c r="C4" s="11" t="s">
        <v>59</v>
      </c>
      <c r="D4" s="11" t="s">
        <v>62</v>
      </c>
      <c r="E4" s="11" t="s">
        <v>61</v>
      </c>
      <c r="F4" s="12" t="s">
        <v>5</v>
      </c>
      <c r="G4" s="10" t="s">
        <v>60</v>
      </c>
      <c r="H4" s="11" t="s">
        <v>59</v>
      </c>
      <c r="I4" s="11" t="s">
        <v>62</v>
      </c>
      <c r="J4" s="11" t="s">
        <v>61</v>
      </c>
      <c r="K4" s="12" t="s">
        <v>5</v>
      </c>
      <c r="L4" s="10" t="s">
        <v>60</v>
      </c>
      <c r="M4" s="11" t="s">
        <v>59</v>
      </c>
      <c r="N4" s="11" t="s">
        <v>62</v>
      </c>
      <c r="O4" s="11" t="s">
        <v>61</v>
      </c>
      <c r="P4" s="12" t="s">
        <v>5</v>
      </c>
      <c r="Q4" s="10" t="s">
        <v>60</v>
      </c>
      <c r="R4" s="11" t="s">
        <v>59</v>
      </c>
      <c r="S4" s="11" t="s">
        <v>62</v>
      </c>
      <c r="T4" s="11" t="s">
        <v>61</v>
      </c>
      <c r="U4" s="12" t="s">
        <v>5</v>
      </c>
      <c r="V4" s="10" t="s">
        <v>60</v>
      </c>
      <c r="W4" s="11" t="s">
        <v>59</v>
      </c>
      <c r="X4" s="11" t="s">
        <v>62</v>
      </c>
      <c r="Y4" s="11" t="s">
        <v>61</v>
      </c>
      <c r="Z4" s="12" t="s">
        <v>5</v>
      </c>
    </row>
    <row r="5" spans="1:26" x14ac:dyDescent="0.2">
      <c r="A5" s="17"/>
      <c r="B5" s="2"/>
      <c r="C5" s="3"/>
      <c r="D5" s="3"/>
      <c r="E5" s="3"/>
      <c r="F5" s="4"/>
      <c r="G5" s="2"/>
      <c r="H5" s="3"/>
      <c r="I5" s="3"/>
      <c r="J5" s="3"/>
      <c r="K5" s="4"/>
      <c r="L5" s="2"/>
      <c r="M5" s="3"/>
      <c r="N5" s="3"/>
      <c r="O5" s="3"/>
      <c r="P5" s="4"/>
      <c r="Q5" s="2"/>
      <c r="R5" s="3"/>
      <c r="S5" s="3"/>
      <c r="T5" s="3"/>
      <c r="U5" s="4"/>
      <c r="V5" s="2"/>
      <c r="W5" s="3"/>
      <c r="X5" s="3"/>
      <c r="Y5" s="3"/>
      <c r="Z5" s="4"/>
    </row>
    <row r="6" spans="1:26" x14ac:dyDescent="0.2">
      <c r="A6" s="17" t="s">
        <v>2</v>
      </c>
      <c r="B6" s="5">
        <v>43000</v>
      </c>
      <c r="C6" s="6">
        <v>87000</v>
      </c>
      <c r="D6" s="6">
        <v>43000</v>
      </c>
      <c r="E6" s="6">
        <f>C6-D6</f>
        <v>44000</v>
      </c>
      <c r="F6" s="7">
        <f>E6+B6</f>
        <v>87000</v>
      </c>
      <c r="G6" s="5">
        <v>18252</v>
      </c>
      <c r="H6" s="6">
        <v>37892</v>
      </c>
      <c r="I6" s="6">
        <v>18765</v>
      </c>
      <c r="J6" s="6">
        <f>H6-I6</f>
        <v>19127</v>
      </c>
      <c r="K6" s="7">
        <f>J6+G6</f>
        <v>37379</v>
      </c>
      <c r="L6" s="5">
        <v>69000</v>
      </c>
      <c r="M6" s="6">
        <v>142000</v>
      </c>
      <c r="N6" s="6">
        <v>70000</v>
      </c>
      <c r="O6" s="6">
        <f>M6-N6</f>
        <v>72000</v>
      </c>
      <c r="P6" s="7">
        <f>O6+L6</f>
        <v>141000</v>
      </c>
      <c r="Q6" s="5">
        <v>25000</v>
      </c>
      <c r="R6" s="6">
        <v>51000</v>
      </c>
      <c r="S6" s="6">
        <v>25000</v>
      </c>
      <c r="T6" s="6">
        <f>R6-S6</f>
        <v>26000</v>
      </c>
      <c r="U6" s="7">
        <f>T6+Q6</f>
        <v>51000</v>
      </c>
      <c r="V6" s="5">
        <v>34000</v>
      </c>
      <c r="W6" s="6">
        <v>68000</v>
      </c>
      <c r="X6" s="6">
        <v>34000</v>
      </c>
      <c r="Y6" s="6">
        <f>W6-X6</f>
        <v>34000</v>
      </c>
      <c r="Z6" s="7">
        <f>Y6+V6</f>
        <v>68000</v>
      </c>
    </row>
    <row r="7" spans="1:26" x14ac:dyDescent="0.2">
      <c r="A7" s="17"/>
      <c r="B7" s="5"/>
      <c r="C7" s="6"/>
      <c r="D7" s="6"/>
      <c r="E7" s="6"/>
      <c r="F7" s="7"/>
      <c r="G7" s="5"/>
      <c r="H7" s="6"/>
      <c r="I7" s="6"/>
      <c r="J7" s="6"/>
      <c r="K7" s="7"/>
      <c r="L7" s="5"/>
      <c r="M7" s="6"/>
      <c r="N7" s="6"/>
      <c r="O7" s="6"/>
      <c r="P7" s="7"/>
      <c r="Q7" s="5"/>
      <c r="R7" s="6"/>
      <c r="S7" s="6"/>
      <c r="T7" s="6"/>
      <c r="U7" s="7"/>
      <c r="V7" s="5"/>
      <c r="W7" s="6"/>
      <c r="X7" s="6"/>
      <c r="Y7" s="6"/>
      <c r="Z7" s="7"/>
    </row>
    <row r="8" spans="1:26" x14ac:dyDescent="0.2">
      <c r="A8" s="17"/>
      <c r="B8" s="5"/>
      <c r="C8" s="6"/>
      <c r="D8" s="6"/>
      <c r="E8" s="6"/>
      <c r="F8" s="7"/>
      <c r="G8" s="5"/>
      <c r="H8" s="6"/>
      <c r="I8" s="6"/>
      <c r="J8" s="6"/>
      <c r="K8" s="7"/>
      <c r="L8" s="5"/>
      <c r="M8" s="6"/>
      <c r="N8" s="6"/>
      <c r="O8" s="6"/>
      <c r="P8" s="7"/>
      <c r="Q8" s="5"/>
      <c r="R8" s="6"/>
      <c r="S8" s="6"/>
      <c r="T8" s="6"/>
      <c r="U8" s="7"/>
      <c r="V8" s="5"/>
      <c r="W8" s="6"/>
      <c r="X8" s="6"/>
      <c r="Y8" s="6"/>
      <c r="Z8" s="7"/>
    </row>
    <row r="9" spans="1:26" x14ac:dyDescent="0.2">
      <c r="A9" s="17"/>
      <c r="B9" s="2"/>
      <c r="C9" s="3"/>
      <c r="D9" s="3"/>
      <c r="E9" s="3"/>
      <c r="F9" s="4"/>
      <c r="G9" s="2"/>
      <c r="H9" s="3"/>
      <c r="I9" s="3"/>
      <c r="J9" s="3"/>
      <c r="K9" s="4"/>
      <c r="L9" s="2"/>
      <c r="M9" s="3"/>
      <c r="N9" s="3"/>
      <c r="O9" s="3"/>
      <c r="P9" s="4"/>
      <c r="Q9" s="2"/>
      <c r="R9" s="3"/>
      <c r="S9" s="3"/>
      <c r="T9" s="3"/>
      <c r="U9" s="4"/>
      <c r="V9" s="2"/>
      <c r="W9" s="3"/>
      <c r="X9" s="3"/>
      <c r="Y9" s="3"/>
      <c r="Z9" s="4"/>
    </row>
    <row r="10" spans="1:26" x14ac:dyDescent="0.2">
      <c r="A10" s="17"/>
      <c r="B10" s="10" t="s">
        <v>63</v>
      </c>
      <c r="C10" s="43"/>
      <c r="D10" s="43"/>
      <c r="E10" s="11" t="s">
        <v>64</v>
      </c>
      <c r="F10" s="12" t="s">
        <v>11</v>
      </c>
      <c r="G10" s="10" t="s">
        <v>63</v>
      </c>
      <c r="H10" s="43"/>
      <c r="I10" s="43"/>
      <c r="J10" s="11" t="s">
        <v>64</v>
      </c>
      <c r="K10" s="12" t="s">
        <v>11</v>
      </c>
      <c r="L10" s="10" t="s">
        <v>63</v>
      </c>
      <c r="M10" s="43"/>
      <c r="N10" s="43"/>
      <c r="O10" s="11" t="s">
        <v>64</v>
      </c>
      <c r="P10" s="12" t="s">
        <v>11</v>
      </c>
      <c r="Q10" s="10" t="s">
        <v>63</v>
      </c>
      <c r="R10" s="43"/>
      <c r="S10" s="43"/>
      <c r="T10" s="11" t="s">
        <v>64</v>
      </c>
      <c r="U10" s="12" t="s">
        <v>11</v>
      </c>
      <c r="V10" s="10" t="s">
        <v>63</v>
      </c>
      <c r="W10" s="43"/>
      <c r="X10" s="43"/>
      <c r="Y10" s="11" t="s">
        <v>64</v>
      </c>
      <c r="Z10" s="12" t="s">
        <v>11</v>
      </c>
    </row>
    <row r="11" spans="1:26" x14ac:dyDescent="0.2">
      <c r="A11" s="17" t="s">
        <v>6</v>
      </c>
      <c r="B11" s="5">
        <v>8000</v>
      </c>
      <c r="C11" s="6"/>
      <c r="D11" s="6"/>
      <c r="E11" s="6">
        <v>9000</v>
      </c>
      <c r="F11" s="4"/>
      <c r="G11" s="5">
        <v>2766</v>
      </c>
      <c r="H11" s="6"/>
      <c r="I11" s="6"/>
      <c r="J11" s="6">
        <v>2762</v>
      </c>
      <c r="K11" s="4"/>
      <c r="L11" s="5">
        <v>294000</v>
      </c>
      <c r="M11" s="6"/>
      <c r="N11" s="6"/>
      <c r="O11" s="6">
        <v>342000</v>
      </c>
      <c r="P11" s="4"/>
      <c r="Q11" s="5">
        <v>3000</v>
      </c>
      <c r="R11" s="6"/>
      <c r="S11" s="6"/>
      <c r="T11" s="6">
        <v>3000</v>
      </c>
      <c r="U11" s="4"/>
      <c r="V11" s="5">
        <v>4000</v>
      </c>
      <c r="W11" s="6"/>
      <c r="X11" s="6"/>
      <c r="Y11" s="6">
        <v>4000</v>
      </c>
      <c r="Z11" s="4"/>
    </row>
    <row r="12" spans="1:26" x14ac:dyDescent="0.2">
      <c r="A12" s="17" t="s">
        <v>19</v>
      </c>
      <c r="B12" s="5">
        <v>0</v>
      </c>
      <c r="C12" s="6"/>
      <c r="D12" s="6"/>
      <c r="E12" s="6">
        <v>49000</v>
      </c>
      <c r="F12" s="4"/>
      <c r="G12" s="5">
        <v>0</v>
      </c>
      <c r="H12" s="6"/>
      <c r="I12" s="6"/>
      <c r="J12" s="6">
        <v>150000</v>
      </c>
      <c r="K12" s="4"/>
      <c r="L12" s="5">
        <v>0</v>
      </c>
      <c r="M12" s="6"/>
      <c r="N12" s="6"/>
      <c r="O12" s="6">
        <v>325000</v>
      </c>
      <c r="P12" s="4"/>
      <c r="Q12" s="5">
        <v>0</v>
      </c>
      <c r="R12" s="6"/>
      <c r="S12" s="6"/>
      <c r="T12" s="6">
        <v>0</v>
      </c>
      <c r="U12" s="4"/>
      <c r="V12" s="5">
        <v>0</v>
      </c>
      <c r="W12" s="6"/>
      <c r="X12" s="6"/>
      <c r="Y12" s="6">
        <v>0</v>
      </c>
      <c r="Z12" s="4"/>
    </row>
    <row r="13" spans="1:26" x14ac:dyDescent="0.2">
      <c r="A13" s="17" t="s">
        <v>24</v>
      </c>
      <c r="B13" s="5">
        <v>41000</v>
      </c>
      <c r="C13" s="6"/>
      <c r="D13" s="6"/>
      <c r="E13" s="6">
        <v>0</v>
      </c>
      <c r="F13" s="4"/>
      <c r="G13" s="5">
        <v>0</v>
      </c>
      <c r="H13" s="6"/>
      <c r="I13" s="6"/>
      <c r="J13" s="6">
        <v>11336</v>
      </c>
      <c r="K13" s="4"/>
      <c r="L13" s="5">
        <v>159000</v>
      </c>
      <c r="M13" s="6"/>
      <c r="N13" s="6"/>
      <c r="O13" s="6">
        <v>82000</v>
      </c>
      <c r="P13" s="4"/>
      <c r="Q13" s="5">
        <v>21000</v>
      </c>
      <c r="R13" s="6"/>
      <c r="S13" s="6"/>
      <c r="T13" s="6">
        <v>85000</v>
      </c>
      <c r="U13" s="4"/>
      <c r="V13" s="5">
        <v>0</v>
      </c>
      <c r="W13" s="6"/>
      <c r="X13" s="6"/>
      <c r="Y13" s="6">
        <v>0</v>
      </c>
      <c r="Z13" s="4"/>
    </row>
    <row r="14" spans="1:26" x14ac:dyDescent="0.2">
      <c r="A14" s="17" t="s">
        <v>20</v>
      </c>
      <c r="B14" s="8">
        <v>893000</v>
      </c>
      <c r="C14" s="9"/>
      <c r="D14" s="9"/>
      <c r="E14" s="9">
        <v>904000</v>
      </c>
      <c r="F14" s="4"/>
      <c r="G14" s="8">
        <v>394214</v>
      </c>
      <c r="H14" s="9"/>
      <c r="I14" s="9"/>
      <c r="J14" s="9">
        <v>399001</v>
      </c>
      <c r="K14" s="4"/>
      <c r="L14" s="8">
        <v>1749000</v>
      </c>
      <c r="M14" s="9"/>
      <c r="N14" s="9"/>
      <c r="O14" s="9">
        <v>1801000</v>
      </c>
      <c r="P14" s="4"/>
      <c r="Q14" s="8">
        <v>859000</v>
      </c>
      <c r="R14" s="9"/>
      <c r="S14" s="9"/>
      <c r="T14" s="9">
        <v>864000</v>
      </c>
      <c r="U14" s="4"/>
      <c r="V14" s="8">
        <v>1138000</v>
      </c>
      <c r="W14" s="9"/>
      <c r="X14" s="9"/>
      <c r="Y14" s="25">
        <v>1146000</v>
      </c>
      <c r="Z14" s="4"/>
    </row>
    <row r="15" spans="1:26" x14ac:dyDescent="0.2">
      <c r="A15" s="17"/>
      <c r="B15" s="2"/>
      <c r="C15" s="3"/>
      <c r="D15" s="3"/>
      <c r="E15" s="3"/>
      <c r="F15" s="4"/>
      <c r="G15" s="2"/>
      <c r="H15" s="3"/>
      <c r="I15" s="3"/>
      <c r="J15" s="3"/>
      <c r="K15" s="4"/>
      <c r="L15" s="2"/>
      <c r="M15" s="3"/>
      <c r="N15" s="3"/>
      <c r="O15" s="3"/>
      <c r="P15" s="4"/>
      <c r="Q15" s="2"/>
      <c r="R15" s="3"/>
      <c r="S15" s="3"/>
      <c r="T15" s="3"/>
      <c r="U15" s="4"/>
      <c r="V15" s="2"/>
      <c r="W15" s="3"/>
      <c r="X15" s="3"/>
      <c r="Y15" s="3"/>
      <c r="Z15" s="4"/>
    </row>
    <row r="16" spans="1:26" x14ac:dyDescent="0.2">
      <c r="A16" s="17"/>
      <c r="B16" s="5">
        <f>SUM(B11:B14)</f>
        <v>942000</v>
      </c>
      <c r="C16" s="6"/>
      <c r="D16" s="6"/>
      <c r="E16" s="6">
        <f>SUM(E11:E14)</f>
        <v>962000</v>
      </c>
      <c r="F16" s="7">
        <f>(B16+E16)/2</f>
        <v>952000</v>
      </c>
      <c r="G16" s="5">
        <f>SUM(G11:G14)</f>
        <v>396980</v>
      </c>
      <c r="H16" s="6"/>
      <c r="I16" s="6"/>
      <c r="J16" s="6">
        <f>SUM(J11:J14)</f>
        <v>563099</v>
      </c>
      <c r="K16" s="7">
        <f>(G16+J16)/2</f>
        <v>480039.5</v>
      </c>
      <c r="L16" s="5">
        <f>SUM(L11:L14)</f>
        <v>2202000</v>
      </c>
      <c r="M16" s="6"/>
      <c r="N16" s="6"/>
      <c r="O16" s="6">
        <f>SUM(O11:O14)</f>
        <v>2550000</v>
      </c>
      <c r="P16" s="7">
        <f>(L16+O16)/2</f>
        <v>2376000</v>
      </c>
      <c r="Q16" s="5">
        <f>SUM(Q11:Q14)</f>
        <v>883000</v>
      </c>
      <c r="R16" s="6"/>
      <c r="S16" s="6"/>
      <c r="T16" s="6">
        <f>SUM(T11:T14)</f>
        <v>952000</v>
      </c>
      <c r="U16" s="7">
        <f>(Q16+T16)/2</f>
        <v>917500</v>
      </c>
      <c r="V16" s="5">
        <f>SUM(V11:V14)</f>
        <v>1142000</v>
      </c>
      <c r="W16" s="6"/>
      <c r="X16" s="6"/>
      <c r="Y16" s="6">
        <f>SUM(Y11:Y14)</f>
        <v>1150000</v>
      </c>
      <c r="Z16" s="7">
        <f>(V16+Y16)/2</f>
        <v>1146000</v>
      </c>
    </row>
    <row r="17" spans="1:26" x14ac:dyDescent="0.2">
      <c r="A17" s="17"/>
      <c r="B17" s="2"/>
      <c r="C17" s="3"/>
      <c r="D17" s="3"/>
      <c r="E17" s="3"/>
      <c r="F17" s="4"/>
      <c r="G17" s="2"/>
      <c r="H17" s="3"/>
      <c r="I17" s="3"/>
      <c r="J17" s="3"/>
      <c r="K17" s="4"/>
      <c r="L17" s="2"/>
      <c r="M17" s="3"/>
      <c r="N17" s="3"/>
      <c r="O17" s="3"/>
      <c r="P17" s="4"/>
      <c r="Q17" s="2"/>
      <c r="R17" s="3"/>
      <c r="S17" s="3"/>
      <c r="T17" s="3"/>
      <c r="U17" s="4"/>
      <c r="V17" s="2"/>
      <c r="W17" s="3"/>
      <c r="X17" s="3"/>
      <c r="Y17" s="3"/>
      <c r="Z17" s="4"/>
    </row>
    <row r="18" spans="1:26" s="1" customFormat="1" x14ac:dyDescent="0.2">
      <c r="A18" s="18" t="s">
        <v>12</v>
      </c>
      <c r="B18" s="13"/>
      <c r="C18" s="14"/>
      <c r="D18" s="14"/>
      <c r="E18" s="14"/>
      <c r="F18" s="15">
        <f>F6/F16</f>
        <v>9.1386554621848734E-2</v>
      </c>
      <c r="G18" s="13"/>
      <c r="H18" s="14"/>
      <c r="I18" s="14"/>
      <c r="J18" s="14"/>
      <c r="K18" s="15">
        <f>K6/K16</f>
        <v>7.786650890187162E-2</v>
      </c>
      <c r="L18" s="13"/>
      <c r="M18" s="14"/>
      <c r="N18" s="14"/>
      <c r="O18" s="14"/>
      <c r="P18" s="15">
        <f>P6/P16</f>
        <v>5.9343434343434344E-2</v>
      </c>
      <c r="Q18" s="13"/>
      <c r="R18" s="14"/>
      <c r="S18" s="14"/>
      <c r="T18" s="14"/>
      <c r="U18" s="15">
        <f>U6/U16</f>
        <v>5.5585831062670302E-2</v>
      </c>
      <c r="V18" s="13"/>
      <c r="W18" s="14"/>
      <c r="X18" s="14"/>
      <c r="Y18" s="14"/>
      <c r="Z18" s="15">
        <f>Z6/Z16</f>
        <v>5.9336823734729496E-2</v>
      </c>
    </row>
    <row r="19" spans="1:26" s="1" customFormat="1" x14ac:dyDescent="0.2">
      <c r="A19" s="19"/>
      <c r="B19" s="19"/>
      <c r="C19" s="19"/>
      <c r="D19" s="19"/>
      <c r="E19" s="19"/>
      <c r="F19" s="20"/>
      <c r="G19" s="19"/>
      <c r="H19" s="19"/>
      <c r="I19" s="19"/>
      <c r="J19" s="19"/>
      <c r="K19" s="20"/>
      <c r="L19" s="19"/>
      <c r="M19" s="19"/>
      <c r="N19" s="19"/>
      <c r="O19" s="19"/>
      <c r="P19" s="20"/>
      <c r="Q19" s="19"/>
      <c r="R19" s="19"/>
      <c r="S19" s="19"/>
      <c r="T19" s="19"/>
      <c r="U19" s="20"/>
      <c r="V19" s="19"/>
      <c r="W19" s="19"/>
      <c r="X19" s="19"/>
      <c r="Y19" s="19"/>
      <c r="Z19" s="20"/>
    </row>
  </sheetData>
  <mergeCells count="5">
    <mergeCell ref="Q3:U3"/>
    <mergeCell ref="V3:Z3"/>
    <mergeCell ref="B3:F3"/>
    <mergeCell ref="G3:K3"/>
    <mergeCell ref="L3:P3"/>
  </mergeCells>
  <phoneticPr fontId="4" type="noConversion"/>
  <pageMargins left="0.75" right="0.75" top="1" bottom="1" header="0.5" footer="0.5"/>
  <pageSetup scale="49" fitToWidth="2" orientation="landscape" r:id="rId1"/>
  <headerFooter alignWithMargins="0"/>
  <colBreaks count="1" manualBreakCount="1">
    <brk id="16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9"/>
  <sheetViews>
    <sheetView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B5" sqref="B5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  <col min="7" max="7" width="13.7109375" bestFit="1" customWidth="1"/>
    <col min="8" max="9" width="13.7109375" customWidth="1"/>
    <col min="10" max="10" width="11.42578125" bestFit="1" customWidth="1"/>
    <col min="11" max="11" width="13" bestFit="1" customWidth="1"/>
  </cols>
  <sheetData>
    <row r="1" spans="1:11" x14ac:dyDescent="0.2">
      <c r="A1" s="1" t="s">
        <v>0</v>
      </c>
    </row>
    <row r="3" spans="1:11" s="1" customFormat="1" x14ac:dyDescent="0.2">
      <c r="A3" s="16"/>
      <c r="B3" s="59" t="s">
        <v>30</v>
      </c>
      <c r="C3" s="60"/>
      <c r="D3" s="60"/>
      <c r="E3" s="60"/>
      <c r="F3" s="61"/>
      <c r="G3" s="59" t="s">
        <v>31</v>
      </c>
      <c r="H3" s="60"/>
      <c r="I3" s="60"/>
      <c r="J3" s="60"/>
      <c r="K3" s="61"/>
    </row>
    <row r="4" spans="1:11" x14ac:dyDescent="0.2">
      <c r="A4" s="17"/>
      <c r="B4" s="10" t="s">
        <v>60</v>
      </c>
      <c r="C4" s="11" t="s">
        <v>59</v>
      </c>
      <c r="D4" s="11" t="s">
        <v>62</v>
      </c>
      <c r="E4" s="11" t="s">
        <v>61</v>
      </c>
      <c r="F4" s="12" t="s">
        <v>5</v>
      </c>
      <c r="G4" s="10" t="s">
        <v>60</v>
      </c>
      <c r="H4" s="11" t="s">
        <v>59</v>
      </c>
      <c r="I4" s="11" t="s">
        <v>62</v>
      </c>
      <c r="J4" s="11" t="s">
        <v>61</v>
      </c>
      <c r="K4" s="12" t="s">
        <v>5</v>
      </c>
    </row>
    <row r="5" spans="1:11" x14ac:dyDescent="0.2">
      <c r="A5" s="17"/>
      <c r="B5" s="2"/>
      <c r="C5" s="3"/>
      <c r="D5" s="3"/>
      <c r="E5" s="3"/>
      <c r="F5" s="4"/>
      <c r="G5" s="2"/>
      <c r="H5" s="3"/>
      <c r="I5" s="3"/>
      <c r="J5" s="3"/>
      <c r="K5" s="4"/>
    </row>
    <row r="6" spans="1:11" x14ac:dyDescent="0.2">
      <c r="A6" s="17" t="s">
        <v>2</v>
      </c>
      <c r="B6" s="5">
        <v>91000</v>
      </c>
      <c r="C6" s="6">
        <v>176000</v>
      </c>
      <c r="D6" s="6">
        <v>88000</v>
      </c>
      <c r="E6" s="6">
        <f>C6-D6</f>
        <v>88000</v>
      </c>
      <c r="F6" s="7">
        <f>E6+B6</f>
        <v>179000</v>
      </c>
      <c r="G6" s="5">
        <v>41000</v>
      </c>
      <c r="H6" s="6">
        <v>79000</v>
      </c>
      <c r="I6" s="6">
        <v>38000</v>
      </c>
      <c r="J6" s="6">
        <f>H6-I6</f>
        <v>41000</v>
      </c>
      <c r="K6" s="7">
        <f>J6+G6</f>
        <v>82000</v>
      </c>
    </row>
    <row r="7" spans="1:11" x14ac:dyDescent="0.2">
      <c r="A7" s="17"/>
      <c r="B7" s="5"/>
      <c r="C7" s="6"/>
      <c r="D7" s="6"/>
      <c r="E7" s="6"/>
      <c r="F7" s="7"/>
      <c r="G7" s="5"/>
      <c r="H7" s="6"/>
      <c r="I7" s="6"/>
      <c r="J7" s="6"/>
      <c r="K7" s="7"/>
    </row>
    <row r="8" spans="1:11" x14ac:dyDescent="0.2">
      <c r="A8" s="17"/>
      <c r="B8" s="5"/>
      <c r="C8" s="6"/>
      <c r="D8" s="6"/>
      <c r="E8" s="6"/>
      <c r="F8" s="7"/>
      <c r="G8" s="5"/>
      <c r="H8" s="6"/>
      <c r="I8" s="6"/>
      <c r="J8" s="6"/>
      <c r="K8" s="7"/>
    </row>
    <row r="9" spans="1:11" x14ac:dyDescent="0.2">
      <c r="A9" s="17"/>
      <c r="B9" s="2"/>
      <c r="C9" s="3"/>
      <c r="D9" s="3"/>
      <c r="E9" s="3"/>
      <c r="F9" s="4"/>
      <c r="G9" s="2"/>
      <c r="H9" s="3"/>
      <c r="I9" s="3"/>
      <c r="J9" s="3"/>
      <c r="K9" s="4"/>
    </row>
    <row r="10" spans="1:11" x14ac:dyDescent="0.2">
      <c r="A10" s="17"/>
      <c r="B10" s="10" t="s">
        <v>63</v>
      </c>
      <c r="C10" s="43"/>
      <c r="D10" s="43"/>
      <c r="E10" s="11" t="s">
        <v>64</v>
      </c>
      <c r="F10" s="12" t="s">
        <v>11</v>
      </c>
      <c r="G10" s="10" t="s">
        <v>63</v>
      </c>
      <c r="H10" s="43"/>
      <c r="I10" s="43"/>
      <c r="J10" s="11" t="s">
        <v>64</v>
      </c>
      <c r="K10" s="12" t="s">
        <v>11</v>
      </c>
    </row>
    <row r="11" spans="1:11" x14ac:dyDescent="0.2">
      <c r="A11" s="17" t="s">
        <v>6</v>
      </c>
      <c r="B11" s="5">
        <v>221000</v>
      </c>
      <c r="C11" s="6"/>
      <c r="D11" s="6"/>
      <c r="E11" s="6">
        <v>330000</v>
      </c>
      <c r="F11" s="4"/>
      <c r="G11" s="5">
        <v>54000</v>
      </c>
      <c r="H11" s="6"/>
      <c r="I11" s="6"/>
      <c r="J11" s="6">
        <v>56000</v>
      </c>
      <c r="K11" s="4"/>
    </row>
    <row r="12" spans="1:11" x14ac:dyDescent="0.2">
      <c r="A12" s="17" t="s">
        <v>19</v>
      </c>
      <c r="B12" s="5">
        <v>0</v>
      </c>
      <c r="C12" s="6"/>
      <c r="D12" s="6"/>
      <c r="E12" s="6">
        <v>0</v>
      </c>
      <c r="F12" s="4"/>
      <c r="G12" s="5">
        <v>0</v>
      </c>
      <c r="H12" s="6"/>
      <c r="I12" s="6"/>
      <c r="J12" s="6">
        <v>0</v>
      </c>
      <c r="K12" s="4"/>
    </row>
    <row r="13" spans="1:11" x14ac:dyDescent="0.2">
      <c r="A13" s="17" t="s">
        <v>24</v>
      </c>
      <c r="B13" s="5">
        <v>0</v>
      </c>
      <c r="C13" s="6"/>
      <c r="D13" s="6"/>
      <c r="E13" s="6">
        <v>0</v>
      </c>
      <c r="F13" s="4"/>
      <c r="G13" s="5">
        <v>0</v>
      </c>
      <c r="H13" s="6"/>
      <c r="I13" s="6"/>
      <c r="J13" s="6">
        <v>5000</v>
      </c>
      <c r="K13" s="4"/>
    </row>
    <row r="14" spans="1:11" x14ac:dyDescent="0.2">
      <c r="A14" s="17" t="s">
        <v>20</v>
      </c>
      <c r="B14" s="8">
        <f>3566000+150000</f>
        <v>3716000</v>
      </c>
      <c r="C14" s="9"/>
      <c r="D14" s="9"/>
      <c r="E14" s="9">
        <v>3461000</v>
      </c>
      <c r="F14" s="4"/>
      <c r="G14" s="8">
        <f>1808000+25000</f>
        <v>1833000</v>
      </c>
      <c r="H14" s="9"/>
      <c r="I14" s="9"/>
      <c r="J14" s="9">
        <v>1549000</v>
      </c>
      <c r="K14" s="4"/>
    </row>
    <row r="15" spans="1:11" x14ac:dyDescent="0.2">
      <c r="A15" s="17"/>
      <c r="B15" s="2"/>
      <c r="C15" s="3"/>
      <c r="D15" s="3"/>
      <c r="E15" s="3"/>
      <c r="F15" s="4"/>
      <c r="G15" s="2"/>
      <c r="H15" s="3"/>
      <c r="I15" s="3"/>
      <c r="J15" s="3"/>
      <c r="K15" s="4"/>
    </row>
    <row r="16" spans="1:11" x14ac:dyDescent="0.2">
      <c r="A16" s="17"/>
      <c r="B16" s="5">
        <f>SUM(B11:B14)</f>
        <v>3937000</v>
      </c>
      <c r="C16" s="6"/>
      <c r="D16" s="6"/>
      <c r="E16" s="6">
        <f>SUM(E11:E14)</f>
        <v>3791000</v>
      </c>
      <c r="F16" s="7">
        <f>(B16+E16)/2</f>
        <v>3864000</v>
      </c>
      <c r="G16" s="5">
        <f>SUM(G11:G14)</f>
        <v>1887000</v>
      </c>
      <c r="H16" s="6"/>
      <c r="I16" s="6"/>
      <c r="J16" s="6">
        <f>SUM(J11:J14)</f>
        <v>1610000</v>
      </c>
      <c r="K16" s="7">
        <f>(G16+J16)/2</f>
        <v>1748500</v>
      </c>
    </row>
    <row r="17" spans="1:11" x14ac:dyDescent="0.2">
      <c r="A17" s="17"/>
      <c r="B17" s="2"/>
      <c r="C17" s="3"/>
      <c r="D17" s="3"/>
      <c r="E17" s="3"/>
      <c r="F17" s="4"/>
      <c r="G17" s="2"/>
      <c r="H17" s="3"/>
      <c r="I17" s="3"/>
      <c r="J17" s="3"/>
      <c r="K17" s="4"/>
    </row>
    <row r="18" spans="1:11" s="1" customFormat="1" x14ac:dyDescent="0.2">
      <c r="A18" s="18" t="s">
        <v>12</v>
      </c>
      <c r="B18" s="13"/>
      <c r="C18" s="14"/>
      <c r="D18" s="14"/>
      <c r="E18" s="14"/>
      <c r="F18" s="15">
        <f>F6/F16</f>
        <v>4.6325051759834368E-2</v>
      </c>
      <c r="G18" s="13"/>
      <c r="H18" s="14"/>
      <c r="I18" s="14"/>
      <c r="J18" s="14"/>
      <c r="K18" s="15">
        <f>K6/K16</f>
        <v>4.6897340577637975E-2</v>
      </c>
    </row>
    <row r="19" spans="1:11" s="1" customFormat="1" x14ac:dyDescent="0.2">
      <c r="A19" s="19"/>
      <c r="B19" s="19"/>
      <c r="C19" s="19"/>
      <c r="D19" s="19"/>
      <c r="E19" s="19"/>
      <c r="F19" s="20"/>
      <c r="G19" s="19"/>
      <c r="H19" s="19"/>
      <c r="I19" s="19"/>
      <c r="J19" s="19"/>
      <c r="K19" s="20"/>
    </row>
  </sheetData>
  <mergeCells count="2">
    <mergeCell ref="G3:K3"/>
    <mergeCell ref="B3:F3"/>
  </mergeCells>
  <phoneticPr fontId="4" type="noConversion"/>
  <pageMargins left="0.75" right="0.75" top="1" bottom="1" header="0.5" footer="0.5"/>
  <pageSetup scale="7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19"/>
  <sheetViews>
    <sheetView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B5" sqref="B5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  <col min="7" max="7" width="18.140625" bestFit="1" customWidth="1"/>
    <col min="8" max="9" width="13.7109375" customWidth="1"/>
    <col min="10" max="10" width="11.42578125" bestFit="1" customWidth="1"/>
    <col min="11" max="11" width="13" bestFit="1" customWidth="1"/>
  </cols>
  <sheetData>
    <row r="1" spans="1:11" x14ac:dyDescent="0.2">
      <c r="A1" s="1" t="s">
        <v>0</v>
      </c>
    </row>
    <row r="3" spans="1:11" s="1" customFormat="1" x14ac:dyDescent="0.2">
      <c r="A3" s="16"/>
      <c r="B3" s="59" t="s">
        <v>32</v>
      </c>
      <c r="C3" s="60"/>
      <c r="D3" s="60"/>
      <c r="E3" s="60"/>
      <c r="F3" s="61"/>
      <c r="G3" s="59" t="s">
        <v>33</v>
      </c>
      <c r="H3" s="60"/>
      <c r="I3" s="60"/>
      <c r="J3" s="60"/>
      <c r="K3" s="61"/>
    </row>
    <row r="4" spans="1:11" x14ac:dyDescent="0.2">
      <c r="A4" s="17"/>
      <c r="B4" s="10" t="s">
        <v>60</v>
      </c>
      <c r="C4" s="11" t="s">
        <v>59</v>
      </c>
      <c r="D4" s="11" t="s">
        <v>62</v>
      </c>
      <c r="E4" s="11" t="s">
        <v>61</v>
      </c>
      <c r="F4" s="12" t="s">
        <v>5</v>
      </c>
      <c r="G4" s="10" t="s">
        <v>60</v>
      </c>
      <c r="H4" s="11" t="s">
        <v>59</v>
      </c>
      <c r="I4" s="11" t="s">
        <v>62</v>
      </c>
      <c r="J4" s="11" t="s">
        <v>61</v>
      </c>
      <c r="K4" s="12" t="s">
        <v>5</v>
      </c>
    </row>
    <row r="5" spans="1:11" x14ac:dyDescent="0.2">
      <c r="A5" s="17"/>
      <c r="B5" s="2"/>
      <c r="C5" s="3"/>
      <c r="D5" s="3"/>
      <c r="E5" s="3"/>
      <c r="F5" s="4"/>
      <c r="G5" s="2"/>
      <c r="H5" s="3"/>
      <c r="I5" s="3"/>
      <c r="J5" s="3"/>
      <c r="K5" s="4"/>
    </row>
    <row r="6" spans="1:11" x14ac:dyDescent="0.2">
      <c r="A6" s="17" t="s">
        <v>2</v>
      </c>
      <c r="B6" s="5">
        <f>170000+7000</f>
        <v>177000</v>
      </c>
      <c r="C6" s="6">
        <v>332000</v>
      </c>
      <c r="D6" s="6">
        <f>158000+7000</f>
        <v>165000</v>
      </c>
      <c r="E6" s="6">
        <f>C6-D6</f>
        <v>167000</v>
      </c>
      <c r="F6" s="7">
        <f>E6+B6</f>
        <v>344000</v>
      </c>
      <c r="G6" s="5">
        <f>56000+6000</f>
        <v>62000</v>
      </c>
      <c r="H6" s="6">
        <v>114000</v>
      </c>
      <c r="I6" s="6">
        <f>50000+6000</f>
        <v>56000</v>
      </c>
      <c r="J6" s="6">
        <f>H6-I6</f>
        <v>58000</v>
      </c>
      <c r="K6" s="7">
        <f>J6+G6</f>
        <v>120000</v>
      </c>
    </row>
    <row r="7" spans="1:11" x14ac:dyDescent="0.2">
      <c r="A7" s="17"/>
      <c r="B7" s="5"/>
      <c r="C7" s="6"/>
      <c r="D7" s="6"/>
      <c r="E7" s="6"/>
      <c r="F7" s="7"/>
      <c r="G7" s="5"/>
      <c r="H7" s="6"/>
      <c r="I7" s="6"/>
      <c r="J7" s="6"/>
      <c r="K7" s="7"/>
    </row>
    <row r="8" spans="1:11" x14ac:dyDescent="0.2">
      <c r="A8" s="17"/>
      <c r="B8" s="5"/>
      <c r="C8" s="6"/>
      <c r="D8" s="6"/>
      <c r="E8" s="6"/>
      <c r="F8" s="7"/>
      <c r="G8" s="5"/>
      <c r="H8" s="6"/>
      <c r="I8" s="6"/>
      <c r="J8" s="6"/>
      <c r="K8" s="7"/>
    </row>
    <row r="9" spans="1:11" x14ac:dyDescent="0.2">
      <c r="A9" s="17"/>
      <c r="B9" s="2"/>
      <c r="C9" s="3"/>
      <c r="D9" s="3"/>
      <c r="E9" s="3"/>
      <c r="F9" s="4"/>
      <c r="G9" s="2"/>
      <c r="H9" s="3"/>
      <c r="I9" s="3"/>
      <c r="J9" s="3"/>
      <c r="K9" s="4"/>
    </row>
    <row r="10" spans="1:11" x14ac:dyDescent="0.2">
      <c r="A10" s="17"/>
      <c r="B10" s="10" t="s">
        <v>63</v>
      </c>
      <c r="C10" s="43"/>
      <c r="D10" s="43"/>
      <c r="E10" s="11" t="s">
        <v>64</v>
      </c>
      <c r="F10" s="12" t="s">
        <v>11</v>
      </c>
      <c r="G10" s="10" t="s">
        <v>63</v>
      </c>
      <c r="H10" s="43"/>
      <c r="I10" s="43"/>
      <c r="J10" s="11" t="s">
        <v>64</v>
      </c>
      <c r="K10" s="12" t="s">
        <v>11</v>
      </c>
    </row>
    <row r="11" spans="1:11" x14ac:dyDescent="0.2">
      <c r="A11" s="17" t="s">
        <v>6</v>
      </c>
      <c r="B11" s="5">
        <v>665000</v>
      </c>
      <c r="C11" s="6"/>
      <c r="D11" s="6"/>
      <c r="E11" s="6">
        <v>0</v>
      </c>
      <c r="F11" s="4"/>
      <c r="G11" s="5">
        <v>300000</v>
      </c>
      <c r="H11" s="6"/>
      <c r="I11" s="6"/>
      <c r="J11" s="6">
        <v>0</v>
      </c>
      <c r="K11" s="4"/>
    </row>
    <row r="12" spans="1:11" x14ac:dyDescent="0.2">
      <c r="A12" s="17" t="s">
        <v>19</v>
      </c>
      <c r="B12" s="5">
        <v>35000</v>
      </c>
      <c r="C12" s="6"/>
      <c r="D12" s="6"/>
      <c r="E12" s="6">
        <v>503000</v>
      </c>
      <c r="F12" s="4"/>
      <c r="G12" s="5">
        <v>0</v>
      </c>
      <c r="H12" s="6"/>
      <c r="I12" s="6"/>
      <c r="J12" s="6">
        <v>0</v>
      </c>
      <c r="K12" s="4"/>
    </row>
    <row r="13" spans="1:11" x14ac:dyDescent="0.2">
      <c r="A13" s="17" t="s">
        <v>24</v>
      </c>
      <c r="B13" s="5">
        <v>0</v>
      </c>
      <c r="C13" s="6"/>
      <c r="D13" s="6"/>
      <c r="E13" s="6">
        <v>0</v>
      </c>
      <c r="F13" s="4"/>
      <c r="G13" s="5">
        <v>0</v>
      </c>
      <c r="H13" s="6"/>
      <c r="I13" s="6"/>
      <c r="J13" s="6">
        <v>41000</v>
      </c>
      <c r="K13" s="4"/>
    </row>
    <row r="14" spans="1:11" x14ac:dyDescent="0.2">
      <c r="A14" s="17" t="s">
        <v>20</v>
      </c>
      <c r="B14" s="8">
        <f>7030000+205000</f>
        <v>7235000</v>
      </c>
      <c r="C14" s="9"/>
      <c r="D14" s="9"/>
      <c r="E14" s="9">
        <v>6305000</v>
      </c>
      <c r="F14" s="4"/>
      <c r="G14" s="8">
        <f>2281000+184000</f>
        <v>2465000</v>
      </c>
      <c r="H14" s="9"/>
      <c r="I14" s="9"/>
      <c r="J14" s="9">
        <v>2430000</v>
      </c>
      <c r="K14" s="4"/>
    </row>
    <row r="15" spans="1:11" x14ac:dyDescent="0.2">
      <c r="A15" s="17"/>
      <c r="B15" s="2"/>
      <c r="C15" s="3"/>
      <c r="D15" s="3"/>
      <c r="E15" s="3"/>
      <c r="F15" s="4"/>
      <c r="G15" s="2"/>
      <c r="H15" s="3"/>
      <c r="I15" s="3"/>
      <c r="J15" s="3"/>
      <c r="K15" s="4"/>
    </row>
    <row r="16" spans="1:11" x14ac:dyDescent="0.2">
      <c r="A16" s="17"/>
      <c r="B16" s="5">
        <f>SUM(B11:B14)</f>
        <v>7935000</v>
      </c>
      <c r="C16" s="6"/>
      <c r="D16" s="6"/>
      <c r="E16" s="6">
        <f>SUM(E11:E14)</f>
        <v>6808000</v>
      </c>
      <c r="F16" s="7">
        <f>(B16+E16)/2</f>
        <v>7371500</v>
      </c>
      <c r="G16" s="5">
        <f>SUM(G11:G14)</f>
        <v>2765000</v>
      </c>
      <c r="H16" s="6"/>
      <c r="I16" s="6"/>
      <c r="J16" s="6">
        <f>SUM(J11:J14)</f>
        <v>2471000</v>
      </c>
      <c r="K16" s="7">
        <f>(G16+J16)/2</f>
        <v>2618000</v>
      </c>
    </row>
    <row r="17" spans="1:11" x14ac:dyDescent="0.2">
      <c r="A17" s="17"/>
      <c r="B17" s="2"/>
      <c r="C17" s="3"/>
      <c r="D17" s="3"/>
      <c r="E17" s="3"/>
      <c r="F17" s="4"/>
      <c r="G17" s="2"/>
      <c r="H17" s="3"/>
      <c r="I17" s="3"/>
      <c r="J17" s="3"/>
      <c r="K17" s="4"/>
    </row>
    <row r="18" spans="1:11" s="1" customFormat="1" x14ac:dyDescent="0.2">
      <c r="A18" s="18" t="s">
        <v>12</v>
      </c>
      <c r="B18" s="13"/>
      <c r="C18" s="14"/>
      <c r="D18" s="14"/>
      <c r="E18" s="14"/>
      <c r="F18" s="15">
        <f>F6/F16</f>
        <v>4.6666214474665943E-2</v>
      </c>
      <c r="G18" s="13"/>
      <c r="H18" s="14"/>
      <c r="I18" s="14"/>
      <c r="J18" s="14"/>
      <c r="K18" s="15">
        <f>K6/K16</f>
        <v>4.5836516424751721E-2</v>
      </c>
    </row>
    <row r="19" spans="1:11" s="1" customFormat="1" x14ac:dyDescent="0.2">
      <c r="A19" s="19"/>
      <c r="B19" s="19"/>
      <c r="C19" s="19"/>
      <c r="D19" s="19"/>
      <c r="E19" s="19"/>
      <c r="F19" s="20"/>
      <c r="G19" s="19"/>
      <c r="H19" s="19"/>
      <c r="I19" s="19"/>
      <c r="J19" s="19"/>
      <c r="K19" s="20"/>
    </row>
  </sheetData>
  <mergeCells count="2">
    <mergeCell ref="G3:K3"/>
    <mergeCell ref="B3:F3"/>
  </mergeCells>
  <phoneticPr fontId="4" type="noConversion"/>
  <pageMargins left="0.75" right="0.75" top="1" bottom="1" header="0.5" footer="0.5"/>
  <pageSetup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19"/>
  <sheetViews>
    <sheetView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B5" sqref="B5"/>
    </sheetView>
  </sheetViews>
  <sheetFormatPr defaultRowHeight="12.75" x14ac:dyDescent="0.2"/>
  <cols>
    <col min="1" max="1" width="26.140625" customWidth="1"/>
    <col min="2" max="2" width="13.7109375" bestFit="1" customWidth="1"/>
    <col min="3" max="3" width="13.140625" bestFit="1" customWidth="1"/>
    <col min="4" max="4" width="10.85546875" bestFit="1" customWidth="1"/>
    <col min="5" max="5" width="11.42578125" bestFit="1" customWidth="1"/>
    <col min="6" max="6" width="13" bestFit="1" customWidth="1"/>
    <col min="7" max="7" width="13.7109375" bestFit="1" customWidth="1"/>
    <col min="8" max="8" width="13.140625" bestFit="1" customWidth="1"/>
    <col min="9" max="9" width="10.85546875" bestFit="1" customWidth="1"/>
    <col min="10" max="10" width="11.42578125" bestFit="1" customWidth="1"/>
    <col min="11" max="11" width="18.42578125" customWidth="1"/>
  </cols>
  <sheetData>
    <row r="1" spans="1:11" x14ac:dyDescent="0.2">
      <c r="A1" s="1" t="s">
        <v>0</v>
      </c>
    </row>
    <row r="3" spans="1:11" s="1" customFormat="1" x14ac:dyDescent="0.2">
      <c r="A3" s="16"/>
      <c r="B3" s="59" t="s">
        <v>55</v>
      </c>
      <c r="C3" s="60"/>
      <c r="D3" s="60"/>
      <c r="E3" s="60"/>
      <c r="F3" s="61"/>
      <c r="G3" s="59" t="s">
        <v>54</v>
      </c>
      <c r="H3" s="60"/>
      <c r="I3" s="60"/>
      <c r="J3" s="60"/>
      <c r="K3" s="61"/>
    </row>
    <row r="4" spans="1:11" x14ac:dyDescent="0.2">
      <c r="A4" s="17"/>
      <c r="B4" s="10" t="s">
        <v>60</v>
      </c>
      <c r="C4" s="11" t="s">
        <v>59</v>
      </c>
      <c r="D4" s="11" t="s">
        <v>62</v>
      </c>
      <c r="E4" s="11" t="s">
        <v>61</v>
      </c>
      <c r="F4" s="12" t="s">
        <v>5</v>
      </c>
      <c r="G4" s="10" t="s">
        <v>60</v>
      </c>
      <c r="H4" s="11" t="s">
        <v>59</v>
      </c>
      <c r="I4" s="11" t="s">
        <v>62</v>
      </c>
      <c r="J4" s="11" t="s">
        <v>61</v>
      </c>
      <c r="K4" s="12" t="s">
        <v>5</v>
      </c>
    </row>
    <row r="5" spans="1:11" x14ac:dyDescent="0.2">
      <c r="A5" s="17"/>
      <c r="B5" s="2"/>
      <c r="C5" s="3"/>
      <c r="D5" s="3"/>
      <c r="E5" s="3"/>
      <c r="F5" s="4"/>
      <c r="G5" s="2"/>
      <c r="H5" s="3"/>
      <c r="I5" s="3"/>
      <c r="J5" s="3"/>
      <c r="K5" s="4"/>
    </row>
    <row r="6" spans="1:11" x14ac:dyDescent="0.2">
      <c r="A6" s="17" t="s">
        <v>2</v>
      </c>
      <c r="B6" s="5">
        <v>130000</v>
      </c>
      <c r="C6" s="6">
        <v>258000</v>
      </c>
      <c r="D6" s="6">
        <v>130000</v>
      </c>
      <c r="E6" s="6">
        <f>C6-D6</f>
        <v>128000</v>
      </c>
      <c r="F6" s="7">
        <f>E6+B6</f>
        <v>258000</v>
      </c>
      <c r="G6" s="5">
        <v>30000</v>
      </c>
      <c r="H6" s="6">
        <v>61000</v>
      </c>
      <c r="I6" s="6">
        <v>31000</v>
      </c>
      <c r="J6" s="6">
        <f>H6-I6</f>
        <v>30000</v>
      </c>
      <c r="K6" s="7">
        <f>J6+G6</f>
        <v>60000</v>
      </c>
    </row>
    <row r="7" spans="1:11" x14ac:dyDescent="0.2">
      <c r="A7" s="17"/>
      <c r="B7" s="5"/>
      <c r="C7" s="6"/>
      <c r="D7" s="6"/>
      <c r="E7" s="6"/>
      <c r="F7" s="7"/>
      <c r="G7" s="5"/>
      <c r="H7" s="6"/>
      <c r="I7" s="6"/>
      <c r="J7" s="6"/>
      <c r="K7" s="7"/>
    </row>
    <row r="8" spans="1:11" x14ac:dyDescent="0.2">
      <c r="A8" s="17"/>
      <c r="B8" s="5"/>
      <c r="C8" s="6"/>
      <c r="D8" s="6"/>
      <c r="E8" s="6"/>
      <c r="F8" s="7"/>
      <c r="G8" s="5"/>
      <c r="H8" s="6"/>
      <c r="I8" s="6"/>
      <c r="J8" s="6"/>
      <c r="K8" s="7"/>
    </row>
    <row r="9" spans="1:11" x14ac:dyDescent="0.2">
      <c r="A9" s="17"/>
      <c r="B9" s="2"/>
      <c r="C9" s="3"/>
      <c r="D9" s="3"/>
      <c r="E9" s="3"/>
      <c r="F9" s="4"/>
      <c r="G9" s="2"/>
      <c r="H9" s="3"/>
      <c r="I9" s="3"/>
      <c r="J9" s="3"/>
      <c r="K9" s="4"/>
    </row>
    <row r="10" spans="1:11" x14ac:dyDescent="0.2">
      <c r="A10" s="17"/>
      <c r="B10" s="10" t="s">
        <v>63</v>
      </c>
      <c r="C10" s="43"/>
      <c r="D10" s="43"/>
      <c r="E10" s="11" t="s">
        <v>64</v>
      </c>
      <c r="F10" s="12" t="s">
        <v>11</v>
      </c>
      <c r="G10" s="10" t="s">
        <v>63</v>
      </c>
      <c r="H10" s="43"/>
      <c r="I10" s="43"/>
      <c r="J10" s="11" t="s">
        <v>64</v>
      </c>
      <c r="K10" s="12" t="s">
        <v>11</v>
      </c>
    </row>
    <row r="11" spans="1:11" x14ac:dyDescent="0.2">
      <c r="A11" s="17" t="s">
        <v>6</v>
      </c>
      <c r="B11" s="5">
        <v>148000</v>
      </c>
      <c r="C11" s="6"/>
      <c r="D11" s="6"/>
      <c r="E11" s="6">
        <v>12000</v>
      </c>
      <c r="F11" s="4"/>
      <c r="G11" s="5">
        <v>0</v>
      </c>
      <c r="H11" s="6"/>
      <c r="I11" s="6"/>
      <c r="J11" s="6">
        <v>140000</v>
      </c>
      <c r="K11" s="4"/>
    </row>
    <row r="12" spans="1:11" x14ac:dyDescent="0.2">
      <c r="A12" s="17" t="s">
        <v>19</v>
      </c>
      <c r="B12" s="5">
        <v>0</v>
      </c>
      <c r="C12" s="6"/>
      <c r="D12" s="6"/>
      <c r="E12" s="6">
        <v>0</v>
      </c>
      <c r="F12" s="4"/>
      <c r="G12" s="5">
        <v>0</v>
      </c>
      <c r="H12" s="6"/>
      <c r="I12" s="6"/>
      <c r="J12" s="6">
        <v>0</v>
      </c>
      <c r="K12" s="4"/>
    </row>
    <row r="13" spans="1:11" x14ac:dyDescent="0.2">
      <c r="A13" s="17" t="s">
        <v>24</v>
      </c>
      <c r="B13" s="5">
        <v>108000</v>
      </c>
      <c r="C13" s="6"/>
      <c r="D13" s="6"/>
      <c r="E13" s="6">
        <v>54000</v>
      </c>
      <c r="F13" s="4"/>
      <c r="G13" s="5">
        <v>0</v>
      </c>
      <c r="H13" s="6"/>
      <c r="I13" s="6"/>
      <c r="J13" s="6">
        <v>0</v>
      </c>
      <c r="K13" s="4"/>
    </row>
    <row r="14" spans="1:11" x14ac:dyDescent="0.2">
      <c r="A14" s="17" t="s">
        <v>20</v>
      </c>
      <c r="B14" s="8">
        <v>5735000</v>
      </c>
      <c r="C14" s="9"/>
      <c r="D14" s="9"/>
      <c r="E14" s="9">
        <v>5643000</v>
      </c>
      <c r="F14" s="4"/>
      <c r="G14" s="8">
        <v>1119000</v>
      </c>
      <c r="H14" s="9"/>
      <c r="I14" s="9"/>
      <c r="J14" s="9">
        <v>959000</v>
      </c>
      <c r="K14" s="4"/>
    </row>
    <row r="15" spans="1:11" x14ac:dyDescent="0.2">
      <c r="A15" s="17"/>
      <c r="B15" s="2"/>
      <c r="C15" s="3"/>
      <c r="D15" s="3"/>
      <c r="E15" s="3"/>
      <c r="F15" s="4"/>
      <c r="G15" s="2"/>
      <c r="H15" s="3"/>
      <c r="I15" s="3"/>
      <c r="J15" s="3"/>
      <c r="K15" s="4"/>
    </row>
    <row r="16" spans="1:11" x14ac:dyDescent="0.2">
      <c r="A16" s="17"/>
      <c r="B16" s="5">
        <f>SUM(B11:B14)</f>
        <v>5991000</v>
      </c>
      <c r="C16" s="6"/>
      <c r="D16" s="6"/>
      <c r="E16" s="6">
        <f>SUM(E11:E14)</f>
        <v>5709000</v>
      </c>
      <c r="F16" s="7">
        <f>(B16+E16)/2</f>
        <v>5850000</v>
      </c>
      <c r="G16" s="5">
        <f>SUM(G11:G14)</f>
        <v>1119000</v>
      </c>
      <c r="H16" s="6"/>
      <c r="I16" s="6"/>
      <c r="J16" s="6">
        <f>SUM(J11:J14)</f>
        <v>1099000</v>
      </c>
      <c r="K16" s="7">
        <f>(G16+J16)/2</f>
        <v>1109000</v>
      </c>
    </row>
    <row r="17" spans="1:11" x14ac:dyDescent="0.2">
      <c r="A17" s="17"/>
      <c r="B17" s="2"/>
      <c r="C17" s="3"/>
      <c r="D17" s="3"/>
      <c r="E17" s="3"/>
      <c r="F17" s="4"/>
      <c r="G17" s="2"/>
      <c r="H17" s="3"/>
      <c r="I17" s="3"/>
      <c r="J17" s="3"/>
      <c r="K17" s="4"/>
    </row>
    <row r="18" spans="1:11" s="1" customFormat="1" x14ac:dyDescent="0.2">
      <c r="A18" s="18" t="s">
        <v>12</v>
      </c>
      <c r="B18" s="13"/>
      <c r="C18" s="14"/>
      <c r="D18" s="14"/>
      <c r="E18" s="14"/>
      <c r="F18" s="15">
        <f>F6/F16</f>
        <v>4.41025641025641E-2</v>
      </c>
      <c r="G18" s="13"/>
      <c r="H18" s="14"/>
      <c r="I18" s="14"/>
      <c r="J18" s="14"/>
      <c r="K18" s="15">
        <f>K6/K16</f>
        <v>5.4102795311091072E-2</v>
      </c>
    </row>
    <row r="19" spans="1:11" s="1" customFormat="1" ht="19.5" customHeight="1" x14ac:dyDescent="0.2">
      <c r="A19" s="19"/>
      <c r="B19" s="19"/>
      <c r="C19" s="19"/>
      <c r="D19" s="19"/>
      <c r="E19" s="19"/>
      <c r="F19" s="20"/>
      <c r="G19" s="19"/>
      <c r="H19" s="19"/>
      <c r="I19" s="19"/>
      <c r="J19" s="19"/>
      <c r="K19" s="20"/>
    </row>
  </sheetData>
  <mergeCells count="2">
    <mergeCell ref="B3:F3"/>
    <mergeCell ref="G3:K3"/>
  </mergeCells>
  <phoneticPr fontId="4" type="noConversion"/>
  <pageMargins left="0.75" right="0.75" top="1" bottom="1" header="0.5" footer="0.5"/>
  <pageSetup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16</vt:i4>
      </vt:variant>
    </vt:vector>
  </HeadingPairs>
  <TitlesOfParts>
    <vt:vector size="30" baseType="lpstr">
      <vt:lpstr>Ranking</vt:lpstr>
      <vt:lpstr>E.ON U.S.</vt:lpstr>
      <vt:lpstr>LG&amp;E and KU</vt:lpstr>
      <vt:lpstr>PPL Electric Utilities</vt:lpstr>
      <vt:lpstr>PSEG</vt:lpstr>
      <vt:lpstr>First Energy</vt:lpstr>
      <vt:lpstr>Duke</vt:lpstr>
      <vt:lpstr>Exelon</vt:lpstr>
      <vt:lpstr>DTE</vt:lpstr>
      <vt:lpstr>AEP</vt:lpstr>
      <vt:lpstr>Allegheny</vt:lpstr>
      <vt:lpstr>Ameren</vt:lpstr>
      <vt:lpstr>Dayton P&amp;L</vt:lpstr>
      <vt:lpstr>Nisource</vt:lpstr>
      <vt:lpstr>AEP!Print_Area</vt:lpstr>
      <vt:lpstr>Allegheny!Print_Area</vt:lpstr>
      <vt:lpstr>Ameren!Print_Area</vt:lpstr>
      <vt:lpstr>'Dayton P&amp;L'!Print_Area</vt:lpstr>
      <vt:lpstr>DTE!Print_Area</vt:lpstr>
      <vt:lpstr>Duke!Print_Area</vt:lpstr>
      <vt:lpstr>'E.ON U.S.'!Print_Area</vt:lpstr>
      <vt:lpstr>Exelon!Print_Area</vt:lpstr>
      <vt:lpstr>'First Energy'!Print_Area</vt:lpstr>
      <vt:lpstr>'LG&amp;E and KU'!Print_Area</vt:lpstr>
      <vt:lpstr>Nisource!Print_Area</vt:lpstr>
      <vt:lpstr>'PPL Electric Utilities'!Print_Area</vt:lpstr>
      <vt:lpstr>PSEG!Print_Area</vt:lpstr>
      <vt:lpstr>Ranking!Print_Area</vt:lpstr>
      <vt:lpstr>AEP!Print_Titles</vt:lpstr>
      <vt:lpstr>'First Energy'!Print_Titles</vt:lpstr>
    </vt:vector>
  </TitlesOfParts>
  <Company>LG&amp;E Energy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E008350</dc:creator>
  <cp:lastModifiedBy>Knoy, Jason</cp:lastModifiedBy>
  <cp:lastPrinted>2016-11-28T21:30:59Z</cp:lastPrinted>
  <dcterms:created xsi:type="dcterms:W3CDTF">2006-12-04T21:17:56Z</dcterms:created>
  <dcterms:modified xsi:type="dcterms:W3CDTF">2016-11-28T21:31:21Z</dcterms:modified>
</cp:coreProperties>
</file>