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1600" windowHeight="9636" tabRatio="815" firstSheet="2"/>
  </bookViews>
  <sheets>
    <sheet name="LGE Calculation" sheetId="1" r:id="rId1"/>
    <sheet name="LGE Pension Adjustment" sheetId="15" r:id="rId2"/>
    <sheet name="LGE Lease Adjustment" sheetId="6" r:id="rId3"/>
    <sheet name="LGE Lease Monthly" sheetId="7" r:id="rId4"/>
    <sheet name="LGE PPA Adjustment" sheetId="14" r:id="rId5"/>
    <sheet name="LGE PPA Monthly" sheetId="13" r:id="rId6"/>
  </sheets>
  <definedNames>
    <definedName name="_xlnm.Print_Titles" localSheetId="0">'LGE Calculation'!$A:$C</definedName>
    <definedName name="_xlnm.Print_Titles" localSheetId="1">'LGE Pension Adjustment'!$A:$C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0" i="13" l="1"/>
  <c r="J11" i="6" l="1"/>
  <c r="I11" i="6"/>
  <c r="H11" i="6"/>
  <c r="G11" i="6"/>
  <c r="F11" i="6"/>
  <c r="E11" i="6"/>
  <c r="B335" i="13" l="1"/>
  <c r="B334" i="13"/>
  <c r="B333" i="13"/>
  <c r="B332" i="13"/>
  <c r="B331" i="13"/>
  <c r="B330" i="13"/>
  <c r="B329" i="13"/>
  <c r="B328" i="13"/>
  <c r="B327" i="13"/>
  <c r="B326" i="13"/>
  <c r="B325" i="13"/>
  <c r="B324" i="13"/>
  <c r="B323" i="13"/>
  <c r="B322" i="13"/>
  <c r="B320" i="13"/>
  <c r="B319" i="13"/>
  <c r="B318" i="13"/>
  <c r="B317" i="13"/>
  <c r="B316" i="13"/>
  <c r="B315" i="13"/>
  <c r="B314" i="13"/>
  <c r="B313" i="13"/>
  <c r="B312" i="13"/>
  <c r="B311" i="13"/>
  <c r="B310" i="13"/>
  <c r="B309" i="13"/>
  <c r="B308" i="13"/>
  <c r="B307" i="13"/>
  <c r="B306" i="13"/>
  <c r="B305" i="13"/>
  <c r="B304" i="13"/>
  <c r="B303" i="13"/>
  <c r="B302" i="13"/>
  <c r="B301" i="13"/>
  <c r="B300" i="13"/>
  <c r="B299" i="13"/>
  <c r="B298" i="13"/>
  <c r="B297" i="13"/>
  <c r="B296" i="13"/>
  <c r="B295" i="13"/>
  <c r="B294" i="13"/>
  <c r="B293" i="13"/>
  <c r="B292" i="13"/>
  <c r="B291" i="13"/>
  <c r="B290" i="13"/>
  <c r="B289" i="13"/>
  <c r="B288" i="13"/>
  <c r="B287" i="13"/>
  <c r="B286" i="13"/>
  <c r="B285" i="13"/>
  <c r="B284" i="13"/>
  <c r="B283" i="13"/>
  <c r="B282" i="13"/>
  <c r="B280" i="13"/>
  <c r="B279" i="13"/>
  <c r="B278" i="13"/>
  <c r="B277" i="13"/>
  <c r="B276" i="13"/>
  <c r="B275" i="13"/>
  <c r="B274" i="13"/>
  <c r="B273" i="13"/>
  <c r="B272" i="13"/>
  <c r="B271" i="13"/>
  <c r="B270" i="13"/>
  <c r="B269" i="13"/>
  <c r="B268" i="13"/>
  <c r="B267" i="13"/>
  <c r="B266" i="13"/>
  <c r="B265" i="13"/>
  <c r="B264" i="13"/>
  <c r="B263" i="13"/>
  <c r="B262" i="13"/>
  <c r="B261" i="13"/>
  <c r="B260" i="13"/>
  <c r="B259" i="13"/>
  <c r="B258" i="13"/>
  <c r="B257" i="13"/>
  <c r="B256" i="13"/>
  <c r="B255" i="13"/>
  <c r="B254" i="13"/>
  <c r="B253" i="13"/>
  <c r="B252" i="13"/>
  <c r="B251" i="13"/>
  <c r="B250" i="13"/>
  <c r="B249" i="13"/>
  <c r="B248" i="13"/>
  <c r="B247" i="13"/>
  <c r="B246" i="13"/>
  <c r="B245" i="13"/>
  <c r="B244" i="13"/>
  <c r="B243" i="13"/>
  <c r="B242" i="13"/>
  <c r="B240" i="13"/>
  <c r="B239" i="13"/>
  <c r="B238" i="13"/>
  <c r="B237" i="13"/>
  <c r="B236" i="13"/>
  <c r="B235" i="13"/>
  <c r="B234" i="13"/>
  <c r="B233" i="13"/>
  <c r="B232" i="13"/>
  <c r="B231" i="13"/>
  <c r="B230" i="13"/>
  <c r="B229" i="13"/>
  <c r="B228" i="13"/>
  <c r="B227" i="13"/>
  <c r="B226" i="13"/>
  <c r="B225" i="13"/>
  <c r="B224" i="13"/>
  <c r="B223" i="13"/>
  <c r="B222" i="13"/>
  <c r="B221" i="13"/>
  <c r="B220" i="13"/>
  <c r="B219" i="13"/>
  <c r="B218" i="13"/>
  <c r="B217" i="13"/>
  <c r="B216" i="13"/>
  <c r="B215" i="13"/>
  <c r="B214" i="13"/>
  <c r="B213" i="13"/>
  <c r="B212" i="13"/>
  <c r="B211" i="13"/>
  <c r="B210" i="13"/>
  <c r="B209" i="13"/>
  <c r="B208" i="13"/>
  <c r="B207" i="13"/>
  <c r="B206" i="13"/>
  <c r="B205" i="13"/>
  <c r="B204" i="13"/>
  <c r="B203" i="13"/>
  <c r="B202" i="13"/>
  <c r="B200" i="13"/>
  <c r="B199" i="13"/>
  <c r="B198" i="13"/>
  <c r="B197" i="13"/>
  <c r="B196" i="13"/>
  <c r="B195" i="13"/>
  <c r="B194" i="13"/>
  <c r="B193" i="13"/>
  <c r="B192" i="13"/>
  <c r="B191" i="13"/>
  <c r="B190" i="13"/>
  <c r="B189" i="13"/>
  <c r="B188" i="13"/>
  <c r="B187" i="13"/>
  <c r="B186" i="13"/>
  <c r="B185" i="13"/>
  <c r="B184" i="13"/>
  <c r="B183" i="13"/>
  <c r="B182" i="13"/>
  <c r="B181" i="13"/>
  <c r="B180" i="13"/>
  <c r="B179" i="13"/>
  <c r="B178" i="13"/>
  <c r="B177" i="13"/>
  <c r="B176" i="13"/>
  <c r="B175" i="13"/>
  <c r="B174" i="13"/>
  <c r="B173" i="13"/>
  <c r="B172" i="13"/>
  <c r="B171" i="13"/>
  <c r="B170" i="13"/>
  <c r="B169" i="13"/>
  <c r="B168" i="13"/>
  <c r="B167" i="13"/>
  <c r="B166" i="13"/>
  <c r="B165" i="13"/>
  <c r="B164" i="13"/>
  <c r="B163" i="13"/>
  <c r="B162" i="13"/>
  <c r="B160" i="13"/>
  <c r="B159" i="13"/>
  <c r="B158" i="13"/>
  <c r="B157" i="13"/>
  <c r="B156" i="13"/>
  <c r="B155" i="13"/>
  <c r="B154" i="13"/>
  <c r="B153" i="13"/>
  <c r="B152" i="13"/>
  <c r="B151" i="13"/>
  <c r="B150" i="13"/>
  <c r="B149" i="13"/>
  <c r="B148" i="13"/>
  <c r="B147" i="13"/>
  <c r="B146" i="13"/>
  <c r="B145" i="13"/>
  <c r="B144" i="13"/>
  <c r="B143" i="13"/>
  <c r="B142" i="13"/>
  <c r="B141" i="13"/>
  <c r="B140" i="13"/>
  <c r="B139" i="13"/>
  <c r="B138" i="13"/>
  <c r="B137" i="13"/>
  <c r="B136" i="13"/>
  <c r="B135" i="13"/>
  <c r="B134" i="13"/>
  <c r="B133" i="13"/>
  <c r="B132" i="13"/>
  <c r="B131" i="13"/>
  <c r="B130" i="13"/>
  <c r="B129" i="13"/>
  <c r="B128" i="13"/>
  <c r="B127" i="13"/>
  <c r="B126" i="13"/>
  <c r="B125" i="13"/>
  <c r="B124" i="13"/>
  <c r="B123" i="13"/>
  <c r="B122" i="13"/>
  <c r="B120" i="13"/>
  <c r="B119" i="13"/>
  <c r="B118" i="13"/>
  <c r="B117" i="13"/>
  <c r="B116" i="13"/>
  <c r="B115" i="13"/>
  <c r="B114" i="13"/>
  <c r="B113" i="13"/>
  <c r="B112" i="13"/>
  <c r="B111" i="13"/>
  <c r="B110" i="13"/>
  <c r="B109" i="13"/>
  <c r="B108" i="13"/>
  <c r="B107" i="13"/>
  <c r="B106" i="13"/>
  <c r="B105" i="13"/>
  <c r="B104" i="13"/>
  <c r="B103" i="13"/>
  <c r="B102" i="13"/>
  <c r="B101" i="13"/>
  <c r="B100" i="13"/>
  <c r="B99" i="13"/>
  <c r="B98" i="13"/>
  <c r="B97" i="13"/>
  <c r="B96" i="13"/>
  <c r="B95" i="13"/>
  <c r="B94" i="13"/>
  <c r="B93" i="13"/>
  <c r="B92" i="13"/>
  <c r="B91" i="13"/>
  <c r="B90" i="13"/>
  <c r="B89" i="13"/>
  <c r="B88" i="13"/>
  <c r="B87" i="13"/>
  <c r="B86" i="13"/>
  <c r="B85" i="13"/>
  <c r="B84" i="13"/>
  <c r="B83" i="13"/>
  <c r="B82" i="13"/>
  <c r="B79" i="13"/>
  <c r="B78" i="13"/>
  <c r="B77" i="13"/>
  <c r="B76" i="13"/>
  <c r="B75" i="13"/>
  <c r="B74" i="13"/>
  <c r="B73" i="13"/>
  <c r="B72" i="13"/>
  <c r="B71" i="13"/>
  <c r="B70" i="13"/>
  <c r="B69" i="13"/>
  <c r="B68" i="13"/>
  <c r="B67" i="13"/>
  <c r="B66" i="13"/>
  <c r="B65" i="13"/>
  <c r="B64" i="13"/>
  <c r="B63" i="13"/>
  <c r="B62" i="13"/>
  <c r="B61" i="13"/>
  <c r="B60" i="13"/>
  <c r="B59" i="13"/>
  <c r="B58" i="13"/>
  <c r="B57" i="13"/>
  <c r="B56" i="13"/>
  <c r="B55" i="13"/>
  <c r="B54" i="13"/>
  <c r="B53" i="13"/>
  <c r="B52" i="13"/>
  <c r="B51" i="13"/>
  <c r="B50" i="13"/>
  <c r="B49" i="13"/>
  <c r="B48" i="13"/>
  <c r="B47" i="13"/>
  <c r="B46" i="13"/>
  <c r="B45" i="13"/>
  <c r="B44" i="13"/>
  <c r="B43" i="13"/>
  <c r="B42" i="13"/>
  <c r="B40" i="13"/>
  <c r="B39" i="13"/>
  <c r="B38" i="13"/>
  <c r="B37" i="13"/>
  <c r="B36" i="13"/>
  <c r="B35" i="13"/>
  <c r="B34" i="13"/>
  <c r="B30" i="13"/>
  <c r="C80" i="13" l="1"/>
  <c r="C178" i="13"/>
  <c r="G15" i="14" s="1"/>
  <c r="C194" i="13"/>
  <c r="K16" i="14" s="1"/>
  <c r="C260" i="13"/>
  <c r="O21" i="14" s="1"/>
  <c r="C145" i="13"/>
  <c r="K12" i="14" s="1"/>
  <c r="C244" i="13"/>
  <c r="K20" i="14" s="1"/>
  <c r="C159" i="13"/>
  <c r="M13" i="14" s="1"/>
  <c r="C168" i="13"/>
  <c r="I14" i="14" s="1"/>
  <c r="C278" i="13"/>
  <c r="I23" i="14" s="1"/>
  <c r="C283" i="13"/>
  <c r="M23" i="14" s="1"/>
  <c r="C311" i="13"/>
  <c r="E26" i="14" s="1"/>
  <c r="C315" i="13"/>
  <c r="I26" i="14" s="1"/>
  <c r="C328" i="13"/>
  <c r="I27" i="14" s="1"/>
  <c r="C332" i="13"/>
  <c r="M27" i="14" s="1"/>
  <c r="C75" i="13"/>
  <c r="O6" i="14" s="1"/>
  <c r="C211" i="13"/>
  <c r="O17" i="14" s="1"/>
  <c r="C308" i="13"/>
  <c r="N25" i="14" s="1"/>
  <c r="C325" i="13"/>
  <c r="F27" i="14" s="1"/>
  <c r="C105" i="13"/>
  <c r="H9" i="14" s="1"/>
  <c r="C113" i="13"/>
  <c r="C138" i="13"/>
  <c r="C94" i="13"/>
  <c r="I8" i="14" s="1"/>
  <c r="C127" i="13"/>
  <c r="E11" i="14" s="1"/>
  <c r="C139" i="13"/>
  <c r="E12" i="14" s="1"/>
  <c r="C262" i="13"/>
  <c r="E22" i="14" s="1"/>
  <c r="C276" i="13"/>
  <c r="G23" i="14" s="1"/>
  <c r="C318" i="13"/>
  <c r="C79" i="13"/>
  <c r="G7" i="14" s="1"/>
  <c r="C108" i="13"/>
  <c r="K9" i="14" s="1"/>
  <c r="C141" i="13"/>
  <c r="G12" i="14" s="1"/>
  <c r="C196" i="13"/>
  <c r="M16" i="14" s="1"/>
  <c r="C146" i="13"/>
  <c r="C170" i="13"/>
  <c r="K14" i="14" s="1"/>
  <c r="C213" i="13"/>
  <c r="E18" i="14" s="1"/>
  <c r="C217" i="13"/>
  <c r="I18" i="14" s="1"/>
  <c r="C98" i="13"/>
  <c r="M8" i="14" s="1"/>
  <c r="C131" i="13"/>
  <c r="I11" i="14" s="1"/>
  <c r="C236" i="13"/>
  <c r="C235" i="13"/>
  <c r="O19" i="14" s="1"/>
  <c r="C302" i="13"/>
  <c r="H25" i="14" s="1"/>
  <c r="C293" i="13"/>
  <c r="K24" i="14" s="1"/>
  <c r="C301" i="13"/>
  <c r="G25" i="14" s="1"/>
  <c r="C51" i="13"/>
  <c r="C50" i="13"/>
  <c r="C59" i="13"/>
  <c r="C58" i="13"/>
  <c r="C67" i="13"/>
  <c r="G6" i="14" s="1"/>
  <c r="C66" i="13"/>
  <c r="F6" i="14" s="1"/>
  <c r="C102" i="13"/>
  <c r="E9" i="14" s="1"/>
  <c r="C106" i="13"/>
  <c r="I9" i="14" s="1"/>
  <c r="C116" i="13"/>
  <c r="G10" i="14" s="1"/>
  <c r="C135" i="13"/>
  <c r="M11" i="14" s="1"/>
  <c r="C149" i="13"/>
  <c r="O12" i="14" s="1"/>
  <c r="C187" i="13"/>
  <c r="C186" i="13"/>
  <c r="O15" i="14" s="1"/>
  <c r="C210" i="13"/>
  <c r="N17" i="14" s="1"/>
  <c r="C209" i="13"/>
  <c r="M17" i="14" s="1"/>
  <c r="C229" i="13"/>
  <c r="I19" i="14" s="1"/>
  <c r="C233" i="13"/>
  <c r="M19" i="14" s="1"/>
  <c r="C253" i="13"/>
  <c r="H21" i="14" s="1"/>
  <c r="C252" i="13"/>
  <c r="G21" i="14" s="1"/>
  <c r="C275" i="13"/>
  <c r="F23" i="14" s="1"/>
  <c r="C274" i="13"/>
  <c r="E23" i="14" s="1"/>
  <c r="C295" i="13"/>
  <c r="M24" i="14" s="1"/>
  <c r="C299" i="13"/>
  <c r="E25" i="14" s="1"/>
  <c r="C48" i="13"/>
  <c r="C52" i="13"/>
  <c r="C56" i="13"/>
  <c r="C89" i="13"/>
  <c r="C92" i="13"/>
  <c r="G8" i="14" s="1"/>
  <c r="C88" i="13"/>
  <c r="O7" i="14" s="1"/>
  <c r="C110" i="13"/>
  <c r="M9" i="14" s="1"/>
  <c r="C114" i="13"/>
  <c r="E10" i="14" s="1"/>
  <c r="C122" i="13"/>
  <c r="C125" i="13"/>
  <c r="O10" i="14" s="1"/>
  <c r="C120" i="13"/>
  <c r="K10" i="14" s="1"/>
  <c r="C143" i="13"/>
  <c r="I12" i="14" s="1"/>
  <c r="C147" i="13"/>
  <c r="M12" i="14" s="1"/>
  <c r="C154" i="13"/>
  <c r="H13" i="14" s="1"/>
  <c r="C157" i="13"/>
  <c r="K13" i="14" s="1"/>
  <c r="C153" i="13"/>
  <c r="G13" i="14" s="1"/>
  <c r="C180" i="13"/>
  <c r="I15" i="14" s="1"/>
  <c r="C184" i="13"/>
  <c r="M15" i="14" s="1"/>
  <c r="C204" i="13"/>
  <c r="H17" i="14" s="1"/>
  <c r="C203" i="13"/>
  <c r="G17" i="14" s="1"/>
  <c r="C226" i="13"/>
  <c r="F19" i="14" s="1"/>
  <c r="C225" i="13"/>
  <c r="E19" i="14" s="1"/>
  <c r="C246" i="13"/>
  <c r="M20" i="14" s="1"/>
  <c r="C250" i="13"/>
  <c r="E21" i="14" s="1"/>
  <c r="C269" i="13"/>
  <c r="C268" i="13"/>
  <c r="K22" i="14" s="1"/>
  <c r="C292" i="13"/>
  <c r="J24" i="14" s="1"/>
  <c r="C291" i="13"/>
  <c r="I24" i="14" s="1"/>
  <c r="C104" i="13"/>
  <c r="G9" i="14" s="1"/>
  <c r="C137" i="13"/>
  <c r="O11" i="14" s="1"/>
  <c r="C193" i="13"/>
  <c r="J16" i="14" s="1"/>
  <c r="C192" i="13"/>
  <c r="I16" i="14" s="1"/>
  <c r="C259" i="13"/>
  <c r="N21" i="14" s="1"/>
  <c r="C258" i="13"/>
  <c r="M21" i="14" s="1"/>
  <c r="C55" i="13"/>
  <c r="C54" i="13"/>
  <c r="C63" i="13"/>
  <c r="C62" i="13"/>
  <c r="C71" i="13"/>
  <c r="K6" i="14" s="1"/>
  <c r="C70" i="13"/>
  <c r="J6" i="14" s="1"/>
  <c r="C84" i="13"/>
  <c r="K7" i="14" s="1"/>
  <c r="C112" i="13"/>
  <c r="O9" i="14" s="1"/>
  <c r="C49" i="13"/>
  <c r="C53" i="13"/>
  <c r="C57" i="13"/>
  <c r="C61" i="13"/>
  <c r="C60" i="13"/>
  <c r="B6" i="14" s="1"/>
  <c r="C65" i="13"/>
  <c r="E6" i="14" s="1"/>
  <c r="C64" i="13"/>
  <c r="D6" i="14" s="1"/>
  <c r="C69" i="13"/>
  <c r="I6" i="14" s="1"/>
  <c r="C68" i="13"/>
  <c r="H6" i="14" s="1"/>
  <c r="C73" i="13"/>
  <c r="M6" i="14" s="1"/>
  <c r="C72" i="13"/>
  <c r="C77" i="13"/>
  <c r="E7" i="14" s="1"/>
  <c r="C82" i="13"/>
  <c r="I7" i="14" s="1"/>
  <c r="C86" i="13"/>
  <c r="M7" i="14" s="1"/>
  <c r="C90" i="13"/>
  <c r="E8" i="14" s="1"/>
  <c r="C97" i="13"/>
  <c r="C100" i="13"/>
  <c r="O8" i="14" s="1"/>
  <c r="C96" i="13"/>
  <c r="K8" i="14" s="1"/>
  <c r="C118" i="13"/>
  <c r="I10" i="14" s="1"/>
  <c r="C123" i="13"/>
  <c r="M10" i="14" s="1"/>
  <c r="C130" i="13"/>
  <c r="H11" i="14" s="1"/>
  <c r="C133" i="13"/>
  <c r="K11" i="14" s="1"/>
  <c r="C129" i="13"/>
  <c r="G11" i="14" s="1"/>
  <c r="C151" i="13"/>
  <c r="E13" i="14" s="1"/>
  <c r="C155" i="13"/>
  <c r="I13" i="14" s="1"/>
  <c r="C162" i="13"/>
  <c r="O13" i="14" s="1"/>
  <c r="C177" i="13"/>
  <c r="F15" i="14" s="1"/>
  <c r="C176" i="13"/>
  <c r="E15" i="14" s="1"/>
  <c r="C200" i="13"/>
  <c r="E17" i="14" s="1"/>
  <c r="C220" i="13"/>
  <c r="C219" i="13"/>
  <c r="K18" i="14" s="1"/>
  <c r="C227" i="13"/>
  <c r="G19" i="14" s="1"/>
  <c r="C243" i="13"/>
  <c r="J20" i="14" s="1"/>
  <c r="C242" i="13"/>
  <c r="I20" i="14" s="1"/>
  <c r="C266" i="13"/>
  <c r="I22" i="14" s="1"/>
  <c r="C286" i="13"/>
  <c r="C285" i="13"/>
  <c r="O23" i="14" s="1"/>
  <c r="C309" i="13"/>
  <c r="O25" i="14" s="1"/>
  <c r="C335" i="13"/>
  <c r="C326" i="13"/>
  <c r="G27" i="14" s="1"/>
  <c r="C87" i="13"/>
  <c r="N7" i="14" s="1"/>
  <c r="C95" i="13"/>
  <c r="J8" i="14" s="1"/>
  <c r="C103" i="13"/>
  <c r="F9" i="14" s="1"/>
  <c r="C111" i="13"/>
  <c r="N9" i="14" s="1"/>
  <c r="C136" i="13"/>
  <c r="N11" i="14" s="1"/>
  <c r="C144" i="13"/>
  <c r="J12" i="14" s="1"/>
  <c r="C166" i="13"/>
  <c r="G14" i="14" s="1"/>
  <c r="C207" i="13"/>
  <c r="K17" i="14" s="1"/>
  <c r="C223" i="13"/>
  <c r="O18" i="14" s="1"/>
  <c r="C239" i="13"/>
  <c r="G20" i="14" s="1"/>
  <c r="C256" i="13"/>
  <c r="K21" i="14" s="1"/>
  <c r="C272" i="13"/>
  <c r="O22" i="14" s="1"/>
  <c r="C289" i="13"/>
  <c r="G24" i="14" s="1"/>
  <c r="C322" i="13"/>
  <c r="O26" i="14" s="1"/>
  <c r="C74" i="13"/>
  <c r="N6" i="14" s="1"/>
  <c r="C76" i="13"/>
  <c r="C78" i="13"/>
  <c r="F7" i="14" s="1"/>
  <c r="H7" i="14"/>
  <c r="C83" i="13"/>
  <c r="J7" i="14" s="1"/>
  <c r="C85" i="13"/>
  <c r="C93" i="13"/>
  <c r="H8" i="14" s="1"/>
  <c r="C101" i="13"/>
  <c r="C109" i="13"/>
  <c r="C117" i="13"/>
  <c r="H10" i="14" s="1"/>
  <c r="C126" i="13"/>
  <c r="C134" i="13"/>
  <c r="C142" i="13"/>
  <c r="H12" i="14" s="1"/>
  <c r="C150" i="13"/>
  <c r="C158" i="13"/>
  <c r="C164" i="13"/>
  <c r="E14" i="14" s="1"/>
  <c r="C172" i="13"/>
  <c r="M14" i="14" s="1"/>
  <c r="C179" i="13"/>
  <c r="H15" i="14" s="1"/>
  <c r="C185" i="13"/>
  <c r="N15" i="14" s="1"/>
  <c r="C188" i="13"/>
  <c r="E16" i="14" s="1"/>
  <c r="C195" i="13"/>
  <c r="C202" i="13"/>
  <c r="F17" i="14" s="1"/>
  <c r="C205" i="13"/>
  <c r="I17" i="14" s="1"/>
  <c r="C212" i="13"/>
  <c r="C218" i="13"/>
  <c r="J18" i="14" s="1"/>
  <c r="C221" i="13"/>
  <c r="M18" i="14" s="1"/>
  <c r="C228" i="13"/>
  <c r="H19" i="14" s="1"/>
  <c r="C234" i="13"/>
  <c r="N19" i="14" s="1"/>
  <c r="C237" i="13"/>
  <c r="E20" i="14" s="1"/>
  <c r="C245" i="13"/>
  <c r="C251" i="13"/>
  <c r="F21" i="14" s="1"/>
  <c r="C254" i="13"/>
  <c r="I21" i="14" s="1"/>
  <c r="C261" i="13"/>
  <c r="C267" i="13"/>
  <c r="J22" i="14" s="1"/>
  <c r="C270" i="13"/>
  <c r="M22" i="14" s="1"/>
  <c r="C277" i="13"/>
  <c r="H23" i="14" s="1"/>
  <c r="C284" i="13"/>
  <c r="N23" i="14" s="1"/>
  <c r="C287" i="13"/>
  <c r="E24" i="14" s="1"/>
  <c r="C294" i="13"/>
  <c r="C300" i="13"/>
  <c r="F25" i="14" s="1"/>
  <c r="C303" i="13"/>
  <c r="I25" i="14" s="1"/>
  <c r="C310" i="13"/>
  <c r="C316" i="13"/>
  <c r="J26" i="14" s="1"/>
  <c r="C319" i="13"/>
  <c r="M26" i="14" s="1"/>
  <c r="C327" i="13"/>
  <c r="H27" i="14" s="1"/>
  <c r="C317" i="13"/>
  <c r="K26" i="14" s="1"/>
  <c r="C333" i="13"/>
  <c r="N27" i="14" s="1"/>
  <c r="C334" i="13"/>
  <c r="O27" i="14" s="1"/>
  <c r="C119" i="13"/>
  <c r="J10" i="14" s="1"/>
  <c r="C128" i="13"/>
  <c r="F11" i="14" s="1"/>
  <c r="C152" i="13"/>
  <c r="F13" i="14" s="1"/>
  <c r="C160" i="13"/>
  <c r="N13" i="14" s="1"/>
  <c r="C174" i="13"/>
  <c r="O14" i="14" s="1"/>
  <c r="C190" i="13"/>
  <c r="G16" i="14" s="1"/>
  <c r="C305" i="13"/>
  <c r="K25" i="14" s="1"/>
  <c r="C307" i="13"/>
  <c r="M25" i="14" s="1"/>
  <c r="C324" i="13"/>
  <c r="E27" i="14" s="1"/>
  <c r="B336" i="13"/>
  <c r="B337" i="13" s="1"/>
  <c r="C91" i="13"/>
  <c r="F8" i="14" s="1"/>
  <c r="C99" i="13"/>
  <c r="N8" i="14" s="1"/>
  <c r="C107" i="13"/>
  <c r="J9" i="14" s="1"/>
  <c r="C115" i="13"/>
  <c r="F10" i="14" s="1"/>
  <c r="C124" i="13"/>
  <c r="N10" i="14" s="1"/>
  <c r="C132" i="13"/>
  <c r="J11" i="14" s="1"/>
  <c r="C140" i="13"/>
  <c r="F12" i="14" s="1"/>
  <c r="C148" i="13"/>
  <c r="N12" i="14" s="1"/>
  <c r="C156" i="13"/>
  <c r="J13" i="14" s="1"/>
  <c r="C182" i="13"/>
  <c r="K15" i="14" s="1"/>
  <c r="C198" i="13"/>
  <c r="O16" i="14" s="1"/>
  <c r="C215" i="13"/>
  <c r="G18" i="14" s="1"/>
  <c r="C231" i="13"/>
  <c r="K19" i="14" s="1"/>
  <c r="C248" i="13"/>
  <c r="O20" i="14" s="1"/>
  <c r="C264" i="13"/>
  <c r="G22" i="14" s="1"/>
  <c r="C280" i="13"/>
  <c r="K23" i="14" s="1"/>
  <c r="C297" i="13"/>
  <c r="O24" i="14" s="1"/>
  <c r="C313" i="13"/>
  <c r="G26" i="14" s="1"/>
  <c r="C330" i="13"/>
  <c r="K27" i="14" s="1"/>
  <c r="C175" i="13"/>
  <c r="C183" i="13"/>
  <c r="C191" i="13"/>
  <c r="H16" i="14" s="1"/>
  <c r="C199" i="13"/>
  <c r="C208" i="13"/>
  <c r="C216" i="13"/>
  <c r="H18" i="14" s="1"/>
  <c r="C224" i="13"/>
  <c r="C232" i="13"/>
  <c r="C240" i="13"/>
  <c r="H20" i="14" s="1"/>
  <c r="C249" i="13"/>
  <c r="C257" i="13"/>
  <c r="C265" i="13"/>
  <c r="H22" i="14" s="1"/>
  <c r="C273" i="13"/>
  <c r="C282" i="13"/>
  <c r="C290" i="13"/>
  <c r="H24" i="14" s="1"/>
  <c r="C298" i="13"/>
  <c r="C306" i="13"/>
  <c r="C314" i="13"/>
  <c r="H26" i="14" s="1"/>
  <c r="C323" i="13"/>
  <c r="C331" i="13"/>
  <c r="C163" i="13"/>
  <c r="C165" i="13"/>
  <c r="F14" i="14" s="1"/>
  <c r="C167" i="13"/>
  <c r="H14" i="14" s="1"/>
  <c r="C169" i="13"/>
  <c r="J14" i="14" s="1"/>
  <c r="C171" i="13"/>
  <c r="C173" i="13"/>
  <c r="N14" i="14" s="1"/>
  <c r="C181" i="13"/>
  <c r="J15" i="14" s="1"/>
  <c r="C189" i="13"/>
  <c r="F16" i="14" s="1"/>
  <c r="C197" i="13"/>
  <c r="N16" i="14" s="1"/>
  <c r="C206" i="13"/>
  <c r="J17" i="14" s="1"/>
  <c r="C214" i="13"/>
  <c r="F18" i="14" s="1"/>
  <c r="C222" i="13"/>
  <c r="N18" i="14" s="1"/>
  <c r="C230" i="13"/>
  <c r="J19" i="14" s="1"/>
  <c r="C238" i="13"/>
  <c r="F20" i="14" s="1"/>
  <c r="C247" i="13"/>
  <c r="N20" i="14" s="1"/>
  <c r="C255" i="13"/>
  <c r="J21" i="14" s="1"/>
  <c r="C263" i="13"/>
  <c r="F22" i="14" s="1"/>
  <c r="C271" i="13"/>
  <c r="N22" i="14" s="1"/>
  <c r="C279" i="13"/>
  <c r="J23" i="14" s="1"/>
  <c r="C288" i="13"/>
  <c r="F24" i="14" s="1"/>
  <c r="C296" i="13"/>
  <c r="N24" i="14" s="1"/>
  <c r="C304" i="13"/>
  <c r="J25" i="14" s="1"/>
  <c r="C312" i="13"/>
  <c r="F26" i="14" s="1"/>
  <c r="C320" i="13"/>
  <c r="N26" i="14" s="1"/>
  <c r="C329" i="13"/>
  <c r="J27" i="14" s="1"/>
  <c r="M33" i="14" l="1"/>
  <c r="M34" i="14" s="1"/>
  <c r="J33" i="14"/>
  <c r="J34" i="14" s="1"/>
  <c r="N33" i="14"/>
  <c r="N34" i="14" s="1"/>
  <c r="E33" i="14"/>
  <c r="E34" i="14" s="1"/>
  <c r="H33" i="14"/>
  <c r="H34" i="14" s="1"/>
  <c r="K33" i="14"/>
  <c r="K34" i="14" s="1"/>
  <c r="F33" i="14"/>
  <c r="F34" i="14" s="1"/>
  <c r="I33" i="14"/>
  <c r="I34" i="14" s="1"/>
  <c r="G33" i="14"/>
  <c r="G34" i="14" s="1"/>
  <c r="O33" i="14"/>
  <c r="O34" i="14" s="1"/>
  <c r="B22" i="14"/>
  <c r="L21" i="14"/>
  <c r="P18" i="14"/>
  <c r="D19" i="14"/>
  <c r="D28" i="14"/>
  <c r="P27" i="14"/>
  <c r="L6" i="14"/>
  <c r="B7" i="14"/>
  <c r="L10" i="14"/>
  <c r="B11" i="14"/>
  <c r="B16" i="14"/>
  <c r="L15" i="14"/>
  <c r="D8" i="14"/>
  <c r="P7" i="14"/>
  <c r="D12" i="14"/>
  <c r="P11" i="14"/>
  <c r="L14" i="14"/>
  <c r="B15" i="14"/>
  <c r="D14" i="14"/>
  <c r="P13" i="14"/>
  <c r="B26" i="14"/>
  <c r="L25" i="14"/>
  <c r="P22" i="14"/>
  <c r="D23" i="14"/>
  <c r="B18" i="14"/>
  <c r="L17" i="14"/>
  <c r="P14" i="14"/>
  <c r="D15" i="14"/>
  <c r="L24" i="14"/>
  <c r="B25" i="14"/>
  <c r="B14" i="14"/>
  <c r="L13" i="14"/>
  <c r="P10" i="14"/>
  <c r="D11" i="14"/>
  <c r="L12" i="14"/>
  <c r="B13" i="14"/>
  <c r="D10" i="14"/>
  <c r="P9" i="14"/>
  <c r="P26" i="14"/>
  <c r="D27" i="14"/>
  <c r="D22" i="14"/>
  <c r="P21" i="14"/>
  <c r="L16" i="14"/>
  <c r="B17" i="14"/>
  <c r="B10" i="14"/>
  <c r="L9" i="14"/>
  <c r="L22" i="14"/>
  <c r="B23" i="14"/>
  <c r="D16" i="14"/>
  <c r="P15" i="14"/>
  <c r="D20" i="14"/>
  <c r="P19" i="14"/>
  <c r="B24" i="14"/>
  <c r="L23" i="14"/>
  <c r="P20" i="14"/>
  <c r="D21" i="14"/>
  <c r="D18" i="14"/>
  <c r="P17" i="14"/>
  <c r="B12" i="14"/>
  <c r="L11" i="14"/>
  <c r="P8" i="14"/>
  <c r="D9" i="14"/>
  <c r="L18" i="14"/>
  <c r="B19" i="14"/>
  <c r="B28" i="14"/>
  <c r="L27" i="14"/>
  <c r="P24" i="14"/>
  <c r="D25" i="14"/>
  <c r="B20" i="14"/>
  <c r="L19" i="14"/>
  <c r="P16" i="14"/>
  <c r="D17" i="14"/>
  <c r="D26" i="14"/>
  <c r="P25" i="14"/>
  <c r="L20" i="14"/>
  <c r="B21" i="14"/>
  <c r="P12" i="14"/>
  <c r="D13" i="14"/>
  <c r="B8" i="14"/>
  <c r="L7" i="14"/>
  <c r="P6" i="14"/>
  <c r="D7" i="14"/>
  <c r="D24" i="14"/>
  <c r="P23" i="14"/>
  <c r="L8" i="14"/>
  <c r="B9" i="14"/>
  <c r="L26" i="14"/>
  <c r="B27" i="14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1" i="7"/>
  <c r="S17" i="1" l="1"/>
  <c r="H11" i="15"/>
  <c r="J11" i="15"/>
  <c r="J14" i="15" s="1"/>
  <c r="K11" i="15"/>
  <c r="K14" i="15" s="1"/>
  <c r="K24" i="1" s="1"/>
  <c r="S19" i="1"/>
  <c r="F11" i="15"/>
  <c r="F14" i="15" s="1"/>
  <c r="F16" i="15" s="1"/>
  <c r="F30" i="1" s="1"/>
  <c r="S9" i="15"/>
  <c r="S29" i="1"/>
  <c r="S18" i="1"/>
  <c r="N11" i="15"/>
  <c r="N14" i="15" s="1"/>
  <c r="N16" i="15" s="1"/>
  <c r="N30" i="1" s="1"/>
  <c r="L11" i="15"/>
  <c r="L14" i="15" s="1"/>
  <c r="L16" i="15" s="1"/>
  <c r="L30" i="1" s="1"/>
  <c r="M11" i="15"/>
  <c r="M14" i="15" s="1"/>
  <c r="M24" i="1" s="1"/>
  <c r="S10" i="15"/>
  <c r="D11" i="15"/>
  <c r="D14" i="15" s="1"/>
  <c r="D16" i="15" s="1"/>
  <c r="D30" i="1" s="1"/>
  <c r="P11" i="15"/>
  <c r="P14" i="15" s="1"/>
  <c r="R11" i="15"/>
  <c r="R14" i="15" s="1"/>
  <c r="R16" i="15" s="1"/>
  <c r="R30" i="1" s="1"/>
  <c r="G11" i="15"/>
  <c r="G14" i="15" s="1"/>
  <c r="G16" i="15" s="1"/>
  <c r="G30" i="1" s="1"/>
  <c r="S21" i="1"/>
  <c r="S20" i="1"/>
  <c r="I11" i="15"/>
  <c r="I14" i="15" s="1"/>
  <c r="I16" i="15" s="1"/>
  <c r="I30" i="1" s="1"/>
  <c r="Q11" i="15"/>
  <c r="Q14" i="15" s="1"/>
  <c r="O11" i="15"/>
  <c r="O14" i="15" s="1"/>
  <c r="C99" i="7"/>
  <c r="I10" i="6" s="1"/>
  <c r="C28" i="7"/>
  <c r="C32" i="7"/>
  <c r="C36" i="7"/>
  <c r="C40" i="7"/>
  <c r="B6" i="6" s="1"/>
  <c r="C45" i="7"/>
  <c r="D6" i="6" s="1"/>
  <c r="C49" i="7"/>
  <c r="H6" i="6" s="1"/>
  <c r="C53" i="7"/>
  <c r="B7" i="6" s="1"/>
  <c r="C57" i="7"/>
  <c r="P6" i="6" s="1"/>
  <c r="C61" i="7"/>
  <c r="H7" i="6" s="1"/>
  <c r="C65" i="7"/>
  <c r="B8" i="6" s="1"/>
  <c r="C69" i="7"/>
  <c r="C73" i="7"/>
  <c r="H8" i="6" s="1"/>
  <c r="C90" i="7"/>
  <c r="B10" i="6" s="1"/>
  <c r="C98" i="7"/>
  <c r="H10" i="6" s="1"/>
  <c r="C102" i="7"/>
  <c r="B33" i="14"/>
  <c r="B34" i="14" s="1"/>
  <c r="D23" i="1" s="1"/>
  <c r="C91" i="7"/>
  <c r="M9" i="6" s="1"/>
  <c r="C95" i="7"/>
  <c r="E10" i="6" s="1"/>
  <c r="D33" i="14"/>
  <c r="D34" i="14" s="1"/>
  <c r="C94" i="7"/>
  <c r="P9" i="6" s="1"/>
  <c r="C106" i="7"/>
  <c r="G23" i="1"/>
  <c r="C46" i="7"/>
  <c r="E6" i="6" s="1"/>
  <c r="C54" i="7"/>
  <c r="M6" i="6" s="1"/>
  <c r="C62" i="7"/>
  <c r="I7" i="6" s="1"/>
  <c r="C66" i="7"/>
  <c r="M7" i="6" s="1"/>
  <c r="C74" i="7"/>
  <c r="I8" i="6" s="1"/>
  <c r="C83" i="7"/>
  <c r="E9" i="6" s="1"/>
  <c r="C103" i="7"/>
  <c r="M10" i="6" s="1"/>
  <c r="H23" i="1"/>
  <c r="L23" i="1"/>
  <c r="C33" i="7"/>
  <c r="C37" i="7"/>
  <c r="C47" i="7"/>
  <c r="F6" i="6" s="1"/>
  <c r="C55" i="7"/>
  <c r="N6" i="6" s="1"/>
  <c r="C63" i="7"/>
  <c r="J7" i="6" s="1"/>
  <c r="C75" i="7"/>
  <c r="J8" i="6" s="1"/>
  <c r="C31" i="7"/>
  <c r="C35" i="7"/>
  <c r="C39" i="7"/>
  <c r="C44" i="7"/>
  <c r="C48" i="7"/>
  <c r="G6" i="6" s="1"/>
  <c r="C52" i="7"/>
  <c r="K6" i="6" s="1"/>
  <c r="C56" i="7"/>
  <c r="O6" i="6" s="1"/>
  <c r="C60" i="7"/>
  <c r="G7" i="6" s="1"/>
  <c r="C64" i="7"/>
  <c r="K7" i="6" s="1"/>
  <c r="C68" i="7"/>
  <c r="O7" i="6" s="1"/>
  <c r="C72" i="7"/>
  <c r="G8" i="6" s="1"/>
  <c r="C89" i="7"/>
  <c r="K9" i="6" s="1"/>
  <c r="C93" i="7"/>
  <c r="O9" i="6" s="1"/>
  <c r="C97" i="7"/>
  <c r="G10" i="6" s="1"/>
  <c r="C101" i="7"/>
  <c r="K10" i="6" s="1"/>
  <c r="C105" i="7"/>
  <c r="O10" i="6" s="1"/>
  <c r="K23" i="1"/>
  <c r="J23" i="1"/>
  <c r="L33" i="14"/>
  <c r="L34" i="14" s="1"/>
  <c r="P23" i="1"/>
  <c r="C42" i="7"/>
  <c r="C50" i="7"/>
  <c r="I6" i="6" s="1"/>
  <c r="C58" i="7"/>
  <c r="E7" i="6" s="1"/>
  <c r="C70" i="7"/>
  <c r="E8" i="6" s="1"/>
  <c r="C78" i="7"/>
  <c r="M8" i="6" s="1"/>
  <c r="C87" i="7"/>
  <c r="I9" i="6" s="1"/>
  <c r="Q23" i="1"/>
  <c r="C29" i="7"/>
  <c r="C43" i="7"/>
  <c r="C51" i="7"/>
  <c r="J6" i="6" s="1"/>
  <c r="C59" i="7"/>
  <c r="F7" i="6" s="1"/>
  <c r="C67" i="7"/>
  <c r="N7" i="6" s="1"/>
  <c r="C71" i="7"/>
  <c r="F8" i="6" s="1"/>
  <c r="C88" i="7"/>
  <c r="J9" i="6" s="1"/>
  <c r="C92" i="7"/>
  <c r="N9" i="6" s="1"/>
  <c r="C96" i="7"/>
  <c r="F10" i="6" s="1"/>
  <c r="C100" i="7"/>
  <c r="J10" i="6" s="1"/>
  <c r="C104" i="7"/>
  <c r="N10" i="6" s="1"/>
  <c r="P33" i="14"/>
  <c r="P34" i="14" s="1"/>
  <c r="I23" i="1"/>
  <c r="M23" i="1"/>
  <c r="O23" i="1"/>
  <c r="C79" i="7"/>
  <c r="N8" i="6" s="1"/>
  <c r="C84" i="7"/>
  <c r="F9" i="6" s="1"/>
  <c r="B113" i="7"/>
  <c r="C76" i="7"/>
  <c r="K8" i="6" s="1"/>
  <c r="C80" i="7"/>
  <c r="O8" i="6" s="1"/>
  <c r="C85" i="7"/>
  <c r="G9" i="6" s="1"/>
  <c r="C77" i="7"/>
  <c r="L8" i="6" s="1"/>
  <c r="C82" i="7"/>
  <c r="C86" i="7"/>
  <c r="H9" i="6" s="1"/>
  <c r="C30" i="7"/>
  <c r="C34" i="7"/>
  <c r="C38" i="7"/>
  <c r="P10" i="6" l="1"/>
  <c r="D11" i="6"/>
  <c r="L10" i="6"/>
  <c r="B11" i="6"/>
  <c r="O15" i="6"/>
  <c r="M15" i="6"/>
  <c r="J15" i="6"/>
  <c r="I15" i="6"/>
  <c r="K22" i="1" s="1"/>
  <c r="K25" i="1" s="1"/>
  <c r="K28" i="1" s="1"/>
  <c r="K15" i="6"/>
  <c r="N15" i="6"/>
  <c r="E15" i="6"/>
  <c r="G22" i="1" s="1"/>
  <c r="G15" i="6"/>
  <c r="F15" i="6"/>
  <c r="H15" i="6"/>
  <c r="L7" i="6"/>
  <c r="F24" i="1"/>
  <c r="O24" i="1"/>
  <c r="M12" i="6"/>
  <c r="L6" i="6"/>
  <c r="D7" i="6"/>
  <c r="P16" i="15"/>
  <c r="P30" i="1" s="1"/>
  <c r="M16" i="15"/>
  <c r="M30" i="1" s="1"/>
  <c r="O16" i="15"/>
  <c r="O30" i="1" s="1"/>
  <c r="R24" i="1"/>
  <c r="D24" i="1"/>
  <c r="S11" i="15"/>
  <c r="S14" i="15" s="1"/>
  <c r="S16" i="15" s="1"/>
  <c r="G24" i="1"/>
  <c r="I24" i="1"/>
  <c r="P24" i="1"/>
  <c r="K16" i="15"/>
  <c r="K30" i="1" s="1"/>
  <c r="Q24" i="1"/>
  <c r="H14" i="15"/>
  <c r="H16" i="15" s="1"/>
  <c r="H30" i="1" s="1"/>
  <c r="Q16" i="15"/>
  <c r="Q30" i="1" s="1"/>
  <c r="N24" i="1"/>
  <c r="L24" i="1"/>
  <c r="J16" i="15"/>
  <c r="J30" i="1" s="1"/>
  <c r="J24" i="1"/>
  <c r="L9" i="6"/>
  <c r="H12" i="6"/>
  <c r="D10" i="6"/>
  <c r="J12" i="6"/>
  <c r="E12" i="6"/>
  <c r="F23" i="1"/>
  <c r="D8" i="6"/>
  <c r="P7" i="6"/>
  <c r="B9" i="6"/>
  <c r="B12" i="6" s="1"/>
  <c r="K12" i="6"/>
  <c r="N12" i="6"/>
  <c r="I12" i="6"/>
  <c r="G12" i="6"/>
  <c r="F12" i="6"/>
  <c r="N23" i="1"/>
  <c r="R23" i="1"/>
  <c r="O12" i="6"/>
  <c r="P8" i="6"/>
  <c r="D9" i="6"/>
  <c r="L15" i="6" l="1"/>
  <c r="N22" i="1" s="1"/>
  <c r="N25" i="1" s="1"/>
  <c r="N28" i="1" s="1"/>
  <c r="N31" i="1" s="1"/>
  <c r="D15" i="6"/>
  <c r="P15" i="6"/>
  <c r="L12" i="6"/>
  <c r="B15" i="6"/>
  <c r="D22" i="1" s="1"/>
  <c r="O22" i="1"/>
  <c r="O25" i="1" s="1"/>
  <c r="O28" i="1" s="1"/>
  <c r="O31" i="1" s="1"/>
  <c r="S30" i="1"/>
  <c r="G25" i="1"/>
  <c r="G28" i="1" s="1"/>
  <c r="G31" i="1" s="1"/>
  <c r="K31" i="1"/>
  <c r="H24" i="1"/>
  <c r="S24" i="1" s="1"/>
  <c r="D12" i="6"/>
  <c r="H22" i="1"/>
  <c r="L22" i="1"/>
  <c r="L25" i="1" s="1"/>
  <c r="L28" i="1" s="1"/>
  <c r="L31" i="1" s="1"/>
  <c r="S23" i="1"/>
  <c r="I22" i="1"/>
  <c r="I25" i="1" s="1"/>
  <c r="I28" i="1" s="1"/>
  <c r="I31" i="1" s="1"/>
  <c r="Q22" i="1"/>
  <c r="Q25" i="1" s="1"/>
  <c r="Q28" i="1" s="1"/>
  <c r="Q31" i="1" s="1"/>
  <c r="J22" i="1"/>
  <c r="J25" i="1" s="1"/>
  <c r="J28" i="1" s="1"/>
  <c r="J31" i="1" s="1"/>
  <c r="M22" i="1"/>
  <c r="M25" i="1" s="1"/>
  <c r="M28" i="1" s="1"/>
  <c r="M31" i="1" s="1"/>
  <c r="P22" i="1"/>
  <c r="P25" i="1" s="1"/>
  <c r="P28" i="1" s="1"/>
  <c r="P31" i="1" s="1"/>
  <c r="P12" i="6"/>
  <c r="H25" i="1" l="1"/>
  <c r="H28" i="1" s="1"/>
  <c r="H31" i="1" s="1"/>
  <c r="F22" i="1"/>
  <c r="R22" i="1"/>
  <c r="R25" i="1" s="1"/>
  <c r="R28" i="1" s="1"/>
  <c r="R31" i="1" s="1"/>
  <c r="D25" i="1"/>
  <c r="D28" i="1" s="1"/>
  <c r="D31" i="1" s="1"/>
  <c r="D32" i="1" s="1"/>
  <c r="S22" i="1" l="1"/>
  <c r="S25" i="1" s="1"/>
  <c r="F25" i="1"/>
  <c r="F28" i="1" s="1"/>
  <c r="F31" i="1" l="1"/>
  <c r="S28" i="1"/>
  <c r="S31" i="1" s="1"/>
  <c r="S32" i="1" s="1"/>
</calcChain>
</file>

<file path=xl/sharedStrings.xml><?xml version="1.0" encoding="utf-8"?>
<sst xmlns="http://schemas.openxmlformats.org/spreadsheetml/2006/main" count="133" uniqueCount="80">
  <si>
    <t>Long Term Debt (Including Current Portion)</t>
  </si>
  <si>
    <t>Short Term Debt</t>
  </si>
  <si>
    <t>KY Perf Report Balance Sheet</t>
  </si>
  <si>
    <t>Balance Sheet</t>
  </si>
  <si>
    <t>Interest accrued</t>
  </si>
  <si>
    <t>Intercompany Debt</t>
  </si>
  <si>
    <t>Intercompany Debt (Only if Positive)</t>
  </si>
  <si>
    <t>Pension</t>
  </si>
  <si>
    <t>Post Retirement</t>
  </si>
  <si>
    <t>HQ:[228.6 Accum Prov (O/LT Liab FAS 106)]</t>
  </si>
  <si>
    <t>GR:[Accum Provision for Pension &amp; Related Benefits]</t>
  </si>
  <si>
    <t>Base Period</t>
  </si>
  <si>
    <t>Test Year Calculation Support for 13 mo Average</t>
  </si>
  <si>
    <t>Year 1</t>
  </si>
  <si>
    <t>Year 2</t>
  </si>
  <si>
    <t>Year 3</t>
  </si>
  <si>
    <t>Year 4</t>
  </si>
  <si>
    <t>Year 5</t>
  </si>
  <si>
    <t>Sum of Min Lease Commitments</t>
  </si>
  <si>
    <t>PV of Lease Commitments</t>
  </si>
  <si>
    <t>Operating Lease Rental Payments per 10-K FN 9 Support</t>
  </si>
  <si>
    <t>Rental Payments</t>
  </si>
  <si>
    <t>Thereafter</t>
  </si>
  <si>
    <t>Monthly</t>
  </si>
  <si>
    <t>TTM Expense</t>
  </si>
  <si>
    <t>Louisville Gas &amp; Electric</t>
  </si>
  <si>
    <t>Test Year Calculation Support</t>
  </si>
  <si>
    <t>S&amp;P Operating Lease Debt Adjustment</t>
  </si>
  <si>
    <t>Discount Rate</t>
  </si>
  <si>
    <t>NPV of Commitments</t>
  </si>
  <si>
    <t>Commitments</t>
  </si>
  <si>
    <t>S&amp;P PPA Debt Adjustment</t>
  </si>
  <si>
    <t>Year</t>
  </si>
  <si>
    <t>Application of Risk Factor</t>
  </si>
  <si>
    <t>Risk Factor</t>
  </si>
  <si>
    <t>Cash &amp; Cash Equivalents</t>
  </si>
  <si>
    <t>Long Term Debt</t>
  </si>
  <si>
    <t>Surplus Cash</t>
  </si>
  <si>
    <t xml:space="preserve"> Accrued Interest</t>
  </si>
  <si>
    <t>Leases - Debt</t>
  </si>
  <si>
    <t>Power Purchase Agreement - Debt</t>
  </si>
  <si>
    <t>Total Debt - Unadjusted</t>
  </si>
  <si>
    <t xml:space="preserve">     Total Debt - Adjusted</t>
  </si>
  <si>
    <t>Purchase Power Agreement Obligations per 10K Support</t>
  </si>
  <si>
    <t>('000's)</t>
  </si>
  <si>
    <t>S&amp;P Credit Analysis</t>
  </si>
  <si>
    <t>UI Pull Report Information:</t>
  </si>
  <si>
    <t>LG&amp;E</t>
  </si>
  <si>
    <t>TY Ending</t>
  </si>
  <si>
    <t xml:space="preserve">Balance As of </t>
  </si>
  <si>
    <t>UI Object ID</t>
  </si>
  <si>
    <t>UI Line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</si>
  <si>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</si>
  <si>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</si>
  <si>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</si>
  <si>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</si>
  <si>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</si>
  <si>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</si>
  <si>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</si>
  <si>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</si>
  <si>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</si>
  <si>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</si>
  <si>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</si>
  <si>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</si>
  <si>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(13 mo Avg)</t>
  </si>
  <si>
    <t>Total Debt - Adjusted</t>
  </si>
  <si>
    <t>Total Common Equity</t>
  </si>
  <si>
    <t>Pension &amp; Post Retirement</t>
  </si>
  <si>
    <t>Total Balance</t>
  </si>
  <si>
    <t>Tax Rate</t>
  </si>
  <si>
    <t>Net Pension Liability - Debt (After-Tax)</t>
  </si>
  <si>
    <t>Debt Adjustment - After Tax</t>
  </si>
  <si>
    <t>Equity Adjustment - Tax-Effected Difference</t>
  </si>
  <si>
    <t>Net Pension Liability - Equity Adjustment</t>
  </si>
  <si>
    <t>Total Debt / (Debt + Equity) (%)</t>
  </si>
  <si>
    <t>Debt + Equity</t>
  </si>
  <si>
    <t>Total Debt + Equity</t>
  </si>
  <si>
    <t>KY Aug 2016 Forecast (2017 BP-Prelim View)-No RC</t>
  </si>
  <si>
    <t>Year 6</t>
  </si>
  <si>
    <t>Pension Adjustment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</si>
</sst>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$&quot;#,##0.00_);[Red]\(&quot;$&quot;#,##0.00\)"/>
    <numFmt numFmtId="43" formatCode="_(* #,##0.00_);_(* \(#,##0.00\);_(* &quot;-&quot;??_);_(@_)"/>
    <numFmt numFmtId="164" formatCode="#,##0_);[Red]\(#,##0\);&quot; &quot;"/>
    <numFmt numFmtId="165" formatCode="[$-409]mmm\-yy;@"/>
    <numFmt numFmtId="166" formatCode="_(* #,##0_);_(* \(#,##0\);_(* &quot;-&quot;??_);_(@_)"/>
    <numFmt numFmtId="167" formatCode="0.0%"/>
    <numFmt numFmtId="168" formatCode="mm/dd/yy;@"/>
    <numFmt numFmtId="169" formatCode="#,##0.0%_);[Red]\(#,##0.0%\);&quot; &quot;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</borders>
  <cellStyleXfs count="4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19" fillId="0" borderId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62">
    <xf numFmtId="0" fontId="0" fillId="0" borderId="0" xfId="0"/>
    <xf numFmtId="0" fontId="18" fillId="0" borderId="0" xfId="44" applyNumberFormat="1" applyFont="1" applyFill="1" applyAlignment="1">
      <alignment horizontal="left"/>
    </xf>
    <xf numFmtId="164" fontId="18" fillId="0" borderId="0" xfId="44" applyNumberFormat="1" applyFont="1" applyFill="1" applyAlignment="1">
      <alignment horizontal="left"/>
    </xf>
    <xf numFmtId="0" fontId="18" fillId="0" borderId="0" xfId="0" applyFont="1"/>
    <xf numFmtId="166" fontId="21" fillId="0" borderId="12" xfId="45" applyNumberFormat="1" applyFont="1" applyBorder="1"/>
    <xf numFmtId="165" fontId="20" fillId="0" borderId="11" xfId="45" applyNumberFormat="1" applyFont="1" applyBorder="1" applyAlignment="1">
      <alignment horizontal="center"/>
    </xf>
    <xf numFmtId="43" fontId="21" fillId="0" borderId="13" xfId="45" applyNumberFormat="1" applyFont="1" applyBorder="1"/>
    <xf numFmtId="0" fontId="21" fillId="0" borderId="0" xfId="45" applyFont="1"/>
    <xf numFmtId="14" fontId="21" fillId="34" borderId="0" xfId="45" applyNumberFormat="1" applyFont="1" applyFill="1"/>
    <xf numFmtId="166" fontId="21" fillId="0" borderId="0" xfId="46" applyNumberFormat="1" applyFont="1"/>
    <xf numFmtId="166" fontId="21" fillId="0" borderId="0" xfId="45" applyNumberFormat="1" applyFont="1" applyBorder="1"/>
    <xf numFmtId="0" fontId="20" fillId="0" borderId="0" xfId="45" applyFont="1"/>
    <xf numFmtId="0" fontId="20" fillId="0" borderId="10" xfId="45" applyFont="1" applyBorder="1" applyAlignment="1">
      <alignment horizontal="center"/>
    </xf>
    <xf numFmtId="43" fontId="21" fillId="0" borderId="0" xfId="46" applyFont="1"/>
    <xf numFmtId="0" fontId="20" fillId="0" borderId="0" xfId="45" applyFont="1" applyAlignment="1">
      <alignment horizontal="center"/>
    </xf>
    <xf numFmtId="167" fontId="21" fillId="0" borderId="0" xfId="47" applyNumberFormat="1" applyFont="1" applyBorder="1"/>
    <xf numFmtId="14" fontId="21" fillId="0" borderId="0" xfId="45" applyNumberFormat="1" applyFont="1"/>
    <xf numFmtId="43" fontId="21" fillId="0" borderId="0" xfId="45" applyNumberFormat="1" applyFont="1"/>
    <xf numFmtId="14" fontId="21" fillId="0" borderId="0" xfId="45" applyNumberFormat="1" applyFont="1" applyFill="1"/>
    <xf numFmtId="43" fontId="18" fillId="0" borderId="0" xfId="1" applyFont="1"/>
    <xf numFmtId="8" fontId="18" fillId="0" borderId="0" xfId="0" applyNumberFormat="1" applyFont="1"/>
    <xf numFmtId="43" fontId="18" fillId="0" borderId="0" xfId="0" applyNumberFormat="1" applyFont="1"/>
    <xf numFmtId="167" fontId="18" fillId="0" borderId="0" xfId="2" applyNumberFormat="1" applyFont="1"/>
    <xf numFmtId="14" fontId="21" fillId="33" borderId="0" xfId="45" applyNumberFormat="1" applyFont="1" applyFill="1"/>
    <xf numFmtId="43" fontId="21" fillId="33" borderId="0" xfId="45" applyNumberFormat="1" applyFont="1" applyFill="1"/>
    <xf numFmtId="43" fontId="21" fillId="0" borderId="0" xfId="1" applyFont="1"/>
    <xf numFmtId="166" fontId="21" fillId="0" borderId="0" xfId="1" applyNumberFormat="1" applyFont="1"/>
    <xf numFmtId="167" fontId="21" fillId="0" borderId="0" xfId="2" applyNumberFormat="1" applyFont="1" applyBorder="1"/>
    <xf numFmtId="9" fontId="21" fillId="0" borderId="0" xfId="2" applyFont="1"/>
    <xf numFmtId="8" fontId="21" fillId="0" borderId="0" xfId="1" applyNumberFormat="1" applyFont="1" applyBorder="1"/>
    <xf numFmtId="0" fontId="18" fillId="0" borderId="0" xfId="0" applyFont="1" applyFill="1" applyAlignment="1">
      <alignment horizontal="left"/>
    </xf>
    <xf numFmtId="0" fontId="22" fillId="0" borderId="0" xfId="44" applyFont="1"/>
    <xf numFmtId="0" fontId="23" fillId="0" borderId="0" xfId="44" applyFont="1"/>
    <xf numFmtId="0" fontId="18" fillId="0" borderId="0" xfId="0" applyFont="1" applyAlignment="1">
      <alignment horizontal="left"/>
    </xf>
    <xf numFmtId="0" fontId="18" fillId="0" borderId="0" xfId="44" applyFont="1" applyAlignment="1">
      <alignment horizontal="left"/>
    </xf>
    <xf numFmtId="0" fontId="18" fillId="0" borderId="0" xfId="44" applyFont="1"/>
    <xf numFmtId="0" fontId="22" fillId="0" borderId="0" xfId="44" applyFont="1" applyAlignment="1">
      <alignment horizontal="center"/>
    </xf>
    <xf numFmtId="0" fontId="22" fillId="0" borderId="0" xfId="44" applyFont="1" applyFill="1" applyBorder="1" applyAlignment="1">
      <alignment horizontal="center"/>
    </xf>
    <xf numFmtId="168" fontId="22" fillId="0" borderId="0" xfId="44" applyNumberFormat="1" applyFont="1" applyAlignment="1">
      <alignment horizontal="center"/>
    </xf>
    <xf numFmtId="0" fontId="22" fillId="0" borderId="14" xfId="44" applyFont="1" applyBorder="1" applyAlignment="1">
      <alignment horizontal="center"/>
    </xf>
    <xf numFmtId="164" fontId="22" fillId="0" borderId="14" xfId="44" applyNumberFormat="1" applyFont="1" applyFill="1" applyBorder="1" applyAlignment="1">
      <alignment horizontal="left"/>
    </xf>
    <xf numFmtId="168" fontId="22" fillId="0" borderId="14" xfId="44" applyNumberFormat="1" applyFont="1" applyFill="1" applyBorder="1" applyAlignment="1">
      <alignment horizontal="center"/>
    </xf>
    <xf numFmtId="164" fontId="22" fillId="0" borderId="0" xfId="44" applyNumberFormat="1" applyFont="1" applyFill="1" applyBorder="1" applyAlignment="1">
      <alignment horizontal="center"/>
    </xf>
    <xf numFmtId="164" fontId="22" fillId="0" borderId="14" xfId="44" applyNumberFormat="1" applyFont="1" applyFill="1" applyBorder="1" applyAlignment="1">
      <alignment horizontal="center"/>
    </xf>
    <xf numFmtId="0" fontId="18" fillId="0" borderId="0" xfId="0" applyFont="1" applyFill="1" applyAlignment="1">
      <alignment horizontal="left" indent="2"/>
    </xf>
    <xf numFmtId="164" fontId="22" fillId="0" borderId="0" xfId="44" applyNumberFormat="1" applyFont="1" applyFill="1" applyAlignment="1">
      <alignment horizontal="left" indent="1"/>
    </xf>
    <xf numFmtId="164" fontId="22" fillId="0" borderId="0" xfId="44" applyNumberFormat="1" applyFont="1" applyFill="1" applyAlignment="1">
      <alignment horizontal="left"/>
    </xf>
    <xf numFmtId="164" fontId="18" fillId="0" borderId="0" xfId="44" applyNumberFormat="1" applyFont="1" applyFill="1" applyAlignment="1">
      <alignment horizontal="left" indent="2"/>
    </xf>
    <xf numFmtId="169" fontId="22" fillId="0" borderId="0" xfId="44" applyNumberFormat="1" applyFont="1" applyFill="1" applyAlignment="1">
      <alignment horizontal="left" indent="4"/>
    </xf>
    <xf numFmtId="166" fontId="18" fillId="0" borderId="0" xfId="1" applyNumberFormat="1" applyFont="1"/>
    <xf numFmtId="0" fontId="22" fillId="0" borderId="0" xfId="0" applyFont="1"/>
    <xf numFmtId="0" fontId="22" fillId="0" borderId="0" xfId="0" applyFont="1" applyAlignment="1">
      <alignment horizontal="right" indent="2"/>
    </xf>
    <xf numFmtId="166" fontId="18" fillId="0" borderId="12" xfId="1" applyNumberFormat="1" applyFont="1" applyBorder="1"/>
    <xf numFmtId="0" fontId="22" fillId="0" borderId="0" xfId="0" applyFont="1" applyAlignment="1">
      <alignment horizontal="left" indent="2"/>
    </xf>
    <xf numFmtId="166" fontId="18" fillId="0" borderId="0" xfId="1" quotePrefix="1" applyNumberFormat="1" applyFont="1"/>
    <xf numFmtId="166" fontId="18" fillId="0" borderId="15" xfId="1" applyNumberFormat="1" applyFont="1" applyBorder="1"/>
    <xf numFmtId="167" fontId="18" fillId="0" borderId="0" xfId="0" applyNumberFormat="1" applyFont="1"/>
    <xf numFmtId="0" fontId="23" fillId="0" borderId="0" xfId="0" applyFont="1" applyAlignment="1">
      <alignment horizontal="left"/>
    </xf>
    <xf numFmtId="166" fontId="18" fillId="0" borderId="0" xfId="0" applyNumberFormat="1" applyFont="1"/>
    <xf numFmtId="167" fontId="22" fillId="34" borderId="0" xfId="2" applyNumberFormat="1" applyFont="1" applyFill="1"/>
    <xf numFmtId="0" fontId="20" fillId="0" borderId="10" xfId="45" applyFont="1" applyBorder="1" applyAlignment="1">
      <alignment horizontal="center"/>
    </xf>
    <xf numFmtId="0" fontId="20" fillId="0" borderId="10" xfId="45" applyFont="1" applyBorder="1" applyAlignment="1">
      <alignment horizontal="center"/>
    </xf>
  </cellXfs>
  <cellStyles count="48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Comma 2" xfId="46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45"/>
    <cellStyle name="Normal 2 2" xfId="44"/>
    <cellStyle name="Note" xfId="17" builtinId="10" customBuiltin="1"/>
    <cellStyle name="Output" xfId="12" builtinId="21" customBuiltin="1"/>
    <cellStyle name="Percent" xfId="2" builtinId="5"/>
    <cellStyle name="Percent 2" xfId="47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showGridLines="0" tabSelected="1" workbookViewId="0">
      <pane xSplit="3" ySplit="13" topLeftCell="G14" activePane="bottomRight" state="frozen"/>
      <selection activeCell="D9" sqref="D9"/>
      <selection pane="topRight" activeCell="D9" sqref="D9"/>
      <selection pane="bottomLeft" activeCell="D9" sqref="D9"/>
      <selection pane="bottomRight" activeCell="H12" sqref="H12"/>
    </sheetView>
  </sheetViews>
  <sheetFormatPr defaultColWidth="9.109375" defaultRowHeight="10.199999999999999" x14ac:dyDescent="0.2"/>
  <cols>
    <col min="1" max="1" width="11" style="3" bestFit="1" customWidth="1"/>
    <col min="2" max="2" width="35.6640625" style="3" customWidth="1"/>
    <col min="3" max="3" width="31.44140625" style="3" bestFit="1" customWidth="1"/>
    <col min="4" max="4" width="9.88671875" style="3" bestFit="1" customWidth="1"/>
    <col min="5" max="5" width="2.6640625" style="3" bestFit="1" customWidth="1"/>
    <col min="6" max="19" width="8.6640625" style="3" bestFit="1" customWidth="1"/>
    <col min="20" max="16384" width="9.109375" style="3"/>
  </cols>
  <sheetData>
    <row r="1" spans="1:19" x14ac:dyDescent="0.2">
      <c r="A1" s="31" t="s">
        <v>25</v>
      </c>
    </row>
    <row r="2" spans="1:19" x14ac:dyDescent="0.2">
      <c r="A2" s="31" t="s">
        <v>45</v>
      </c>
    </row>
    <row r="3" spans="1:19" x14ac:dyDescent="0.2">
      <c r="A3" s="31" t="s">
        <v>44</v>
      </c>
    </row>
    <row r="5" spans="1:19" x14ac:dyDescent="0.2">
      <c r="A5" s="32" t="s">
        <v>46</v>
      </c>
    </row>
    <row r="6" spans="1:19" x14ac:dyDescent="0.2">
      <c r="A6" s="33">
        <v>1505349617</v>
      </c>
      <c r="B6" s="3" t="s">
        <v>2</v>
      </c>
    </row>
    <row r="7" spans="1:19" x14ac:dyDescent="0.2">
      <c r="A7" s="33">
        <v>4359</v>
      </c>
      <c r="B7" s="3" t="s">
        <v>3</v>
      </c>
    </row>
    <row r="8" spans="1:19" x14ac:dyDescent="0.2">
      <c r="A8" s="34">
        <v>1505576617</v>
      </c>
      <c r="B8" s="34" t="s">
        <v>77</v>
      </c>
    </row>
    <row r="9" spans="1:19" x14ac:dyDescent="0.2">
      <c r="A9" s="34">
        <v>1504951817</v>
      </c>
      <c r="B9" s="34" t="s">
        <v>47</v>
      </c>
    </row>
    <row r="11" spans="1:19" s="35" customFormat="1" x14ac:dyDescent="0.2">
      <c r="C11" s="34"/>
      <c r="D11" s="36" t="s">
        <v>11</v>
      </c>
      <c r="E11" s="37"/>
      <c r="F11" s="36">
        <v>6</v>
      </c>
      <c r="G11" s="36">
        <v>7</v>
      </c>
      <c r="H11" s="36">
        <v>8</v>
      </c>
      <c r="I11" s="36">
        <v>9</v>
      </c>
      <c r="J11" s="36">
        <v>10</v>
      </c>
      <c r="K11" s="36">
        <v>11</v>
      </c>
      <c r="L11" s="36">
        <v>12</v>
      </c>
      <c r="M11" s="36">
        <v>1</v>
      </c>
      <c r="N11" s="36">
        <v>2</v>
      </c>
      <c r="O11" s="36">
        <v>3</v>
      </c>
      <c r="P11" s="36">
        <v>4</v>
      </c>
      <c r="Q11" s="36">
        <v>5</v>
      </c>
      <c r="R11" s="36">
        <v>6</v>
      </c>
      <c r="S11" s="36" t="s">
        <v>48</v>
      </c>
    </row>
    <row r="12" spans="1:19" s="35" customFormat="1" x14ac:dyDescent="0.2">
      <c r="B12" s="1"/>
      <c r="D12" s="36" t="s">
        <v>49</v>
      </c>
      <c r="E12" s="37"/>
      <c r="F12" s="36">
        <v>2017</v>
      </c>
      <c r="G12" s="36">
        <v>2017</v>
      </c>
      <c r="H12" s="36">
        <v>2017</v>
      </c>
      <c r="I12" s="36">
        <v>2017</v>
      </c>
      <c r="J12" s="36">
        <v>2017</v>
      </c>
      <c r="K12" s="36">
        <v>2017</v>
      </c>
      <c r="L12" s="36">
        <v>2017</v>
      </c>
      <c r="M12" s="36">
        <v>2018</v>
      </c>
      <c r="N12" s="36">
        <v>2018</v>
      </c>
      <c r="O12" s="36">
        <v>2018</v>
      </c>
      <c r="P12" s="36">
        <v>2018</v>
      </c>
      <c r="Q12" s="36">
        <v>2018</v>
      </c>
      <c r="R12" s="36">
        <v>2018</v>
      </c>
      <c r="S12" s="38">
        <v>43281</v>
      </c>
    </row>
    <row r="13" spans="1:19" s="35" customFormat="1" ht="10.8" thickBot="1" x14ac:dyDescent="0.25">
      <c r="A13" s="39" t="s">
        <v>50</v>
      </c>
      <c r="B13" s="39" t="s">
        <v>51</v>
      </c>
      <c r="C13" s="40" t="s">
        <v>74</v>
      </c>
      <c r="D13" s="41">
        <v>42794</v>
      </c>
      <c r="E13" s="42"/>
      <c r="F13" s="43" t="s">
        <v>52</v>
      </c>
      <c r="G13" s="43" t="s">
        <v>53</v>
      </c>
      <c r="H13" s="43" t="s">
        <v>54</v>
      </c>
      <c r="I13" s="43" t="s">
        <v>55</v>
      </c>
      <c r="J13" s="43" t="s">
        <v>56</v>
      </c>
      <c r="K13" s="43" t="s">
        <v>57</v>
      </c>
      <c r="L13" s="43" t="s">
        <v>58</v>
      </c>
      <c r="M13" s="43" t="s">
        <v>59</v>
      </c>
      <c r="N13" s="43" t="s">
        <v>60</v>
      </c>
      <c r="O13" s="43" t="s">
        <v>61</v>
      </c>
      <c r="P13" s="43" t="s">
        <v>62</v>
      </c>
      <c r="Q13" s="43" t="s">
        <v>63</v>
      </c>
      <c r="R13" s="43" t="s">
        <v>52</v>
      </c>
      <c r="S13" s="43" t="s">
        <v>64</v>
      </c>
    </row>
    <row r="16" spans="1:19" x14ac:dyDescent="0.2">
      <c r="C16" s="45" t="s">
        <v>41</v>
      </c>
    </row>
    <row r="17" spans="1:19" x14ac:dyDescent="0.2">
      <c r="A17" s="1">
        <v>4493</v>
      </c>
      <c r="B17" s="2" t="s">
        <v>0</v>
      </c>
      <c r="C17" s="44" t="s">
        <v>36</v>
      </c>
      <c r="D17" s="49">
        <v>1618025.4204736354</v>
      </c>
      <c r="E17" s="49"/>
      <c r="F17" s="49">
        <v>1617331.2939734415</v>
      </c>
      <c r="G17" s="49">
        <v>1617507.568012842</v>
      </c>
      <c r="H17" s="49">
        <v>1617683.8742099106</v>
      </c>
      <c r="I17" s="49">
        <v>1865482.0237286831</v>
      </c>
      <c r="J17" s="49">
        <v>1865678.3301785337</v>
      </c>
      <c r="K17" s="49">
        <v>1865868.9779088628</v>
      </c>
      <c r="L17" s="49">
        <v>1866065.3476367055</v>
      </c>
      <c r="M17" s="49">
        <v>1866261.7495222166</v>
      </c>
      <c r="N17" s="49">
        <v>1865891.2443157104</v>
      </c>
      <c r="O17" s="49">
        <v>1865771.2303509298</v>
      </c>
      <c r="P17" s="49">
        <v>1865975.6184757829</v>
      </c>
      <c r="Q17" s="49">
        <v>1865486.0781667109</v>
      </c>
      <c r="R17" s="49">
        <v>1865699.9070025</v>
      </c>
      <c r="S17" s="49">
        <f t="shared" ref="S17:S24" si="0">AVERAGE(F17:R17)</f>
        <v>1808515.634114064</v>
      </c>
    </row>
    <row r="18" spans="1:19" x14ac:dyDescent="0.2">
      <c r="A18" s="1">
        <v>4497</v>
      </c>
      <c r="B18" s="2" t="s">
        <v>1</v>
      </c>
      <c r="C18" s="44" t="s">
        <v>1</v>
      </c>
      <c r="D18" s="49">
        <v>176515.9206743456</v>
      </c>
      <c r="E18" s="49">
        <v>6</v>
      </c>
      <c r="F18" s="49">
        <v>276461.81405615842</v>
      </c>
      <c r="G18" s="49">
        <v>273646.01426325593</v>
      </c>
      <c r="H18" s="49">
        <v>270584.52646436874</v>
      </c>
      <c r="I18" s="49">
        <v>52489.417685120832</v>
      </c>
      <c r="J18" s="49">
        <v>102348.60633479473</v>
      </c>
      <c r="K18" s="49">
        <v>147338.47706359395</v>
      </c>
      <c r="L18" s="49">
        <v>118373.21946067001</v>
      </c>
      <c r="M18" s="49">
        <v>110324.82916984659</v>
      </c>
      <c r="N18" s="49">
        <v>80133.265179557304</v>
      </c>
      <c r="O18" s="49">
        <v>125095.44357379198</v>
      </c>
      <c r="P18" s="49">
        <v>161164.94349684889</v>
      </c>
      <c r="Q18" s="49">
        <v>184884.34903379667</v>
      </c>
      <c r="R18" s="49">
        <v>170236.44426927002</v>
      </c>
      <c r="S18" s="49">
        <f t="shared" si="0"/>
        <v>159467.79615777492</v>
      </c>
    </row>
    <row r="19" spans="1:19" x14ac:dyDescent="0.2">
      <c r="A19" s="1">
        <v>4501</v>
      </c>
      <c r="B19" s="2" t="s">
        <v>5</v>
      </c>
      <c r="C19" s="44" t="s">
        <v>6</v>
      </c>
      <c r="D19" s="49">
        <v>0</v>
      </c>
      <c r="E19" s="49"/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49">
        <v>0</v>
      </c>
      <c r="O19" s="49">
        <v>0</v>
      </c>
      <c r="P19" s="49">
        <v>0</v>
      </c>
      <c r="Q19" s="49">
        <v>0</v>
      </c>
      <c r="R19" s="49">
        <v>0</v>
      </c>
      <c r="S19" s="49">
        <f t="shared" si="0"/>
        <v>0</v>
      </c>
    </row>
    <row r="20" spans="1:19" x14ac:dyDescent="0.2">
      <c r="A20" s="1">
        <v>4369</v>
      </c>
      <c r="B20" s="2" t="s">
        <v>35</v>
      </c>
      <c r="C20" s="44" t="s">
        <v>37</v>
      </c>
      <c r="D20" s="49">
        <v>-5019.7899303770018</v>
      </c>
      <c r="E20" s="49"/>
      <c r="F20" s="49">
        <v>-5019.790494945375</v>
      </c>
      <c r="G20" s="49">
        <v>-5019.7909820589621</v>
      </c>
      <c r="H20" s="49">
        <v>-5019.7909825925854</v>
      </c>
      <c r="I20" s="49">
        <v>-5019.7909828052661</v>
      </c>
      <c r="J20" s="49">
        <v>-5019.7915094092396</v>
      </c>
      <c r="K20" s="49">
        <v>-5019.7915102287025</v>
      </c>
      <c r="L20" s="49">
        <v>-5019.7915124784577</v>
      </c>
      <c r="M20" s="49">
        <v>-5019.7917146203854</v>
      </c>
      <c r="N20" s="49">
        <v>-5019.7917157880265</v>
      </c>
      <c r="O20" s="49">
        <v>-5019.791717015476</v>
      </c>
      <c r="P20" s="49">
        <v>-5019.7917295347588</v>
      </c>
      <c r="Q20" s="49">
        <v>-5019.7917503581939</v>
      </c>
      <c r="R20" s="49">
        <v>-5019.7917514671053</v>
      </c>
      <c r="S20" s="49">
        <f t="shared" si="0"/>
        <v>-5019.791411792502</v>
      </c>
    </row>
    <row r="21" spans="1:19" x14ac:dyDescent="0.2">
      <c r="A21" s="1">
        <v>4462</v>
      </c>
      <c r="B21" s="2" t="s">
        <v>4</v>
      </c>
      <c r="C21" s="44" t="s">
        <v>38</v>
      </c>
      <c r="D21" s="49">
        <v>19391.669950902779</v>
      </c>
      <c r="E21" s="49"/>
      <c r="F21" s="49">
        <v>11434.587094652783</v>
      </c>
      <c r="G21" s="49">
        <v>15806.400071736116</v>
      </c>
      <c r="H21" s="49">
        <v>19396.83661756945</v>
      </c>
      <c r="I21" s="49">
        <v>24372.816261319451</v>
      </c>
      <c r="J21" s="49">
        <v>18930.045905069452</v>
      </c>
      <c r="K21" s="49">
        <v>10449.024117569454</v>
      </c>
      <c r="L21" s="49">
        <v>13851.253761319454</v>
      </c>
      <c r="M21" s="49">
        <v>18829.393626944453</v>
      </c>
      <c r="N21" s="49">
        <v>23021.836617569454</v>
      </c>
      <c r="O21" s="49">
        <v>23775.39314986112</v>
      </c>
      <c r="P21" s="49">
        <v>18339.366348819454</v>
      </c>
      <c r="Q21" s="49">
        <v>9844.8574509027876</v>
      </c>
      <c r="R21" s="49">
        <v>13259.663983194454</v>
      </c>
      <c r="S21" s="49">
        <f t="shared" si="0"/>
        <v>17023.959615886761</v>
      </c>
    </row>
    <row r="22" spans="1:19" x14ac:dyDescent="0.2">
      <c r="A22" s="30"/>
      <c r="B22" s="30"/>
      <c r="C22" s="44" t="s">
        <v>39</v>
      </c>
      <c r="D22" s="49">
        <f>'LGE Lease Adjustment'!B15</f>
        <v>36236.982153625941</v>
      </c>
      <c r="E22" s="49"/>
      <c r="F22" s="49">
        <f>'LGE Lease Adjustment'!D15</f>
        <v>33002.302788434958</v>
      </c>
      <c r="G22" s="49">
        <f>'LGE Lease Adjustment'!E15</f>
        <v>30196.989069391384</v>
      </c>
      <c r="H22" s="49">
        <f>'LGE Lease Adjustment'!F15</f>
        <v>29449.802302464486</v>
      </c>
      <c r="I22" s="49">
        <f>'LGE Lease Adjustment'!G15</f>
        <v>28702.615535537603</v>
      </c>
      <c r="J22" s="49">
        <f>'LGE Lease Adjustment'!H15</f>
        <v>27955.428768610716</v>
      </c>
      <c r="K22" s="49">
        <f>'LGE Lease Adjustment'!I15</f>
        <v>27208.242001683826</v>
      </c>
      <c r="L22" s="49">
        <f>'LGE Lease Adjustment'!J15</f>
        <v>26461.055234756928</v>
      </c>
      <c r="M22" s="49">
        <f>'LGE Lease Adjustment'!K15</f>
        <v>25660.591715401675</v>
      </c>
      <c r="N22" s="49">
        <f>'LGE Lease Adjustment'!L15</f>
        <v>24860.128196046426</v>
      </c>
      <c r="O22" s="49">
        <f>'LGE Lease Adjustment'!M15</f>
        <v>24059.664676691165</v>
      </c>
      <c r="P22" s="49">
        <f>'LGE Lease Adjustment'!N15</f>
        <v>23259.201157335916</v>
      </c>
      <c r="Q22" s="49">
        <f>'LGE Lease Adjustment'!O15</f>
        <v>22458.737637980659</v>
      </c>
      <c r="R22" s="49">
        <f>'LGE Lease Adjustment'!P15</f>
        <v>21658.27411862541</v>
      </c>
      <c r="S22" s="49">
        <f t="shared" si="0"/>
        <v>26533.310246381625</v>
      </c>
    </row>
    <row r="23" spans="1:19" x14ac:dyDescent="0.2">
      <c r="A23" s="30"/>
      <c r="B23" s="30"/>
      <c r="C23" s="44" t="s">
        <v>40</v>
      </c>
      <c r="D23" s="49">
        <f>'LGE PPA Adjustment'!B34</f>
        <v>80941.289191145537</v>
      </c>
      <c r="E23" s="54"/>
      <c r="F23" s="49">
        <f>'LGE PPA Adjustment'!D34</f>
        <v>81766.534141516342</v>
      </c>
      <c r="G23" s="49">
        <f>'LGE PPA Adjustment'!E34</f>
        <v>78316.48199437013</v>
      </c>
      <c r="H23" s="49">
        <f>'LGE PPA Adjustment'!F34</f>
        <v>78374.929912856634</v>
      </c>
      <c r="I23" s="49">
        <f>'LGE PPA Adjustment'!G34</f>
        <v>78070.481627297224</v>
      </c>
      <c r="J23" s="49">
        <f>'LGE PPA Adjustment'!H34</f>
        <v>78862.24663672554</v>
      </c>
      <c r="K23" s="49">
        <f>'LGE PPA Adjustment'!I34</f>
        <v>78550.273668316237</v>
      </c>
      <c r="L23" s="49">
        <f>'LGE PPA Adjustment'!J34</f>
        <v>78608.721586802756</v>
      </c>
      <c r="M23" s="49">
        <f>'LGE PPA Adjustment'!K34</f>
        <v>78814.169675848592</v>
      </c>
      <c r="N23" s="49">
        <f>'LGE PPA Adjustment'!L34</f>
        <v>79019.617764894472</v>
      </c>
      <c r="O23" s="49">
        <f>'LGE PPA Adjustment'!M34</f>
        <v>79225.065853940352</v>
      </c>
      <c r="P23" s="49">
        <f>'LGE PPA Adjustment'!N34</f>
        <v>79430.513942986217</v>
      </c>
      <c r="Q23" s="49">
        <f>'LGE PPA Adjustment'!O34</f>
        <v>79635.962032032068</v>
      </c>
      <c r="R23" s="49">
        <f>'LGE PPA Adjustment'!P34</f>
        <v>79841.410121077919</v>
      </c>
      <c r="S23" s="49">
        <f t="shared" si="0"/>
        <v>79116.646842974194</v>
      </c>
    </row>
    <row r="24" spans="1:19" ht="10.8" thickBot="1" x14ac:dyDescent="0.25">
      <c r="A24" s="30"/>
      <c r="B24" s="30"/>
      <c r="C24" s="44" t="s">
        <v>70</v>
      </c>
      <c r="D24" s="49">
        <f>'LGE Pension Adjustment'!D14</f>
        <v>93478.990114310931</v>
      </c>
      <c r="E24" s="49"/>
      <c r="F24" s="49">
        <f>'LGE Pension Adjustment'!F14</f>
        <v>89911.609485810885</v>
      </c>
      <c r="G24" s="49">
        <f>'LGE Pension Adjustment'!G14</f>
        <v>89632.387526560895</v>
      </c>
      <c r="H24" s="49">
        <f>'LGE Pension Adjustment'!H14</f>
        <v>89353.165567310862</v>
      </c>
      <c r="I24" s="49">
        <f>'LGE Pension Adjustment'!I14</f>
        <v>88131.284712310866</v>
      </c>
      <c r="J24" s="49">
        <f>'LGE Pension Adjustment'!J14</f>
        <v>87852.062753060862</v>
      </c>
      <c r="K24" s="49">
        <f>'LGE Pension Adjustment'!K14</f>
        <v>87572.840793810843</v>
      </c>
      <c r="L24" s="49">
        <f>'LGE Pension Adjustment'!L14</f>
        <v>86350.959938810847</v>
      </c>
      <c r="M24" s="49">
        <f>'LGE Pension Adjustment'!M14</f>
        <v>75901.764263060846</v>
      </c>
      <c r="N24" s="49">
        <f>'LGE Pension Adjustment'!N14</f>
        <v>75580.888906310851</v>
      </c>
      <c r="O24" s="49">
        <f>'LGE Pension Adjustment'!O14</f>
        <v>74291.421828060847</v>
      </c>
      <c r="P24" s="49">
        <f>'LGE Pension Adjustment'!P14</f>
        <v>73970.546471310852</v>
      </c>
      <c r="Q24" s="49">
        <f>'LGE Pension Adjustment'!Q14</f>
        <v>73649.671114560872</v>
      </c>
      <c r="R24" s="49">
        <f>'LGE Pension Adjustment'!R14</f>
        <v>71771.200036310867</v>
      </c>
      <c r="S24" s="49">
        <f t="shared" si="0"/>
        <v>81843.831030560876</v>
      </c>
    </row>
    <row r="25" spans="1:19" x14ac:dyDescent="0.2">
      <c r="C25" s="45" t="s">
        <v>42</v>
      </c>
      <c r="D25" s="55">
        <f>SUM(D17:D24)</f>
        <v>2019570.4826275893</v>
      </c>
      <c r="E25" s="49"/>
      <c r="F25" s="55">
        <f t="shared" ref="F25:S25" si="1">SUM(F17:F24)</f>
        <v>2104888.3510450693</v>
      </c>
      <c r="G25" s="55">
        <f t="shared" si="1"/>
        <v>2100086.0499560977</v>
      </c>
      <c r="H25" s="55">
        <f t="shared" si="1"/>
        <v>2099823.3440918881</v>
      </c>
      <c r="I25" s="55">
        <f t="shared" si="1"/>
        <v>2132228.8485674639</v>
      </c>
      <c r="J25" s="55">
        <f t="shared" si="1"/>
        <v>2176606.9290673858</v>
      </c>
      <c r="K25" s="55">
        <f t="shared" si="1"/>
        <v>2211968.0440436085</v>
      </c>
      <c r="L25" s="55">
        <f t="shared" si="1"/>
        <v>2184690.7661065869</v>
      </c>
      <c r="M25" s="55">
        <f t="shared" si="1"/>
        <v>2170772.7062586984</v>
      </c>
      <c r="N25" s="55">
        <f t="shared" si="1"/>
        <v>2143487.1892643007</v>
      </c>
      <c r="O25" s="55">
        <f t="shared" si="1"/>
        <v>2187198.4277162598</v>
      </c>
      <c r="P25" s="55">
        <f t="shared" si="1"/>
        <v>2217120.3981635491</v>
      </c>
      <c r="Q25" s="55">
        <f t="shared" si="1"/>
        <v>2230939.8636856256</v>
      </c>
      <c r="R25" s="55">
        <f t="shared" si="1"/>
        <v>2217447.1077795117</v>
      </c>
      <c r="S25" s="55">
        <f t="shared" si="1"/>
        <v>2167481.3865958499</v>
      </c>
    </row>
    <row r="26" spans="1:19" x14ac:dyDescent="0.2">
      <c r="D26" s="49"/>
      <c r="E26" s="49"/>
      <c r="F26" s="49"/>
      <c r="G26" s="49"/>
      <c r="H26" s="49"/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</row>
    <row r="27" spans="1:19" x14ac:dyDescent="0.2">
      <c r="A27" s="1"/>
      <c r="B27" s="46"/>
      <c r="C27" s="45" t="s">
        <v>75</v>
      </c>
      <c r="D27" s="49"/>
      <c r="E27" s="49"/>
      <c r="F27" s="49"/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</row>
    <row r="28" spans="1:19" x14ac:dyDescent="0.2">
      <c r="A28" s="1"/>
      <c r="B28" s="2"/>
      <c r="C28" s="47" t="s">
        <v>65</v>
      </c>
      <c r="D28" s="49">
        <f>D25</f>
        <v>2019570.4826275893</v>
      </c>
      <c r="E28" s="49"/>
      <c r="F28" s="49">
        <f t="shared" ref="F28:R28" si="2">F25</f>
        <v>2104888.3510450693</v>
      </c>
      <c r="G28" s="49">
        <f t="shared" si="2"/>
        <v>2100086.0499560977</v>
      </c>
      <c r="H28" s="49">
        <f t="shared" si="2"/>
        <v>2099823.3440918881</v>
      </c>
      <c r="I28" s="49">
        <f t="shared" si="2"/>
        <v>2132228.8485674639</v>
      </c>
      <c r="J28" s="49">
        <f t="shared" si="2"/>
        <v>2176606.9290673858</v>
      </c>
      <c r="K28" s="49">
        <f t="shared" si="2"/>
        <v>2211968.0440436085</v>
      </c>
      <c r="L28" s="49">
        <f t="shared" si="2"/>
        <v>2184690.7661065869</v>
      </c>
      <c r="M28" s="49">
        <f t="shared" si="2"/>
        <v>2170772.7062586984</v>
      </c>
      <c r="N28" s="49">
        <f t="shared" si="2"/>
        <v>2143487.1892643007</v>
      </c>
      <c r="O28" s="49">
        <f t="shared" si="2"/>
        <v>2187198.4277162598</v>
      </c>
      <c r="P28" s="49">
        <f t="shared" si="2"/>
        <v>2217120.3981635491</v>
      </c>
      <c r="Q28" s="49">
        <f t="shared" si="2"/>
        <v>2230939.8636856256</v>
      </c>
      <c r="R28" s="49">
        <f t="shared" si="2"/>
        <v>2217447.1077795117</v>
      </c>
      <c r="S28" s="49">
        <f>AVERAGE(F28:R28)</f>
        <v>2167481.3865958494</v>
      </c>
    </row>
    <row r="29" spans="1:19" x14ac:dyDescent="0.2">
      <c r="A29" s="1">
        <v>4513</v>
      </c>
      <c r="B29" s="2" t="s">
        <v>66</v>
      </c>
      <c r="C29" s="47" t="s">
        <v>66</v>
      </c>
      <c r="D29" s="49">
        <v>2159816.6489404878</v>
      </c>
      <c r="E29" s="49"/>
      <c r="F29" s="49">
        <v>2148984.3396027135</v>
      </c>
      <c r="G29" s="49">
        <v>2168931.9984542788</v>
      </c>
      <c r="H29" s="49">
        <v>2162572.6591051058</v>
      </c>
      <c r="I29" s="49">
        <v>2181054.7403121642</v>
      </c>
      <c r="J29" s="49">
        <v>2187090.207828423</v>
      </c>
      <c r="K29" s="49">
        <v>2160497.4470731434</v>
      </c>
      <c r="L29" s="49">
        <v>2253092.9479518174</v>
      </c>
      <c r="M29" s="49">
        <v>2274542.6682038815</v>
      </c>
      <c r="N29" s="49">
        <v>2271465.7727293842</v>
      </c>
      <c r="O29" s="49">
        <v>2262389.7256626082</v>
      </c>
      <c r="P29" s="49">
        <v>2266631.1941108261</v>
      </c>
      <c r="Q29" s="49">
        <v>2243293.7327060304</v>
      </c>
      <c r="R29" s="49">
        <v>2311768.8253330258</v>
      </c>
      <c r="S29" s="49">
        <f>AVERAGE(F29:R29)</f>
        <v>2222485.8660825696</v>
      </c>
    </row>
    <row r="30" spans="1:19" ht="10.8" thickBot="1" x14ac:dyDescent="0.25">
      <c r="A30" s="1"/>
      <c r="B30" s="2"/>
      <c r="C30" s="47" t="s">
        <v>73</v>
      </c>
      <c r="D30" s="49">
        <f>'LGE Pension Adjustment'!D16</f>
        <v>59514.447061320709</v>
      </c>
      <c r="E30" s="49"/>
      <c r="F30" s="49">
        <f>'LGE Pension Adjustment'!F16</f>
        <v>57243.23418982068</v>
      </c>
      <c r="G30" s="49">
        <f>'LGE Pension Adjustment'!G16</f>
        <v>57065.464399070683</v>
      </c>
      <c r="H30" s="49">
        <f>'LGE Pension Adjustment'!H16</f>
        <v>56887.694608320671</v>
      </c>
      <c r="I30" s="49">
        <f>'LGE Pension Adjustment'!I16</f>
        <v>56109.770463320674</v>
      </c>
      <c r="J30" s="49">
        <f>'LGE Pension Adjustment'!J16</f>
        <v>55932.000672570663</v>
      </c>
      <c r="K30" s="49">
        <f>'LGE Pension Adjustment'!K16</f>
        <v>55754.230881820666</v>
      </c>
      <c r="L30" s="49">
        <f>'LGE Pension Adjustment'!L16</f>
        <v>54976.306736820668</v>
      </c>
      <c r="M30" s="49">
        <f>'LGE Pension Adjustment'!M16</f>
        <v>48323.709162570653</v>
      </c>
      <c r="N30" s="49">
        <f>'LGE Pension Adjustment'!N16</f>
        <v>48119.420269320661</v>
      </c>
      <c r="O30" s="49">
        <f>'LGE Pension Adjustment'!O16</f>
        <v>47298.466597570659</v>
      </c>
      <c r="P30" s="49">
        <f>'LGE Pension Adjustment'!P16</f>
        <v>47094.177704320668</v>
      </c>
      <c r="Q30" s="49">
        <f>'LGE Pension Adjustment'!Q16</f>
        <v>46889.888811070661</v>
      </c>
      <c r="R30" s="49">
        <f>'LGE Pension Adjustment'!R16</f>
        <v>45693.939139320661</v>
      </c>
      <c r="S30" s="49">
        <f>AVERAGE(F30:R30)</f>
        <v>52106.792587378361</v>
      </c>
    </row>
    <row r="31" spans="1:19" x14ac:dyDescent="0.2">
      <c r="A31" s="35"/>
      <c r="B31" s="1"/>
      <c r="C31" s="45" t="s">
        <v>76</v>
      </c>
      <c r="D31" s="55">
        <f>SUM(D28:D30)</f>
        <v>4238901.5786293978</v>
      </c>
      <c r="E31" s="49"/>
      <c r="F31" s="55">
        <f t="shared" ref="F31:S31" si="3">SUM(F28:F30)</f>
        <v>4311115.9248376032</v>
      </c>
      <c r="G31" s="55">
        <f t="shared" si="3"/>
        <v>4326083.512809447</v>
      </c>
      <c r="H31" s="55">
        <f t="shared" si="3"/>
        <v>4319283.6978053143</v>
      </c>
      <c r="I31" s="55">
        <f t="shared" si="3"/>
        <v>4369393.3593429485</v>
      </c>
      <c r="J31" s="55">
        <f t="shared" si="3"/>
        <v>4419629.1375683798</v>
      </c>
      <c r="K31" s="55">
        <f t="shared" si="3"/>
        <v>4428219.7219985723</v>
      </c>
      <c r="L31" s="55">
        <f t="shared" si="3"/>
        <v>4492760.0207952252</v>
      </c>
      <c r="M31" s="55">
        <f t="shared" si="3"/>
        <v>4493639.0836251508</v>
      </c>
      <c r="N31" s="55">
        <f t="shared" si="3"/>
        <v>4463072.3822630057</v>
      </c>
      <c r="O31" s="55">
        <f t="shared" si="3"/>
        <v>4496886.6199764395</v>
      </c>
      <c r="P31" s="55">
        <f t="shared" si="3"/>
        <v>4530845.7699786955</v>
      </c>
      <c r="Q31" s="55">
        <f t="shared" si="3"/>
        <v>4521123.485202726</v>
      </c>
      <c r="R31" s="55">
        <f t="shared" si="3"/>
        <v>4574909.872251858</v>
      </c>
      <c r="S31" s="55">
        <f t="shared" si="3"/>
        <v>4442074.0452657966</v>
      </c>
    </row>
    <row r="32" spans="1:19" x14ac:dyDescent="0.2">
      <c r="A32" s="35"/>
      <c r="B32" s="1"/>
      <c r="C32" s="48" t="s">
        <v>74</v>
      </c>
      <c r="D32" s="59">
        <f>D25/D31</f>
        <v>0.47643721968194297</v>
      </c>
      <c r="S32" s="59">
        <f>S25/S31</f>
        <v>0.48794355170775999</v>
      </c>
    </row>
    <row r="33" spans="4:8" x14ac:dyDescent="0.2">
      <c r="H33" s="22"/>
    </row>
    <row r="35" spans="4:8" x14ac:dyDescent="0.2">
      <c r="H35" s="20"/>
    </row>
    <row r="37" spans="4:8" x14ac:dyDescent="0.2">
      <c r="H37" s="20"/>
    </row>
    <row r="46" spans="4:8" x14ac:dyDescent="0.2">
      <c r="D46" s="19"/>
    </row>
    <row r="47" spans="4:8" x14ac:dyDescent="0.2">
      <c r="D47" s="19"/>
    </row>
    <row r="48" spans="4:8" x14ac:dyDescent="0.2">
      <c r="D48" s="19"/>
    </row>
    <row r="49" spans="4:8" x14ac:dyDescent="0.2">
      <c r="D49" s="19"/>
      <c r="F49" s="19"/>
      <c r="G49" s="19"/>
    </row>
    <row r="50" spans="4:8" x14ac:dyDescent="0.2">
      <c r="D50" s="19"/>
      <c r="F50" s="19"/>
      <c r="G50" s="19"/>
    </row>
    <row r="51" spans="4:8" x14ac:dyDescent="0.2">
      <c r="F51" s="19"/>
      <c r="G51" s="19"/>
    </row>
    <row r="52" spans="4:8" x14ac:dyDescent="0.2">
      <c r="F52" s="19"/>
      <c r="G52" s="19"/>
      <c r="H52" s="21"/>
    </row>
    <row r="54" spans="4:8" x14ac:dyDescent="0.2">
      <c r="F54" s="21"/>
      <c r="G54" s="21"/>
      <c r="H54" s="21"/>
    </row>
  </sheetData>
  <pageMargins left="1" right="1" top="1" bottom="1" header="0.5" footer="0.5"/>
  <pageSetup scale="75" orientation="landscape" r:id="rId1"/>
  <headerFooter>
    <oddFooter>&amp;R&amp;"Times New Roman,Bold"&amp;12Attachment to Response to KIUC-1 Question No. 42
Page &amp;P of &amp;N
Arbough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16"/>
  <sheetViews>
    <sheetView showGridLines="0" tabSelected="1" workbookViewId="0">
      <pane xSplit="3" ySplit="6" topLeftCell="E7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0.199999999999999" x14ac:dyDescent="0.2"/>
  <cols>
    <col min="1" max="1" width="14.5546875" style="3" customWidth="1"/>
    <col min="2" max="2" width="36.6640625" style="3" bestFit="1" customWidth="1"/>
    <col min="3" max="3" width="32.6640625" style="3" customWidth="1"/>
    <col min="4" max="4" width="9.88671875" style="3" bestFit="1" customWidth="1"/>
    <col min="5" max="5" width="1.33203125" style="3" customWidth="1"/>
    <col min="6" max="8" width="7.44140625" style="3" bestFit="1" customWidth="1"/>
    <col min="9" max="9" width="8.44140625" style="3" bestFit="1" customWidth="1"/>
    <col min="10" max="10" width="7.44140625" style="3" bestFit="1" customWidth="1"/>
    <col min="11" max="12" width="8" style="3" bestFit="1" customWidth="1"/>
    <col min="13" max="18" width="7.44140625" style="3" bestFit="1" customWidth="1"/>
    <col min="19" max="19" width="8.6640625" style="3" bestFit="1" customWidth="1"/>
    <col min="20" max="16384" width="9.109375" style="3"/>
  </cols>
  <sheetData>
    <row r="1" spans="1:19" x14ac:dyDescent="0.2">
      <c r="A1" s="50" t="s">
        <v>25</v>
      </c>
    </row>
    <row r="2" spans="1:19" x14ac:dyDescent="0.2">
      <c r="A2" s="50" t="s">
        <v>79</v>
      </c>
    </row>
    <row r="4" spans="1:19" s="35" customFormat="1" x14ac:dyDescent="0.2">
      <c r="C4" s="34"/>
      <c r="D4" s="36" t="s">
        <v>11</v>
      </c>
      <c r="E4" s="37"/>
      <c r="F4" s="36">
        <v>6</v>
      </c>
      <c r="G4" s="36">
        <v>7</v>
      </c>
      <c r="H4" s="36">
        <v>8</v>
      </c>
      <c r="I4" s="36">
        <v>9</v>
      </c>
      <c r="J4" s="36">
        <v>10</v>
      </c>
      <c r="K4" s="36">
        <v>11</v>
      </c>
      <c r="L4" s="36">
        <v>12</v>
      </c>
      <c r="M4" s="36">
        <v>1</v>
      </c>
      <c r="N4" s="36">
        <v>2</v>
      </c>
      <c r="O4" s="36">
        <v>3</v>
      </c>
      <c r="P4" s="36">
        <v>4</v>
      </c>
      <c r="Q4" s="36">
        <v>5</v>
      </c>
      <c r="R4" s="36">
        <v>6</v>
      </c>
      <c r="S4" s="36" t="s">
        <v>48</v>
      </c>
    </row>
    <row r="5" spans="1:19" s="35" customFormat="1" x14ac:dyDescent="0.2">
      <c r="B5" s="1"/>
      <c r="D5" s="36" t="s">
        <v>49</v>
      </c>
      <c r="E5" s="37"/>
      <c r="F5" s="36">
        <v>2017</v>
      </c>
      <c r="G5" s="36">
        <v>2017</v>
      </c>
      <c r="H5" s="36">
        <v>2017</v>
      </c>
      <c r="I5" s="36">
        <v>2017</v>
      </c>
      <c r="J5" s="36">
        <v>2017</v>
      </c>
      <c r="K5" s="36">
        <v>2017</v>
      </c>
      <c r="L5" s="36">
        <v>2017</v>
      </c>
      <c r="M5" s="36">
        <v>2018</v>
      </c>
      <c r="N5" s="36">
        <v>2018</v>
      </c>
      <c r="O5" s="36">
        <v>2018</v>
      </c>
      <c r="P5" s="36">
        <v>2018</v>
      </c>
      <c r="Q5" s="36">
        <v>2018</v>
      </c>
      <c r="R5" s="36">
        <v>2018</v>
      </c>
      <c r="S5" s="38">
        <v>43281</v>
      </c>
    </row>
    <row r="6" spans="1:19" s="35" customFormat="1" ht="10.8" thickBot="1" x14ac:dyDescent="0.25">
      <c r="A6" s="39" t="s">
        <v>50</v>
      </c>
      <c r="B6" s="39" t="s">
        <v>51</v>
      </c>
      <c r="C6" s="40"/>
      <c r="D6" s="41">
        <v>42794</v>
      </c>
      <c r="E6" s="42"/>
      <c r="F6" s="43" t="s">
        <v>52</v>
      </c>
      <c r="G6" s="43" t="s">
        <v>53</v>
      </c>
      <c r="H6" s="43" t="s">
        <v>54</v>
      </c>
      <c r="I6" s="43" t="s">
        <v>55</v>
      </c>
      <c r="J6" s="43" t="s">
        <v>56</v>
      </c>
      <c r="K6" s="43" t="s">
        <v>57</v>
      </c>
      <c r="L6" s="43" t="s">
        <v>58</v>
      </c>
      <c r="M6" s="43" t="s">
        <v>59</v>
      </c>
      <c r="N6" s="43" t="s">
        <v>60</v>
      </c>
      <c r="O6" s="43" t="s">
        <v>61</v>
      </c>
      <c r="P6" s="43" t="s">
        <v>62</v>
      </c>
      <c r="Q6" s="43" t="s">
        <v>63</v>
      </c>
      <c r="R6" s="43" t="s">
        <v>52</v>
      </c>
      <c r="S6" s="43" t="s">
        <v>64</v>
      </c>
    </row>
    <row r="8" spans="1:19" x14ac:dyDescent="0.2">
      <c r="C8" s="57" t="s">
        <v>67</v>
      </c>
    </row>
    <row r="9" spans="1:19" x14ac:dyDescent="0.2">
      <c r="A9" s="1">
        <v>1505350098</v>
      </c>
      <c r="B9" s="2" t="s">
        <v>9</v>
      </c>
      <c r="C9" s="44" t="s">
        <v>7</v>
      </c>
      <c r="D9" s="49">
        <v>73896.42584563166</v>
      </c>
      <c r="E9" s="49"/>
      <c r="F9" s="49">
        <v>71097.322678964993</v>
      </c>
      <c r="G9" s="49">
        <v>71400.203512298322</v>
      </c>
      <c r="H9" s="49">
        <v>71703.084345631651</v>
      </c>
      <c r="I9" s="49">
        <v>70463.151928964988</v>
      </c>
      <c r="J9" s="49">
        <v>70766.032762298317</v>
      </c>
      <c r="K9" s="49">
        <v>71068.913595631646</v>
      </c>
      <c r="L9" s="49">
        <v>69828.981178964983</v>
      </c>
      <c r="M9" s="49">
        <v>70131.501345631652</v>
      </c>
      <c r="N9" s="49">
        <v>70434.021512298321</v>
      </c>
      <c r="O9" s="49">
        <v>69151.285178964987</v>
      </c>
      <c r="P9" s="49">
        <v>69453.805345631656</v>
      </c>
      <c r="Q9" s="49">
        <v>69756.325512298325</v>
      </c>
      <c r="R9" s="49">
        <v>67509.58917896499</v>
      </c>
      <c r="S9" s="49">
        <f>AVERAGE(F9:R9)</f>
        <v>70212.632159734218</v>
      </c>
    </row>
    <row r="10" spans="1:19" x14ac:dyDescent="0.2">
      <c r="A10" s="1">
        <v>1505350075</v>
      </c>
      <c r="B10" s="2" t="s">
        <v>10</v>
      </c>
      <c r="C10" s="44" t="s">
        <v>8</v>
      </c>
      <c r="D10" s="49">
        <v>79097.011329999965</v>
      </c>
      <c r="E10" s="49"/>
      <c r="F10" s="49">
        <v>76057.520996666586</v>
      </c>
      <c r="G10" s="49">
        <v>75297.648413333241</v>
      </c>
      <c r="H10" s="49">
        <v>74537.775829999897</v>
      </c>
      <c r="I10" s="49">
        <v>73777.903246666552</v>
      </c>
      <c r="J10" s="49">
        <v>73018.030663333207</v>
      </c>
      <c r="K10" s="49">
        <v>72258.158079999863</v>
      </c>
      <c r="L10" s="49">
        <v>71498.285496666518</v>
      </c>
      <c r="M10" s="49">
        <v>54093.972079999854</v>
      </c>
      <c r="N10" s="49">
        <v>53266.287663333191</v>
      </c>
      <c r="O10" s="49">
        <v>52438.603246666527</v>
      </c>
      <c r="P10" s="49">
        <v>51610.918829999864</v>
      </c>
      <c r="Q10" s="49">
        <v>50783.234413333201</v>
      </c>
      <c r="R10" s="49">
        <v>49955.549996666537</v>
      </c>
      <c r="S10" s="49">
        <f>AVERAGE(F10:R10)</f>
        <v>63737.991458204997</v>
      </c>
    </row>
    <row r="11" spans="1:19" x14ac:dyDescent="0.2">
      <c r="C11" s="51" t="s">
        <v>68</v>
      </c>
      <c r="D11" s="52">
        <f>SUM(D9:D10)</f>
        <v>152993.43717563164</v>
      </c>
      <c r="E11" s="49"/>
      <c r="F11" s="52">
        <f t="shared" ref="F11:S11" si="0">SUM(F9:F10)</f>
        <v>147154.84367563156</v>
      </c>
      <c r="G11" s="52">
        <f t="shared" si="0"/>
        <v>146697.85192563158</v>
      </c>
      <c r="H11" s="52">
        <f t="shared" si="0"/>
        <v>146240.86017563153</v>
      </c>
      <c r="I11" s="52">
        <f t="shared" si="0"/>
        <v>144241.05517563154</v>
      </c>
      <c r="J11" s="52">
        <f t="shared" si="0"/>
        <v>143784.06342563152</v>
      </c>
      <c r="K11" s="52">
        <f t="shared" si="0"/>
        <v>143327.07167563151</v>
      </c>
      <c r="L11" s="52">
        <f t="shared" si="0"/>
        <v>141327.26667563152</v>
      </c>
      <c r="M11" s="52">
        <f t="shared" si="0"/>
        <v>124225.4734256315</v>
      </c>
      <c r="N11" s="52">
        <f t="shared" si="0"/>
        <v>123700.30917563151</v>
      </c>
      <c r="O11" s="52">
        <f t="shared" si="0"/>
        <v>121589.88842563151</v>
      </c>
      <c r="P11" s="52">
        <f t="shared" si="0"/>
        <v>121064.72417563152</v>
      </c>
      <c r="Q11" s="52">
        <f t="shared" si="0"/>
        <v>120539.55992563153</v>
      </c>
      <c r="R11" s="52">
        <f t="shared" si="0"/>
        <v>117465.13917563153</v>
      </c>
      <c r="S11" s="52">
        <f t="shared" si="0"/>
        <v>133950.62361793921</v>
      </c>
    </row>
    <row r="13" spans="1:19" x14ac:dyDescent="0.2">
      <c r="C13" s="53" t="s">
        <v>69</v>
      </c>
      <c r="D13" s="22">
        <v>0.38900000000000001</v>
      </c>
      <c r="E13" s="56"/>
      <c r="F13" s="22">
        <v>0.38900000000000001</v>
      </c>
      <c r="G13" s="22">
        <v>0.38900000000000001</v>
      </c>
      <c r="H13" s="22">
        <v>0.38900000000000001</v>
      </c>
      <c r="I13" s="22">
        <v>0.38900000000000001</v>
      </c>
      <c r="J13" s="22">
        <v>0.38900000000000001</v>
      </c>
      <c r="K13" s="22">
        <v>0.38900000000000001</v>
      </c>
      <c r="L13" s="22">
        <v>0.38900000000000001</v>
      </c>
      <c r="M13" s="22">
        <v>0.38900000000000001</v>
      </c>
      <c r="N13" s="22">
        <v>0.38900000000000001</v>
      </c>
      <c r="O13" s="22">
        <v>0.38900000000000001</v>
      </c>
      <c r="P13" s="22">
        <v>0.38900000000000001</v>
      </c>
      <c r="Q13" s="22">
        <v>0.38900000000000001</v>
      </c>
      <c r="R13" s="22">
        <v>0.38900000000000001</v>
      </c>
      <c r="S13" s="22">
        <v>0.38900000000000001</v>
      </c>
    </row>
    <row r="14" spans="1:19" x14ac:dyDescent="0.2">
      <c r="C14" s="53" t="s">
        <v>71</v>
      </c>
      <c r="D14" s="49">
        <f>D11*(1-D13)</f>
        <v>93478.990114310931</v>
      </c>
      <c r="F14" s="49">
        <f t="shared" ref="F14:S14" si="1">F11*(1-F13)</f>
        <v>89911.609485810885</v>
      </c>
      <c r="G14" s="49">
        <f t="shared" si="1"/>
        <v>89632.387526560895</v>
      </c>
      <c r="H14" s="49">
        <f t="shared" si="1"/>
        <v>89353.165567310862</v>
      </c>
      <c r="I14" s="49">
        <f t="shared" si="1"/>
        <v>88131.284712310866</v>
      </c>
      <c r="J14" s="49">
        <f t="shared" si="1"/>
        <v>87852.062753060862</v>
      </c>
      <c r="K14" s="49">
        <f t="shared" si="1"/>
        <v>87572.840793810843</v>
      </c>
      <c r="L14" s="49">
        <f t="shared" si="1"/>
        <v>86350.959938810847</v>
      </c>
      <c r="M14" s="49">
        <f t="shared" si="1"/>
        <v>75901.764263060846</v>
      </c>
      <c r="N14" s="49">
        <f t="shared" si="1"/>
        <v>75580.888906310851</v>
      </c>
      <c r="O14" s="49">
        <f t="shared" si="1"/>
        <v>74291.421828060847</v>
      </c>
      <c r="P14" s="49">
        <f t="shared" si="1"/>
        <v>73970.546471310852</v>
      </c>
      <c r="Q14" s="49">
        <f t="shared" si="1"/>
        <v>73649.671114560872</v>
      </c>
      <c r="R14" s="49">
        <f t="shared" si="1"/>
        <v>71771.200036310867</v>
      </c>
      <c r="S14" s="49">
        <f t="shared" si="1"/>
        <v>81843.831030560861</v>
      </c>
    </row>
    <row r="16" spans="1:19" x14ac:dyDescent="0.2">
      <c r="C16" s="53" t="s">
        <v>72</v>
      </c>
      <c r="D16" s="58">
        <f>D11-D14</f>
        <v>59514.447061320709</v>
      </c>
      <c r="F16" s="58">
        <f t="shared" ref="F16:S16" si="2">F11-F14</f>
        <v>57243.23418982068</v>
      </c>
      <c r="G16" s="58">
        <f t="shared" si="2"/>
        <v>57065.464399070683</v>
      </c>
      <c r="H16" s="58">
        <f t="shared" si="2"/>
        <v>56887.694608320671</v>
      </c>
      <c r="I16" s="58">
        <f t="shared" si="2"/>
        <v>56109.770463320674</v>
      </c>
      <c r="J16" s="58">
        <f t="shared" si="2"/>
        <v>55932.000672570663</v>
      </c>
      <c r="K16" s="58">
        <f t="shared" si="2"/>
        <v>55754.230881820666</v>
      </c>
      <c r="L16" s="58">
        <f t="shared" si="2"/>
        <v>54976.306736820668</v>
      </c>
      <c r="M16" s="58">
        <f t="shared" si="2"/>
        <v>48323.709162570653</v>
      </c>
      <c r="N16" s="58">
        <f t="shared" si="2"/>
        <v>48119.420269320661</v>
      </c>
      <c r="O16" s="58">
        <f t="shared" si="2"/>
        <v>47298.466597570659</v>
      </c>
      <c r="P16" s="58">
        <f t="shared" si="2"/>
        <v>47094.177704320668</v>
      </c>
      <c r="Q16" s="58">
        <f t="shared" si="2"/>
        <v>46889.888811070661</v>
      </c>
      <c r="R16" s="58">
        <f t="shared" si="2"/>
        <v>45693.939139320661</v>
      </c>
      <c r="S16" s="58">
        <f t="shared" si="2"/>
        <v>52106.792587378353</v>
      </c>
    </row>
  </sheetData>
  <pageMargins left="1" right="1" top="1" bottom="1" header="0.5" footer="0.5"/>
  <pageSetup scale="75" orientation="landscape" r:id="rId1"/>
  <headerFooter>
    <oddFooter>&amp;R&amp;"Times New Roman,Bold"&amp;12Attachment to Response to KIUC-1 Question No. 42
Page &amp;P of &amp;N
Arbough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P20"/>
  <sheetViews>
    <sheetView showGridLines="0" tabSelected="1" workbookViewId="0">
      <pane xSplit="1" ySplit="5" topLeftCell="B6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2" x14ac:dyDescent="0.25"/>
  <cols>
    <col min="1" max="1" width="25.6640625" style="7" customWidth="1"/>
    <col min="2" max="2" width="9.33203125" style="7" bestFit="1" customWidth="1"/>
    <col min="3" max="3" width="1.44140625" style="7" customWidth="1"/>
    <col min="4" max="16" width="6.88671875" style="7" bestFit="1" customWidth="1"/>
    <col min="17" max="16384" width="9.109375" style="7"/>
  </cols>
  <sheetData>
    <row r="1" spans="1:16" x14ac:dyDescent="0.25">
      <c r="A1" s="11" t="s">
        <v>25</v>
      </c>
    </row>
    <row r="2" spans="1:16" x14ac:dyDescent="0.25">
      <c r="A2" s="11" t="s">
        <v>27</v>
      </c>
    </row>
    <row r="4" spans="1:16" x14ac:dyDescent="0.25">
      <c r="B4" s="14" t="s">
        <v>11</v>
      </c>
      <c r="D4" s="61" t="s">
        <v>26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B5" s="5">
        <v>42767</v>
      </c>
      <c r="D5" s="5">
        <v>42887</v>
      </c>
      <c r="E5" s="5">
        <v>42917</v>
      </c>
      <c r="F5" s="5">
        <v>42948</v>
      </c>
      <c r="G5" s="5">
        <v>42979</v>
      </c>
      <c r="H5" s="5">
        <v>43009</v>
      </c>
      <c r="I5" s="5">
        <v>43040</v>
      </c>
      <c r="J5" s="5">
        <v>43070</v>
      </c>
      <c r="K5" s="5">
        <v>43101</v>
      </c>
      <c r="L5" s="5">
        <v>43132</v>
      </c>
      <c r="M5" s="5">
        <v>43160</v>
      </c>
      <c r="N5" s="5">
        <v>43191</v>
      </c>
      <c r="O5" s="5">
        <v>43221</v>
      </c>
      <c r="P5" s="5">
        <v>43252</v>
      </c>
    </row>
    <row r="6" spans="1:16" x14ac:dyDescent="0.25">
      <c r="A6" s="7" t="s">
        <v>13</v>
      </c>
      <c r="B6" s="9">
        <f>VLOOKUP(DATE(YEAR(B$5)+1,MONTH(B$5),DAY(B$5)),'LGE Lease Monthly'!$A$14:$C$112,3,FALSE)/1000</f>
        <v>13913.442708333338</v>
      </c>
      <c r="D6" s="9">
        <f>VLOOKUP(DATE(YEAR(D$5)+1,MONTH(D$5),DAY(D$5)),'LGE Lease Monthly'!$A$14:$C$112,3,FALSE)/1000</f>
        <v>13654.189865000004</v>
      </c>
      <c r="E6" s="9">
        <f>VLOOKUP(DATE(YEAR(E$5)+1,MONTH(E$5),DAY(E$5)),'LGE Lease Monthly'!$A$14:$C$112,3,FALSE)/1000</f>
        <v>13589.37665416667</v>
      </c>
      <c r="F6" s="9">
        <f>VLOOKUP(DATE(YEAR(F$5)+1,MONTH(F$5),DAY(F$5)),'LGE Lease Monthly'!$A$14:$C$112,3,FALSE)/1000</f>
        <v>13524.563443333336</v>
      </c>
      <c r="G6" s="9">
        <f>VLOOKUP(DATE(YEAR(G$5)+1,MONTH(G$5),DAY(G$5)),'LGE Lease Monthly'!$A$14:$C$112,3,FALSE)/1000</f>
        <v>13459.750232500004</v>
      </c>
      <c r="H6" s="9">
        <f>VLOOKUP(DATE(YEAR(H$5)+1,MONTH(H$5),DAY(H$5)),'LGE Lease Monthly'!$A$14:$C$112,3,FALSE)/1000</f>
        <v>13394.93702166667</v>
      </c>
      <c r="I6" s="9">
        <f>VLOOKUP(DATE(YEAR(I$5)+1,MONTH(I$5),DAY(I$5)),'LGE Lease Monthly'!$A$14:$C$112,3,FALSE)/1000</f>
        <v>13330.123810833336</v>
      </c>
      <c r="J6" s="9">
        <f>VLOOKUP(DATE(YEAR(J$5)+1,MONTH(J$5),DAY(J$5)),'LGE Lease Monthly'!$A$14:$C$112,3,FALSE)/1000</f>
        <v>13265.310600000003</v>
      </c>
      <c r="K6" s="9">
        <f>VLOOKUP(DATE(YEAR(K$5)+1,MONTH(K$5),DAY(K$5)),'LGE Lease Monthly'!$A$14:$C$112,3,FALSE)/1000</f>
        <v>12705.10183666667</v>
      </c>
      <c r="L6" s="9">
        <f>VLOOKUP(DATE(YEAR(L$5)+1,MONTH(L$5),DAY(L$5)),'LGE Lease Monthly'!$A$14:$C$112,3,FALSE)/1000</f>
        <v>12144.893073333336</v>
      </c>
      <c r="M6" s="9">
        <f>VLOOKUP(DATE(YEAR(M$5)+1,MONTH(M$5),DAY(M$5)),'LGE Lease Monthly'!$A$14:$C$112,3,FALSE)/1000</f>
        <v>11584.684310000002</v>
      </c>
      <c r="N6" s="9">
        <f>VLOOKUP(DATE(YEAR(N$5)+1,MONTH(N$5),DAY(N$5)),'LGE Lease Monthly'!$A$14:$C$112,3,FALSE)/1000</f>
        <v>11024.475546666668</v>
      </c>
      <c r="O6" s="9">
        <f>VLOOKUP(DATE(YEAR(O$5)+1,MONTH(O$5),DAY(O$5)),'LGE Lease Monthly'!$A$14:$C$112,3,FALSE)/1000</f>
        <v>10464.266783333334</v>
      </c>
      <c r="P6" s="9">
        <f>VLOOKUP(DATE(YEAR(P$5)+1,MONTH(P$5),DAY(P$5)),'LGE Lease Monthly'!$A$14:$C$112,3,FALSE)/1000</f>
        <v>9904.0580200000022</v>
      </c>
    </row>
    <row r="7" spans="1:16" x14ac:dyDescent="0.25">
      <c r="A7" s="7" t="s">
        <v>14</v>
      </c>
      <c r="B7" s="9">
        <f>VLOOKUP(DATE(YEAR(B$5)+2,MONTH(B$5),DAY(B$5)),'LGE Lease Monthly'!$A$14:$C$112,3,FALSE)/1000</f>
        <v>12144.893073333336</v>
      </c>
      <c r="D7" s="9">
        <f>VLOOKUP(DATE(YEAR(D$5)+2,MONTH(D$5),DAY(D$5)),'LGE Lease Monthly'!$A$14:$C$112,3,FALSE)/1000</f>
        <v>9904.0580200000022</v>
      </c>
      <c r="E7" s="9">
        <f>VLOOKUP(DATE(YEAR(E$5)+2,MONTH(E$5),DAY(E$5)),'LGE Lease Monthly'!$A$14:$C$112,3,FALSE)/1000</f>
        <v>9343.84925666667</v>
      </c>
      <c r="F7" s="9">
        <f>VLOOKUP(DATE(YEAR(F$5)+2,MONTH(F$5),DAY(F$5)),'LGE Lease Monthly'!$A$14:$C$112,3,FALSE)/1000</f>
        <v>8783.6404933333361</v>
      </c>
      <c r="G7" s="9">
        <f>VLOOKUP(DATE(YEAR(G$5)+2,MONTH(G$5),DAY(G$5)),'LGE Lease Monthly'!$A$14:$C$112,3,FALSE)/1000</f>
        <v>8223.4317300000039</v>
      </c>
      <c r="H7" s="9">
        <f>VLOOKUP(DATE(YEAR(H$5)+2,MONTH(H$5),DAY(H$5)),'LGE Lease Monthly'!$A$14:$C$112,3,FALSE)/1000</f>
        <v>7663.2229666666699</v>
      </c>
      <c r="I7" s="9">
        <f>VLOOKUP(DATE(YEAR(I$5)+2,MONTH(I$5),DAY(I$5)),'LGE Lease Monthly'!$A$14:$C$112,3,FALSE)/1000</f>
        <v>7103.0142033333359</v>
      </c>
      <c r="J7" s="9">
        <f>VLOOKUP(DATE(YEAR(J$5)+2,MONTH(J$5),DAY(J$5)),'LGE Lease Monthly'!$A$14:$C$112,3,FALSE)/1000</f>
        <v>6542.8054400000019</v>
      </c>
      <c r="K7" s="9">
        <f>VLOOKUP(DATE(YEAR(K$5)+2,MONTH(K$5),DAY(K$5)),'LGE Lease Monthly'!$A$14:$C$112,3,FALSE)/1000</f>
        <v>6301.0975433333351</v>
      </c>
      <c r="L7" s="9">
        <f>VLOOKUP(DATE(YEAR(L$5)+2,MONTH(L$5),DAY(L$5)),'LGE Lease Monthly'!$A$14:$C$112,3,FALSE)/1000</f>
        <v>6059.3896466666674</v>
      </c>
      <c r="M7" s="9">
        <f>VLOOKUP(DATE(YEAR(M$5)+2,MONTH(M$5),DAY(M$5)),'LGE Lease Monthly'!$A$14:$C$112,3,FALSE)/1000</f>
        <v>5817.6817499999997</v>
      </c>
      <c r="N7" s="9">
        <f>VLOOKUP(DATE(YEAR(N$5)+2,MONTH(N$5),DAY(N$5)),'LGE Lease Monthly'!$A$14:$C$112,3,FALSE)/1000</f>
        <v>5575.973853333333</v>
      </c>
      <c r="O7" s="9">
        <f>VLOOKUP(DATE(YEAR(O$5)+2,MONTH(O$5),DAY(O$5)),'LGE Lease Monthly'!$A$14:$C$112,3,FALSE)/1000</f>
        <v>5334.2659566666662</v>
      </c>
      <c r="P7" s="9">
        <f>VLOOKUP(DATE(YEAR(P$5)+2,MONTH(P$5),DAY(P$5)),'LGE Lease Monthly'!$A$14:$C$112,3,FALSE)/1000</f>
        <v>5092.5580599999994</v>
      </c>
    </row>
    <row r="8" spans="1:16" x14ac:dyDescent="0.25">
      <c r="A8" s="7" t="s">
        <v>15</v>
      </c>
      <c r="B8" s="9">
        <f>VLOOKUP(DATE(YEAR(B$5)+3,MONTH(B$5),DAY(B$5)),'LGE Lease Monthly'!$A$14:$C$112,3,FALSE)/1000</f>
        <v>6059.3896466666674</v>
      </c>
      <c r="D8" s="9">
        <f>VLOOKUP(DATE(YEAR(D$5)+3,MONTH(D$5),DAY(D$5)),'LGE Lease Monthly'!$A$14:$C$112,3,FALSE)/1000</f>
        <v>5092.5580599999994</v>
      </c>
      <c r="E8" s="9">
        <f>VLOOKUP(DATE(YEAR(E$5)+3,MONTH(E$5),DAY(E$5)),'LGE Lease Monthly'!$A$14:$C$112,3,FALSE)/1000</f>
        <v>4850.8501633333335</v>
      </c>
      <c r="F8" s="9">
        <f>VLOOKUP(DATE(YEAR(F$5)+3,MONTH(F$5),DAY(F$5)),'LGE Lease Monthly'!$A$14:$C$112,3,FALSE)/1000</f>
        <v>4609.1422666666676</v>
      </c>
      <c r="G8" s="9">
        <f>VLOOKUP(DATE(YEAR(G$5)+3,MONTH(G$5),DAY(G$5)),'LGE Lease Monthly'!$A$14:$C$112,3,FALSE)/1000</f>
        <v>4367.4343700000009</v>
      </c>
      <c r="H8" s="9">
        <f>VLOOKUP(DATE(YEAR(H$5)+3,MONTH(H$5),DAY(H$5)),'LGE Lease Monthly'!$A$14:$C$112,3,FALSE)/1000</f>
        <v>4125.726473333335</v>
      </c>
      <c r="I8" s="9">
        <f>VLOOKUP(DATE(YEAR(I$5)+3,MONTH(I$5),DAY(I$5)),'LGE Lease Monthly'!$A$14:$C$112,3,FALSE)/1000</f>
        <v>3884.0185766666682</v>
      </c>
      <c r="J8" s="9">
        <f>VLOOKUP(DATE(YEAR(J$5)+3,MONTH(J$5),DAY(J$5)),'LGE Lease Monthly'!$A$14:$C$112,3,FALSE)/1000</f>
        <v>3642.310680000001</v>
      </c>
      <c r="K8" s="9">
        <f>VLOOKUP(DATE(YEAR(K$5)+3,MONTH(K$5),DAY(K$5)),'LGE Lease Monthly'!$A$14:$C$112,3,FALSE)/1000</f>
        <v>3642.310680000001</v>
      </c>
      <c r="L8" s="9">
        <f>VLOOKUP(DATE(YEAR(L$5)+3,MONTH(L$5),DAY(L$5)),'LGE Lease Monthly'!$A$14:$C$112,3,FALSE)/1000</f>
        <v>3642.310680000001</v>
      </c>
      <c r="M8" s="9">
        <f>VLOOKUP(DATE(YEAR(M$5)+3,MONTH(M$5),DAY(M$5)),'LGE Lease Monthly'!$A$14:$C$112,3,FALSE)/1000</f>
        <v>3642.310680000001</v>
      </c>
      <c r="N8" s="9">
        <f>VLOOKUP(DATE(YEAR(N$5)+3,MONTH(N$5),DAY(N$5)),'LGE Lease Monthly'!$A$14:$C$112,3,FALSE)/1000</f>
        <v>3642.310680000001</v>
      </c>
      <c r="O8" s="9">
        <f>VLOOKUP(DATE(YEAR(O$5)+3,MONTH(O$5),DAY(O$5)),'LGE Lease Monthly'!$A$14:$C$112,3,FALSE)/1000</f>
        <v>3642.310680000001</v>
      </c>
      <c r="P8" s="9">
        <f>VLOOKUP(DATE(YEAR(P$5)+3,MONTH(P$5),DAY(P$5)),'LGE Lease Monthly'!$A$14:$C$112,3,FALSE)/1000</f>
        <v>3642.310680000001</v>
      </c>
    </row>
    <row r="9" spans="1:16" x14ac:dyDescent="0.25">
      <c r="A9" s="7" t="s">
        <v>16</v>
      </c>
      <c r="B9" s="9">
        <f>VLOOKUP(DATE(YEAR(B$5)+4,MONTH(B$5),DAY(B$5)),'LGE Lease Monthly'!$A$14:$C$112,3,FALSE)/1000</f>
        <v>3642.310680000001</v>
      </c>
      <c r="D9" s="9">
        <f>VLOOKUP(DATE(YEAR(D$5)+4,MONTH(D$5),DAY(D$5)),'LGE Lease Monthly'!$A$14:$C$112,3,FALSE)/1000</f>
        <v>3642.310680000001</v>
      </c>
      <c r="E9" s="9">
        <f>VLOOKUP(DATE(YEAR(E$5)+4,MONTH(E$5),DAY(E$5)),'LGE Lease Monthly'!$A$14:$C$112,3,FALSE)/1000</f>
        <v>3642.310680000001</v>
      </c>
      <c r="F9" s="9">
        <f>VLOOKUP(DATE(YEAR(F$5)+4,MONTH(F$5),DAY(F$5)),'LGE Lease Monthly'!$A$14:$C$112,3,FALSE)/1000</f>
        <v>3642.310680000001</v>
      </c>
      <c r="G9" s="9">
        <f>VLOOKUP(DATE(YEAR(G$5)+4,MONTH(G$5),DAY(G$5)),'LGE Lease Monthly'!$A$14:$C$112,3,FALSE)/1000</f>
        <v>3642.310680000001</v>
      </c>
      <c r="H9" s="9">
        <f>VLOOKUP(DATE(YEAR(H$5)+4,MONTH(H$5),DAY(H$5)),'LGE Lease Monthly'!$A$14:$C$112,3,FALSE)/1000</f>
        <v>3642.310680000001</v>
      </c>
      <c r="I9" s="9">
        <f>VLOOKUP(DATE(YEAR(I$5)+4,MONTH(I$5),DAY(I$5)),'LGE Lease Monthly'!$A$14:$C$112,3,FALSE)/1000</f>
        <v>3642.310680000001</v>
      </c>
      <c r="J9" s="9">
        <f>VLOOKUP(DATE(YEAR(J$5)+4,MONTH(J$5),DAY(J$5)),'LGE Lease Monthly'!$A$14:$C$112,3,FALSE)/1000</f>
        <v>3642.310680000001</v>
      </c>
      <c r="K9" s="9">
        <f>VLOOKUP(DATE(YEAR(K$5)+4,MONTH(K$5),DAY(K$5)),'LGE Lease Monthly'!$A$14:$C$112,3,FALSE)/1000</f>
        <v>3642.310680000001</v>
      </c>
      <c r="L9" s="9">
        <f>VLOOKUP(DATE(YEAR(L$5)+4,MONTH(L$5),DAY(L$5)),'LGE Lease Monthly'!$A$14:$C$112,3,FALSE)/1000</f>
        <v>3642.310680000001</v>
      </c>
      <c r="M9" s="9">
        <f>VLOOKUP(DATE(YEAR(M$5)+4,MONTH(M$5),DAY(M$5)),'LGE Lease Monthly'!$A$14:$C$112,3,FALSE)/1000</f>
        <v>3642.310680000001</v>
      </c>
      <c r="N9" s="9">
        <f>VLOOKUP(DATE(YEAR(N$5)+4,MONTH(N$5),DAY(N$5)),'LGE Lease Monthly'!$A$14:$C$112,3,FALSE)/1000</f>
        <v>3642.310680000001</v>
      </c>
      <c r="O9" s="9">
        <f>VLOOKUP(DATE(YEAR(O$5)+4,MONTH(O$5),DAY(O$5)),'LGE Lease Monthly'!$A$14:$C$112,3,FALSE)/1000</f>
        <v>3642.310680000001</v>
      </c>
      <c r="P9" s="9">
        <f>VLOOKUP(DATE(YEAR(P$5)+4,MONTH(P$5),DAY(P$5)),'LGE Lease Monthly'!$A$14:$C$112,3,FALSE)/1000</f>
        <v>3642.310680000001</v>
      </c>
    </row>
    <row r="10" spans="1:16" x14ac:dyDescent="0.25">
      <c r="A10" s="7" t="s">
        <v>17</v>
      </c>
      <c r="B10" s="9">
        <f>VLOOKUP(DATE(YEAR(B$5)+5,MONTH(B$5),DAY(B$5)),'LGE Lease Monthly'!$A$14:$C$112,3,FALSE)/1000</f>
        <v>3642.310680000001</v>
      </c>
      <c r="D10" s="9">
        <f>VLOOKUP(DATE(YEAR(D$5)+5,MONTH(D$5),DAY(D$5)),'LGE Lease Monthly'!$A$14:$C$112,3,FALSE)/1000</f>
        <v>3642.310680000001</v>
      </c>
      <c r="E10" s="9">
        <f>VLOOKUP(DATE(YEAR(E$5)+5,MONTH(E$5),DAY(E$5)),'LGE Lease Monthly'!$A$14:$C$112,3,FALSE)/1000</f>
        <v>3642.310680000001</v>
      </c>
      <c r="F10" s="9">
        <f>VLOOKUP(DATE(YEAR(F$5)+5,MONTH(F$5),DAY(F$5)),'LGE Lease Monthly'!$A$14:$C$112,3,FALSE)/1000</f>
        <v>3642.310680000001</v>
      </c>
      <c r="G10" s="9">
        <f>VLOOKUP(DATE(YEAR(G$5)+5,MONTH(G$5),DAY(G$5)),'LGE Lease Monthly'!$A$14:$C$112,3,FALSE)/1000</f>
        <v>3642.310680000001</v>
      </c>
      <c r="H10" s="9">
        <f>VLOOKUP(DATE(YEAR(H$5)+5,MONTH(H$5),DAY(H$5)),'LGE Lease Monthly'!$A$14:$C$112,3,FALSE)/1000</f>
        <v>3642.310680000001</v>
      </c>
      <c r="I10" s="9">
        <f>VLOOKUP(DATE(YEAR(I$5)+5,MONTH(I$5),DAY(I$5)),'LGE Lease Monthly'!$A$14:$C$112,3,FALSE)/1000</f>
        <v>3642.310680000001</v>
      </c>
      <c r="J10" s="9">
        <f>VLOOKUP(DATE(YEAR(J$5)+5,MONTH(J$5),DAY(J$5)),'LGE Lease Monthly'!$A$14:$C$112,3,FALSE)/1000</f>
        <v>3642.310680000001</v>
      </c>
      <c r="K10" s="9">
        <f>VLOOKUP(DATE(YEAR(K$5)+5,MONTH(K$5),DAY(K$5)),'LGE Lease Monthly'!$A$14:$C$112,3,FALSE)/1000</f>
        <v>3550.0411641666674</v>
      </c>
      <c r="L10" s="9">
        <f>VLOOKUP(DATE(YEAR(L$5)+5,MONTH(L$5),DAY(L$5)),'LGE Lease Monthly'!$A$14:$C$112,3,FALSE)/1000</f>
        <v>3457.7716483333338</v>
      </c>
      <c r="M10" s="9">
        <f>VLOOKUP(DATE(YEAR(M$5)+5,MONTH(M$5),DAY(M$5)),'LGE Lease Monthly'!$A$14:$C$112,3,FALSE)/1000</f>
        <v>3365.5021325000002</v>
      </c>
      <c r="N10" s="9">
        <f>VLOOKUP(DATE(YEAR(N$5)+5,MONTH(N$5),DAY(N$5)),'LGE Lease Monthly'!$A$14:$C$112,3,FALSE)/1000</f>
        <v>3273.2326166666667</v>
      </c>
      <c r="O10" s="9">
        <f>VLOOKUP(DATE(YEAR(O$5)+5,MONTH(O$5),DAY(O$5)),'LGE Lease Monthly'!$A$14:$C$112,3,FALSE)/1000</f>
        <v>3180.9631008333331</v>
      </c>
      <c r="P10" s="9">
        <f>VLOOKUP(DATE(YEAR(P$5)+5,MONTH(P$5),DAY(P$5)),'LGE Lease Monthly'!$A$14:$C$112,3,FALSE)/1000</f>
        <v>3088.6935849999995</v>
      </c>
    </row>
    <row r="11" spans="1:16" x14ac:dyDescent="0.25">
      <c r="A11" s="7" t="s">
        <v>78</v>
      </c>
      <c r="B11" s="9">
        <f>VLOOKUP(DATE(YEAR(B$5)+6,MONTH(B$5),DAY(B$5)),'LGE Lease Monthly'!$A$14:$C$112,3,FALSE)/1000</f>
        <v>3457.7716483333338</v>
      </c>
      <c r="D11" s="9">
        <f>VLOOKUP(DATE(YEAR(D$5)+6,MONTH(D$5),DAY(D$5)),'LGE Lease Monthly'!$A$14:$C$112,3,FALSE)/1000</f>
        <v>3088.6935849999995</v>
      </c>
      <c r="E11" s="9">
        <f>VLOOKUP(DATE(YEAR(E$5)+6,MONTH(E$5),DAY(E$5)),'LGE Lease Monthly'!$A$14:$C$112,3,FALSE)/1000</f>
        <v>0</v>
      </c>
      <c r="F11" s="9">
        <f>VLOOKUP(DATE(YEAR(F$5)+6,MONTH(F$5),DAY(F$5)),'LGE Lease Monthly'!$A$14:$C$112,3,FALSE)/1000</f>
        <v>0</v>
      </c>
      <c r="G11" s="9">
        <f>VLOOKUP(DATE(YEAR(G$5)+6,MONTH(G$5),DAY(G$5)),'LGE Lease Monthly'!$A$14:$C$112,3,FALSE)/1000</f>
        <v>0</v>
      </c>
      <c r="H11" s="9">
        <f>VLOOKUP(DATE(YEAR(H$5)+6,MONTH(H$5),DAY(H$5)),'LGE Lease Monthly'!$A$14:$C$112,3,FALSE)/1000</f>
        <v>0</v>
      </c>
      <c r="I11" s="9">
        <f>VLOOKUP(DATE(YEAR(I$5)+6,MONTH(I$5),DAY(I$5)),'LGE Lease Monthly'!$A$14:$C$112,3,FALSE)/1000</f>
        <v>0</v>
      </c>
      <c r="J11" s="9">
        <f>VLOOKUP(DATE(YEAR(J$5)+6,MONTH(J$5),DAY(J$5)),'LGE Lease Monthly'!$A$14:$C$112,3,FALSE)/1000</f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</row>
    <row r="12" spans="1:16" x14ac:dyDescent="0.25">
      <c r="A12" s="7" t="s">
        <v>18</v>
      </c>
      <c r="B12" s="4">
        <f>SUM(B6:B10)</f>
        <v>39402.346788333343</v>
      </c>
      <c r="D12" s="4">
        <f>SUM(D6:D10)</f>
        <v>35935.427305000005</v>
      </c>
      <c r="E12" s="4">
        <f t="shared" ref="E12:P12" si="0">SUM(E6:E10)</f>
        <v>35068.697434166672</v>
      </c>
      <c r="F12" s="4">
        <f t="shared" si="0"/>
        <v>34201.967563333346</v>
      </c>
      <c r="G12" s="4">
        <f t="shared" si="0"/>
        <v>33335.237692500014</v>
      </c>
      <c r="H12" s="4">
        <f t="shared" si="0"/>
        <v>32468.507821666681</v>
      </c>
      <c r="I12" s="4">
        <f t="shared" si="0"/>
        <v>31601.777950833348</v>
      </c>
      <c r="J12" s="4">
        <f t="shared" si="0"/>
        <v>30735.048080000011</v>
      </c>
      <c r="K12" s="4">
        <f t="shared" si="0"/>
        <v>29840.861904166679</v>
      </c>
      <c r="L12" s="4">
        <f t="shared" si="0"/>
        <v>28946.675728333343</v>
      </c>
      <c r="M12" s="4">
        <f t="shared" si="0"/>
        <v>28052.489552500007</v>
      </c>
      <c r="N12" s="4">
        <f t="shared" si="0"/>
        <v>27158.303376666674</v>
      </c>
      <c r="O12" s="4">
        <f t="shared" si="0"/>
        <v>26264.117200833338</v>
      </c>
      <c r="P12" s="4">
        <f t="shared" si="0"/>
        <v>25369.931025000005</v>
      </c>
    </row>
    <row r="13" spans="1:16" x14ac:dyDescent="0.25">
      <c r="B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</row>
    <row r="14" spans="1:16" x14ac:dyDescent="0.25">
      <c r="A14" s="7" t="s">
        <v>28</v>
      </c>
      <c r="B14" s="15">
        <v>7.0000000000000007E-2</v>
      </c>
      <c r="D14" s="15">
        <v>7.0000000000000007E-2</v>
      </c>
      <c r="E14" s="15">
        <v>7.0000000000000007E-2</v>
      </c>
      <c r="F14" s="15">
        <v>7.0000000000000007E-2</v>
      </c>
      <c r="G14" s="15">
        <v>7.0000000000000007E-2</v>
      </c>
      <c r="H14" s="15">
        <v>7.0000000000000007E-2</v>
      </c>
      <c r="I14" s="15">
        <v>7.0000000000000007E-2</v>
      </c>
      <c r="J14" s="15">
        <v>7.0000000000000007E-2</v>
      </c>
      <c r="K14" s="15">
        <v>7.0000000000000007E-2</v>
      </c>
      <c r="L14" s="15">
        <v>7.0000000000000007E-2</v>
      </c>
      <c r="M14" s="15">
        <v>7.0000000000000007E-2</v>
      </c>
      <c r="N14" s="15">
        <v>7.0000000000000007E-2</v>
      </c>
      <c r="O14" s="15">
        <v>7.0000000000000007E-2</v>
      </c>
      <c r="P14" s="15">
        <v>7.0000000000000007E-2</v>
      </c>
    </row>
    <row r="15" spans="1:16" x14ac:dyDescent="0.25">
      <c r="A15" s="7" t="s">
        <v>19</v>
      </c>
      <c r="B15" s="9">
        <f>NPV(B14,B6:B11)</f>
        <v>36236.982153625941</v>
      </c>
      <c r="D15" s="9">
        <f t="shared" ref="D15:P15" si="1">NPV(D14,D6:D11)</f>
        <v>33002.302788434958</v>
      </c>
      <c r="E15" s="9">
        <f t="shared" si="1"/>
        <v>30196.989069391384</v>
      </c>
      <c r="F15" s="9">
        <f t="shared" si="1"/>
        <v>29449.802302464486</v>
      </c>
      <c r="G15" s="9">
        <f t="shared" si="1"/>
        <v>28702.615535537603</v>
      </c>
      <c r="H15" s="9">
        <f t="shared" si="1"/>
        <v>27955.428768610716</v>
      </c>
      <c r="I15" s="9">
        <f t="shared" si="1"/>
        <v>27208.242001683826</v>
      </c>
      <c r="J15" s="9">
        <f t="shared" si="1"/>
        <v>26461.055234756928</v>
      </c>
      <c r="K15" s="9">
        <f t="shared" si="1"/>
        <v>25660.591715401675</v>
      </c>
      <c r="L15" s="9">
        <f t="shared" si="1"/>
        <v>24860.128196046426</v>
      </c>
      <c r="M15" s="9">
        <f t="shared" si="1"/>
        <v>24059.664676691165</v>
      </c>
      <c r="N15" s="9">
        <f t="shared" si="1"/>
        <v>23259.201157335916</v>
      </c>
      <c r="O15" s="9">
        <f t="shared" si="1"/>
        <v>22458.737637980659</v>
      </c>
      <c r="P15" s="9">
        <f t="shared" si="1"/>
        <v>21658.27411862541</v>
      </c>
    </row>
    <row r="20" spans="1:1" x14ac:dyDescent="0.25">
      <c r="A20" s="11"/>
    </row>
  </sheetData>
  <mergeCells count="1">
    <mergeCell ref="D4:P4"/>
  </mergeCells>
  <pageMargins left="1" right="1" top="1" bottom="1" header="0.5" footer="0.5"/>
  <pageSetup scale="90" orientation="landscape" r:id="rId1"/>
  <headerFooter>
    <oddFooter>&amp;R&amp;"Times New Roman,Bold"&amp;12Attachment to Response to KIUC-1 Question No. 42
Page &amp;P of &amp;N
Arbough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D114"/>
  <sheetViews>
    <sheetView showGridLines="0" tabSelected="1" workbookViewId="0">
      <pane xSplit="1" ySplit="14" topLeftCell="B42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2" x14ac:dyDescent="0.25"/>
  <cols>
    <col min="1" max="1" width="9.44140625" style="7" bestFit="1" customWidth="1"/>
    <col min="2" max="2" width="13.109375" style="7" bestFit="1" customWidth="1"/>
    <col min="3" max="3" width="12" style="7" bestFit="1" customWidth="1"/>
    <col min="4" max="4" width="12.88671875" style="7" bestFit="1" customWidth="1"/>
    <col min="5" max="16384" width="9.109375" style="7"/>
  </cols>
  <sheetData>
    <row r="1" spans="1:4" x14ac:dyDescent="0.25">
      <c r="A1" s="11" t="s">
        <v>25</v>
      </c>
    </row>
    <row r="2" spans="1:4" x14ac:dyDescent="0.25">
      <c r="A2" s="11" t="s">
        <v>20</v>
      </c>
    </row>
    <row r="4" spans="1:4" x14ac:dyDescent="0.25">
      <c r="B4" s="12" t="s">
        <v>21</v>
      </c>
    </row>
    <row r="5" spans="1:4" x14ac:dyDescent="0.25">
      <c r="A5" s="7">
        <v>2016</v>
      </c>
      <c r="B5" s="13">
        <v>14264426.75</v>
      </c>
    </row>
    <row r="6" spans="1:4" x14ac:dyDescent="0.25">
      <c r="A6" s="7">
        <v>2017</v>
      </c>
      <c r="B6" s="13">
        <v>14043069.130000001</v>
      </c>
    </row>
    <row r="7" spans="1:4" x14ac:dyDescent="0.25">
      <c r="A7" s="7">
        <v>2018</v>
      </c>
      <c r="B7" s="13">
        <v>13265310.6</v>
      </c>
    </row>
    <row r="8" spans="1:4" x14ac:dyDescent="0.25">
      <c r="A8" s="7">
        <v>2019</v>
      </c>
      <c r="B8" s="13">
        <v>6542805.4400000004</v>
      </c>
    </row>
    <row r="9" spans="1:4" x14ac:dyDescent="0.25">
      <c r="A9" s="7">
        <v>2020</v>
      </c>
      <c r="B9" s="13">
        <v>3642310.68</v>
      </c>
    </row>
    <row r="10" spans="1:4" x14ac:dyDescent="0.25">
      <c r="A10" s="7" t="s">
        <v>22</v>
      </c>
      <c r="B10" s="13">
        <v>9819697.8499999996</v>
      </c>
      <c r="C10" s="17"/>
      <c r="D10" s="17"/>
    </row>
    <row r="11" spans="1:4" ht="12.6" thickBot="1" x14ac:dyDescent="0.3">
      <c r="B11" s="6">
        <f>SUM(B5:B10)</f>
        <v>61577620.450000003</v>
      </c>
      <c r="D11" s="17"/>
    </row>
    <row r="12" spans="1:4" ht="12.6" thickTop="1" x14ac:dyDescent="0.25">
      <c r="D12" s="17"/>
    </row>
    <row r="14" spans="1:4" x14ac:dyDescent="0.25">
      <c r="B14" s="12" t="s">
        <v>23</v>
      </c>
      <c r="C14" s="12" t="s">
        <v>24</v>
      </c>
    </row>
    <row r="15" spans="1:4" x14ac:dyDescent="0.25">
      <c r="A15" s="16">
        <v>42370</v>
      </c>
      <c r="B15" s="13">
        <f>VLOOKUP(2016,$A$5:$B$11,2)/12</f>
        <v>1188702.2291666667</v>
      </c>
    </row>
    <row r="16" spans="1:4" x14ac:dyDescent="0.25">
      <c r="A16" s="16">
        <v>42401</v>
      </c>
      <c r="B16" s="13">
        <f t="shared" ref="B16:B26" si="0">VLOOKUP(2016,$A$5:$B$11,2)/12</f>
        <v>1188702.2291666667</v>
      </c>
    </row>
    <row r="17" spans="1:3" x14ac:dyDescent="0.25">
      <c r="A17" s="8">
        <v>42430</v>
      </c>
      <c r="B17" s="13">
        <f t="shared" si="0"/>
        <v>1188702.2291666667</v>
      </c>
    </row>
    <row r="18" spans="1:3" x14ac:dyDescent="0.25">
      <c r="A18" s="8">
        <v>42461</v>
      </c>
      <c r="B18" s="13">
        <f t="shared" si="0"/>
        <v>1188702.2291666667</v>
      </c>
    </row>
    <row r="19" spans="1:3" x14ac:dyDescent="0.25">
      <c r="A19" s="8">
        <v>42491</v>
      </c>
      <c r="B19" s="13">
        <f t="shared" si="0"/>
        <v>1188702.2291666667</v>
      </c>
    </row>
    <row r="20" spans="1:3" x14ac:dyDescent="0.25">
      <c r="A20" s="8">
        <v>42522</v>
      </c>
      <c r="B20" s="13">
        <f t="shared" si="0"/>
        <v>1188702.2291666667</v>
      </c>
    </row>
    <row r="21" spans="1:3" x14ac:dyDescent="0.25">
      <c r="A21" s="8">
        <v>42552</v>
      </c>
      <c r="B21" s="13">
        <f t="shared" si="0"/>
        <v>1188702.2291666667</v>
      </c>
    </row>
    <row r="22" spans="1:3" x14ac:dyDescent="0.25">
      <c r="A22" s="8">
        <v>42583</v>
      </c>
      <c r="B22" s="13">
        <f t="shared" si="0"/>
        <v>1188702.2291666667</v>
      </c>
    </row>
    <row r="23" spans="1:3" x14ac:dyDescent="0.25">
      <c r="A23" s="8">
        <v>42614</v>
      </c>
      <c r="B23" s="13">
        <f t="shared" si="0"/>
        <v>1188702.2291666667</v>
      </c>
    </row>
    <row r="24" spans="1:3" x14ac:dyDescent="0.25">
      <c r="A24" s="8">
        <v>42644</v>
      </c>
      <c r="B24" s="13">
        <f t="shared" si="0"/>
        <v>1188702.2291666667</v>
      </c>
    </row>
    <row r="25" spans="1:3" x14ac:dyDescent="0.25">
      <c r="A25" s="8">
        <v>42675</v>
      </c>
      <c r="B25" s="13">
        <f t="shared" si="0"/>
        <v>1188702.2291666667</v>
      </c>
    </row>
    <row r="26" spans="1:3" x14ac:dyDescent="0.25">
      <c r="A26" s="8">
        <v>42705</v>
      </c>
      <c r="B26" s="13">
        <f t="shared" si="0"/>
        <v>1188702.2291666667</v>
      </c>
    </row>
    <row r="27" spans="1:3" x14ac:dyDescent="0.25">
      <c r="A27" s="8">
        <v>42736</v>
      </c>
      <c r="B27" s="13">
        <f>VLOOKUP(2017,$A$5:$B$11,2)/12</f>
        <v>1170255.7608333335</v>
      </c>
    </row>
    <row r="28" spans="1:3" x14ac:dyDescent="0.25">
      <c r="A28" s="8">
        <v>42767</v>
      </c>
      <c r="B28" s="13">
        <f t="shared" ref="B28:B38" si="1">VLOOKUP(2017,$A$5:$B$11,2)/12</f>
        <v>1170255.7608333335</v>
      </c>
      <c r="C28" s="17">
        <f t="shared" ref="C28:C40" si="2">SUM(B17:B28)</f>
        <v>14227533.813333334</v>
      </c>
    </row>
    <row r="29" spans="1:3" x14ac:dyDescent="0.25">
      <c r="A29" s="16">
        <v>42795</v>
      </c>
      <c r="B29" s="13">
        <f t="shared" si="1"/>
        <v>1170255.7608333335</v>
      </c>
      <c r="C29" s="17">
        <f t="shared" si="2"/>
        <v>14209087.345000003</v>
      </c>
    </row>
    <row r="30" spans="1:3" x14ac:dyDescent="0.25">
      <c r="A30" s="16">
        <v>42826</v>
      </c>
      <c r="B30" s="13">
        <f t="shared" si="1"/>
        <v>1170255.7608333335</v>
      </c>
      <c r="C30" s="17">
        <f t="shared" si="2"/>
        <v>14190640.876666671</v>
      </c>
    </row>
    <row r="31" spans="1:3" x14ac:dyDescent="0.25">
      <c r="A31" s="16">
        <v>42856</v>
      </c>
      <c r="B31" s="13">
        <f t="shared" si="1"/>
        <v>1170255.7608333335</v>
      </c>
      <c r="C31" s="17">
        <f t="shared" si="2"/>
        <v>14172194.408333339</v>
      </c>
    </row>
    <row r="32" spans="1:3" x14ac:dyDescent="0.25">
      <c r="A32" s="18">
        <v>42887</v>
      </c>
      <c r="B32" s="13">
        <f t="shared" si="1"/>
        <v>1170255.7608333335</v>
      </c>
      <c r="C32" s="17">
        <f t="shared" si="2"/>
        <v>14153747.940000005</v>
      </c>
    </row>
    <row r="33" spans="1:3" x14ac:dyDescent="0.25">
      <c r="A33" s="8">
        <v>42917</v>
      </c>
      <c r="B33" s="13">
        <f t="shared" si="1"/>
        <v>1170255.7608333335</v>
      </c>
      <c r="C33" s="17">
        <f t="shared" si="2"/>
        <v>14135301.471666671</v>
      </c>
    </row>
    <row r="34" spans="1:3" x14ac:dyDescent="0.25">
      <c r="A34" s="8">
        <v>42948</v>
      </c>
      <c r="B34" s="13">
        <f t="shared" si="1"/>
        <v>1170255.7608333335</v>
      </c>
      <c r="C34" s="17">
        <f t="shared" si="2"/>
        <v>14116855.003333338</v>
      </c>
    </row>
    <row r="35" spans="1:3" x14ac:dyDescent="0.25">
      <c r="A35" s="8">
        <v>42979</v>
      </c>
      <c r="B35" s="13">
        <f t="shared" si="1"/>
        <v>1170255.7608333335</v>
      </c>
      <c r="C35" s="17">
        <f t="shared" si="2"/>
        <v>14098408.535000004</v>
      </c>
    </row>
    <row r="36" spans="1:3" x14ac:dyDescent="0.25">
      <c r="A36" s="8">
        <v>43009</v>
      </c>
      <c r="B36" s="13">
        <f t="shared" si="1"/>
        <v>1170255.7608333335</v>
      </c>
      <c r="C36" s="17">
        <f t="shared" si="2"/>
        <v>14079962.06666667</v>
      </c>
    </row>
    <row r="37" spans="1:3" x14ac:dyDescent="0.25">
      <c r="A37" s="8">
        <v>43040</v>
      </c>
      <c r="B37" s="13">
        <f t="shared" si="1"/>
        <v>1170255.7608333335</v>
      </c>
      <c r="C37" s="17">
        <f t="shared" si="2"/>
        <v>14061515.598333336</v>
      </c>
    </row>
    <row r="38" spans="1:3" x14ac:dyDescent="0.25">
      <c r="A38" s="8">
        <v>43070</v>
      </c>
      <c r="B38" s="13">
        <f t="shared" si="1"/>
        <v>1170255.7608333335</v>
      </c>
      <c r="C38" s="17">
        <f t="shared" si="2"/>
        <v>14043069.130000005</v>
      </c>
    </row>
    <row r="39" spans="1:3" x14ac:dyDescent="0.25">
      <c r="A39" s="8">
        <v>43101</v>
      </c>
      <c r="B39" s="13">
        <f>VLOOKUP(2018,$A$5:$B$11,2)/12</f>
        <v>1105442.55</v>
      </c>
      <c r="C39" s="17">
        <f t="shared" si="2"/>
        <v>13978255.919166671</v>
      </c>
    </row>
    <row r="40" spans="1:3" x14ac:dyDescent="0.25">
      <c r="A40" s="8">
        <v>43132</v>
      </c>
      <c r="B40" s="13">
        <f t="shared" ref="B40:B51" si="3">VLOOKUP(2018,$A$5:$B$11,2)/12</f>
        <v>1105442.55</v>
      </c>
      <c r="C40" s="17">
        <f t="shared" si="2"/>
        <v>13913442.708333338</v>
      </c>
    </row>
    <row r="41" spans="1:3" x14ac:dyDescent="0.25">
      <c r="A41" s="8"/>
      <c r="B41" s="60" t="s">
        <v>23</v>
      </c>
      <c r="C41" s="60" t="s">
        <v>24</v>
      </c>
    </row>
    <row r="42" spans="1:3" x14ac:dyDescent="0.25">
      <c r="A42" s="8">
        <v>43160</v>
      </c>
      <c r="B42" s="13">
        <f t="shared" si="3"/>
        <v>1105442.55</v>
      </c>
      <c r="C42" s="17">
        <f t="shared" ref="C42:C52" si="4">SUM(B30:B42)</f>
        <v>13848629.497500004</v>
      </c>
    </row>
    <row r="43" spans="1:3" x14ac:dyDescent="0.25">
      <c r="A43" s="8">
        <v>43191</v>
      </c>
      <c r="B43" s="13">
        <f t="shared" si="3"/>
        <v>1105442.55</v>
      </c>
      <c r="C43" s="17">
        <f t="shared" si="4"/>
        <v>13783816.286666671</v>
      </c>
    </row>
    <row r="44" spans="1:3" x14ac:dyDescent="0.25">
      <c r="A44" s="8">
        <v>43221</v>
      </c>
      <c r="B44" s="13">
        <f t="shared" si="3"/>
        <v>1105442.55</v>
      </c>
      <c r="C44" s="17">
        <f t="shared" si="4"/>
        <v>13719003.075833337</v>
      </c>
    </row>
    <row r="45" spans="1:3" x14ac:dyDescent="0.25">
      <c r="A45" s="8">
        <v>43252</v>
      </c>
      <c r="B45" s="13">
        <f t="shared" si="3"/>
        <v>1105442.55</v>
      </c>
      <c r="C45" s="17">
        <f t="shared" si="4"/>
        <v>13654189.865000004</v>
      </c>
    </row>
    <row r="46" spans="1:3" x14ac:dyDescent="0.25">
      <c r="A46" s="16">
        <v>43282</v>
      </c>
      <c r="B46" s="13">
        <f t="shared" si="3"/>
        <v>1105442.55</v>
      </c>
      <c r="C46" s="17">
        <f t="shared" si="4"/>
        <v>13589376.654166671</v>
      </c>
    </row>
    <row r="47" spans="1:3" x14ac:dyDescent="0.25">
      <c r="A47" s="16">
        <v>43313</v>
      </c>
      <c r="B47" s="13">
        <f t="shared" si="3"/>
        <v>1105442.55</v>
      </c>
      <c r="C47" s="17">
        <f t="shared" si="4"/>
        <v>13524563.443333337</v>
      </c>
    </row>
    <row r="48" spans="1:3" x14ac:dyDescent="0.25">
      <c r="A48" s="16">
        <v>43344</v>
      </c>
      <c r="B48" s="13">
        <f t="shared" si="3"/>
        <v>1105442.55</v>
      </c>
      <c r="C48" s="17">
        <f t="shared" si="4"/>
        <v>13459750.232500004</v>
      </c>
    </row>
    <row r="49" spans="1:3" x14ac:dyDescent="0.25">
      <c r="A49" s="16">
        <v>43374</v>
      </c>
      <c r="B49" s="13">
        <f t="shared" si="3"/>
        <v>1105442.55</v>
      </c>
      <c r="C49" s="17">
        <f t="shared" si="4"/>
        <v>13394937.02166667</v>
      </c>
    </row>
    <row r="50" spans="1:3" x14ac:dyDescent="0.25">
      <c r="A50" s="16">
        <v>43405</v>
      </c>
      <c r="B50" s="13">
        <f t="shared" si="3"/>
        <v>1105442.55</v>
      </c>
      <c r="C50" s="17">
        <f t="shared" si="4"/>
        <v>13330123.810833337</v>
      </c>
    </row>
    <row r="51" spans="1:3" x14ac:dyDescent="0.25">
      <c r="A51" s="16">
        <v>43435</v>
      </c>
      <c r="B51" s="13">
        <f t="shared" si="3"/>
        <v>1105442.55</v>
      </c>
      <c r="C51" s="17">
        <f t="shared" si="4"/>
        <v>13265310.600000003</v>
      </c>
    </row>
    <row r="52" spans="1:3" x14ac:dyDescent="0.25">
      <c r="A52" s="16">
        <v>43466</v>
      </c>
      <c r="B52" s="13">
        <f>VLOOKUP(2019,$A$5:$B$11,2)/12</f>
        <v>545233.78666666674</v>
      </c>
      <c r="C52" s="17">
        <f t="shared" si="4"/>
        <v>12705101.83666667</v>
      </c>
    </row>
    <row r="53" spans="1:3" x14ac:dyDescent="0.25">
      <c r="A53" s="16">
        <v>43497</v>
      </c>
      <c r="B53" s="13">
        <f t="shared" ref="B53:B63" si="5">VLOOKUP(2019,$A$5:$B$11,2)/12</f>
        <v>545233.78666666674</v>
      </c>
      <c r="C53" s="17">
        <f t="shared" ref="C53:C56" si="6">SUM(B42:B53)</f>
        <v>12144893.073333336</v>
      </c>
    </row>
    <row r="54" spans="1:3" x14ac:dyDescent="0.25">
      <c r="A54" s="16">
        <v>43525</v>
      </c>
      <c r="B54" s="13">
        <f t="shared" si="5"/>
        <v>545233.78666666674</v>
      </c>
      <c r="C54" s="17">
        <f t="shared" si="6"/>
        <v>11584684.310000002</v>
      </c>
    </row>
    <row r="55" spans="1:3" x14ac:dyDescent="0.25">
      <c r="A55" s="16">
        <v>43556</v>
      </c>
      <c r="B55" s="13">
        <f t="shared" si="5"/>
        <v>545233.78666666674</v>
      </c>
      <c r="C55" s="17">
        <f t="shared" si="6"/>
        <v>11024475.546666669</v>
      </c>
    </row>
    <row r="56" spans="1:3" x14ac:dyDescent="0.25">
      <c r="A56" s="16">
        <v>43586</v>
      </c>
      <c r="B56" s="13">
        <f t="shared" si="5"/>
        <v>545233.78666666674</v>
      </c>
      <c r="C56" s="17">
        <f t="shared" si="6"/>
        <v>10464266.783333335</v>
      </c>
    </row>
    <row r="57" spans="1:3" x14ac:dyDescent="0.25">
      <c r="A57" s="16">
        <v>43617</v>
      </c>
      <c r="B57" s="13">
        <f t="shared" si="5"/>
        <v>545233.78666666674</v>
      </c>
      <c r="C57" s="17">
        <f>SUM(B46:B57)</f>
        <v>9904058.0200000014</v>
      </c>
    </row>
    <row r="58" spans="1:3" x14ac:dyDescent="0.25">
      <c r="A58" s="16">
        <v>43647</v>
      </c>
      <c r="B58" s="13">
        <f t="shared" si="5"/>
        <v>545233.78666666674</v>
      </c>
      <c r="C58" s="17">
        <f t="shared" ref="C58:C68" si="7">SUM(B47:B58)</f>
        <v>9343849.2566666696</v>
      </c>
    </row>
    <row r="59" spans="1:3" x14ac:dyDescent="0.25">
      <c r="A59" s="16">
        <v>43678</v>
      </c>
      <c r="B59" s="13">
        <f t="shared" si="5"/>
        <v>545233.78666666674</v>
      </c>
      <c r="C59" s="17">
        <f t="shared" si="7"/>
        <v>8783640.493333336</v>
      </c>
    </row>
    <row r="60" spans="1:3" x14ac:dyDescent="0.25">
      <c r="A60" s="16">
        <v>43709</v>
      </c>
      <c r="B60" s="13">
        <f t="shared" si="5"/>
        <v>545233.78666666674</v>
      </c>
      <c r="C60" s="17">
        <f t="shared" si="7"/>
        <v>8223431.7300000032</v>
      </c>
    </row>
    <row r="61" spans="1:3" x14ac:dyDescent="0.25">
      <c r="A61" s="16">
        <v>43739</v>
      </c>
      <c r="B61" s="13">
        <f t="shared" si="5"/>
        <v>545233.78666666674</v>
      </c>
      <c r="C61" s="17">
        <f t="shared" si="7"/>
        <v>7663222.9666666696</v>
      </c>
    </row>
    <row r="62" spans="1:3" x14ac:dyDescent="0.25">
      <c r="A62" s="16">
        <v>43770</v>
      </c>
      <c r="B62" s="13">
        <f t="shared" si="5"/>
        <v>545233.78666666674</v>
      </c>
      <c r="C62" s="17">
        <f t="shared" si="7"/>
        <v>7103014.2033333359</v>
      </c>
    </row>
    <row r="63" spans="1:3" x14ac:dyDescent="0.25">
      <c r="A63" s="16">
        <v>43800</v>
      </c>
      <c r="B63" s="13">
        <f t="shared" si="5"/>
        <v>545233.78666666674</v>
      </c>
      <c r="C63" s="17">
        <f t="shared" si="7"/>
        <v>6542805.4400000023</v>
      </c>
    </row>
    <row r="64" spans="1:3" x14ac:dyDescent="0.25">
      <c r="A64" s="16">
        <v>43831</v>
      </c>
      <c r="B64" s="13">
        <f>VLOOKUP(2020,$A$5:$B$11,2)/12</f>
        <v>303525.89</v>
      </c>
      <c r="C64" s="17">
        <f t="shared" si="7"/>
        <v>6301097.5433333348</v>
      </c>
    </row>
    <row r="65" spans="1:3" x14ac:dyDescent="0.25">
      <c r="A65" s="16">
        <v>43862</v>
      </c>
      <c r="B65" s="13">
        <f t="shared" ref="B65:B75" si="8">VLOOKUP(2020,$A$5:$B$11,2)/12</f>
        <v>303525.89</v>
      </c>
      <c r="C65" s="17">
        <f t="shared" si="7"/>
        <v>6059389.6466666674</v>
      </c>
    </row>
    <row r="66" spans="1:3" x14ac:dyDescent="0.25">
      <c r="A66" s="16">
        <v>43891</v>
      </c>
      <c r="B66" s="13">
        <f t="shared" si="8"/>
        <v>303525.89</v>
      </c>
      <c r="C66" s="17">
        <f t="shared" si="7"/>
        <v>5817681.75</v>
      </c>
    </row>
    <row r="67" spans="1:3" x14ac:dyDescent="0.25">
      <c r="A67" s="16">
        <v>43922</v>
      </c>
      <c r="B67" s="13">
        <f t="shared" si="8"/>
        <v>303525.89</v>
      </c>
      <c r="C67" s="17">
        <f t="shared" si="7"/>
        <v>5575973.8533333326</v>
      </c>
    </row>
    <row r="68" spans="1:3" x14ac:dyDescent="0.25">
      <c r="A68" s="16">
        <v>43952</v>
      </c>
      <c r="B68" s="13">
        <f t="shared" si="8"/>
        <v>303525.89</v>
      </c>
      <c r="C68" s="17">
        <f t="shared" si="7"/>
        <v>5334265.9566666661</v>
      </c>
    </row>
    <row r="69" spans="1:3" x14ac:dyDescent="0.25">
      <c r="A69" s="16">
        <v>43983</v>
      </c>
      <c r="B69" s="13">
        <f t="shared" si="8"/>
        <v>303525.89</v>
      </c>
      <c r="C69" s="17">
        <f>SUM(B58:B69)</f>
        <v>5092558.0599999996</v>
      </c>
    </row>
    <row r="70" spans="1:3" x14ac:dyDescent="0.25">
      <c r="A70" s="16">
        <v>44013</v>
      </c>
      <c r="B70" s="13">
        <f t="shared" si="8"/>
        <v>303525.89</v>
      </c>
      <c r="C70" s="17">
        <f t="shared" ref="C70:C79" si="9">SUM(B59:B70)</f>
        <v>4850850.1633333331</v>
      </c>
    </row>
    <row r="71" spans="1:3" x14ac:dyDescent="0.25">
      <c r="A71" s="16">
        <v>44044</v>
      </c>
      <c r="B71" s="13">
        <f t="shared" si="8"/>
        <v>303525.89</v>
      </c>
      <c r="C71" s="17">
        <f t="shared" si="9"/>
        <v>4609142.2666666675</v>
      </c>
    </row>
    <row r="72" spans="1:3" x14ac:dyDescent="0.25">
      <c r="A72" s="16">
        <v>44075</v>
      </c>
      <c r="B72" s="13">
        <f t="shared" si="8"/>
        <v>303525.89</v>
      </c>
      <c r="C72" s="17">
        <f t="shared" si="9"/>
        <v>4367434.370000001</v>
      </c>
    </row>
    <row r="73" spans="1:3" x14ac:dyDescent="0.25">
      <c r="A73" s="16">
        <v>44105</v>
      </c>
      <c r="B73" s="13">
        <f t="shared" si="8"/>
        <v>303525.89</v>
      </c>
      <c r="C73" s="17">
        <f t="shared" si="9"/>
        <v>4125726.4733333346</v>
      </c>
    </row>
    <row r="74" spans="1:3" x14ac:dyDescent="0.25">
      <c r="A74" s="16">
        <v>44136</v>
      </c>
      <c r="B74" s="13">
        <f t="shared" si="8"/>
        <v>303525.89</v>
      </c>
      <c r="C74" s="17">
        <f t="shared" si="9"/>
        <v>3884018.5766666681</v>
      </c>
    </row>
    <row r="75" spans="1:3" x14ac:dyDescent="0.25">
      <c r="A75" s="16">
        <v>44166</v>
      </c>
      <c r="B75" s="13">
        <f t="shared" si="8"/>
        <v>303525.89</v>
      </c>
      <c r="C75" s="17">
        <f t="shared" si="9"/>
        <v>3642310.6800000011</v>
      </c>
    </row>
    <row r="76" spans="1:3" x14ac:dyDescent="0.25">
      <c r="A76" s="16">
        <v>44197</v>
      </c>
      <c r="B76" s="13">
        <f>($B$9)/12</f>
        <v>303525.89</v>
      </c>
      <c r="C76" s="17">
        <f t="shared" si="9"/>
        <v>3642310.6800000011</v>
      </c>
    </row>
    <row r="77" spans="1:3" x14ac:dyDescent="0.25">
      <c r="A77" s="16">
        <v>44228</v>
      </c>
      <c r="B77" s="13">
        <f t="shared" ref="B77:B100" si="10">($B$9)/12</f>
        <v>303525.89</v>
      </c>
      <c r="C77" s="17">
        <f t="shared" si="9"/>
        <v>3642310.6800000011</v>
      </c>
    </row>
    <row r="78" spans="1:3" x14ac:dyDescent="0.25">
      <c r="A78" s="16">
        <v>44256</v>
      </c>
      <c r="B78" s="13">
        <f t="shared" si="10"/>
        <v>303525.89</v>
      </c>
      <c r="C78" s="17">
        <f t="shared" si="9"/>
        <v>3642310.6800000011</v>
      </c>
    </row>
    <row r="79" spans="1:3" x14ac:dyDescent="0.25">
      <c r="A79" s="16">
        <v>44287</v>
      </c>
      <c r="B79" s="13">
        <f t="shared" si="10"/>
        <v>303525.89</v>
      </c>
      <c r="C79" s="17">
        <f t="shared" si="9"/>
        <v>3642310.6800000011</v>
      </c>
    </row>
    <row r="80" spans="1:3" x14ac:dyDescent="0.25">
      <c r="A80" s="16">
        <v>44317</v>
      </c>
      <c r="B80" s="13">
        <f t="shared" si="10"/>
        <v>303525.89</v>
      </c>
      <c r="C80" s="17">
        <f>SUM(B69:B80)</f>
        <v>3642310.6800000011</v>
      </c>
    </row>
    <row r="81" spans="1:3" x14ac:dyDescent="0.25">
      <c r="A81" s="16"/>
      <c r="B81" s="60" t="s">
        <v>23</v>
      </c>
      <c r="C81" s="60" t="s">
        <v>24</v>
      </c>
    </row>
    <row r="82" spans="1:3" x14ac:dyDescent="0.25">
      <c r="A82" s="16">
        <v>44348</v>
      </c>
      <c r="B82" s="13">
        <f t="shared" si="10"/>
        <v>303525.89</v>
      </c>
      <c r="C82" s="17">
        <f t="shared" ref="C82:C92" si="11">SUM(B70:B82)</f>
        <v>3642310.6800000011</v>
      </c>
    </row>
    <row r="83" spans="1:3" x14ac:dyDescent="0.25">
      <c r="A83" s="16">
        <v>44378</v>
      </c>
      <c r="B83" s="13">
        <f t="shared" si="10"/>
        <v>303525.89</v>
      </c>
      <c r="C83" s="17">
        <f t="shared" si="11"/>
        <v>3642310.6800000011</v>
      </c>
    </row>
    <row r="84" spans="1:3" x14ac:dyDescent="0.25">
      <c r="A84" s="16">
        <v>44409</v>
      </c>
      <c r="B84" s="13">
        <f t="shared" si="10"/>
        <v>303525.89</v>
      </c>
      <c r="C84" s="17">
        <f t="shared" si="11"/>
        <v>3642310.6800000011</v>
      </c>
    </row>
    <row r="85" spans="1:3" x14ac:dyDescent="0.25">
      <c r="A85" s="16">
        <v>44440</v>
      </c>
      <c r="B85" s="13">
        <f t="shared" si="10"/>
        <v>303525.89</v>
      </c>
      <c r="C85" s="17">
        <f t="shared" si="11"/>
        <v>3642310.6800000011</v>
      </c>
    </row>
    <row r="86" spans="1:3" x14ac:dyDescent="0.25">
      <c r="A86" s="16">
        <v>44470</v>
      </c>
      <c r="B86" s="13">
        <f t="shared" si="10"/>
        <v>303525.89</v>
      </c>
      <c r="C86" s="17">
        <f t="shared" si="11"/>
        <v>3642310.6800000011</v>
      </c>
    </row>
    <row r="87" spans="1:3" x14ac:dyDescent="0.25">
      <c r="A87" s="16">
        <v>44501</v>
      </c>
      <c r="B87" s="13">
        <f t="shared" si="10"/>
        <v>303525.89</v>
      </c>
      <c r="C87" s="17">
        <f t="shared" si="11"/>
        <v>3642310.6800000011</v>
      </c>
    </row>
    <row r="88" spans="1:3" x14ac:dyDescent="0.25">
      <c r="A88" s="16">
        <v>44531</v>
      </c>
      <c r="B88" s="13">
        <f t="shared" si="10"/>
        <v>303525.89</v>
      </c>
      <c r="C88" s="17">
        <f t="shared" si="11"/>
        <v>3642310.6800000011</v>
      </c>
    </row>
    <row r="89" spans="1:3" x14ac:dyDescent="0.25">
      <c r="A89" s="16">
        <v>44562</v>
      </c>
      <c r="B89" s="13">
        <f>($B$9)/12</f>
        <v>303525.89</v>
      </c>
      <c r="C89" s="17">
        <f t="shared" si="11"/>
        <v>3642310.6800000011</v>
      </c>
    </row>
    <row r="90" spans="1:3" x14ac:dyDescent="0.25">
      <c r="A90" s="16">
        <v>44593</v>
      </c>
      <c r="B90" s="13">
        <f t="shared" si="10"/>
        <v>303525.89</v>
      </c>
      <c r="C90" s="17">
        <f t="shared" si="11"/>
        <v>3642310.6800000011</v>
      </c>
    </row>
    <row r="91" spans="1:3" x14ac:dyDescent="0.25">
      <c r="A91" s="16">
        <v>44621</v>
      </c>
      <c r="B91" s="13">
        <f t="shared" si="10"/>
        <v>303525.89</v>
      </c>
      <c r="C91" s="17">
        <f t="shared" si="11"/>
        <v>3642310.6800000011</v>
      </c>
    </row>
    <row r="92" spans="1:3" x14ac:dyDescent="0.25">
      <c r="A92" s="16">
        <v>44652</v>
      </c>
      <c r="B92" s="13">
        <f t="shared" si="10"/>
        <v>303525.89</v>
      </c>
      <c r="C92" s="17">
        <f t="shared" si="11"/>
        <v>3642310.6800000011</v>
      </c>
    </row>
    <row r="93" spans="1:3" x14ac:dyDescent="0.25">
      <c r="A93" s="16">
        <v>44682</v>
      </c>
      <c r="B93" s="13">
        <f t="shared" si="10"/>
        <v>303525.89</v>
      </c>
      <c r="C93" s="17">
        <f t="shared" ref="C93" si="12">SUM(B82:B93)</f>
        <v>3642310.6800000011</v>
      </c>
    </row>
    <row r="94" spans="1:3" x14ac:dyDescent="0.25">
      <c r="A94" s="16">
        <v>44713</v>
      </c>
      <c r="B94" s="13">
        <f t="shared" si="10"/>
        <v>303525.89</v>
      </c>
      <c r="C94" s="17">
        <f>SUM(B83:B94)</f>
        <v>3642310.6800000011</v>
      </c>
    </row>
    <row r="95" spans="1:3" x14ac:dyDescent="0.25">
      <c r="A95" s="16">
        <v>44743</v>
      </c>
      <c r="B95" s="13">
        <f t="shared" si="10"/>
        <v>303525.89</v>
      </c>
      <c r="C95" s="17">
        <f t="shared" ref="C95:C105" si="13">SUM(B84:B95)</f>
        <v>3642310.6800000011</v>
      </c>
    </row>
    <row r="96" spans="1:3" x14ac:dyDescent="0.25">
      <c r="A96" s="16">
        <v>44774</v>
      </c>
      <c r="B96" s="13">
        <f t="shared" si="10"/>
        <v>303525.89</v>
      </c>
      <c r="C96" s="17">
        <f t="shared" si="13"/>
        <v>3642310.6800000011</v>
      </c>
    </row>
    <row r="97" spans="1:3" x14ac:dyDescent="0.25">
      <c r="A97" s="16">
        <v>44805</v>
      </c>
      <c r="B97" s="13">
        <f t="shared" si="10"/>
        <v>303525.89</v>
      </c>
      <c r="C97" s="17">
        <f t="shared" si="13"/>
        <v>3642310.6800000011</v>
      </c>
    </row>
    <row r="98" spans="1:3" x14ac:dyDescent="0.25">
      <c r="A98" s="16">
        <v>44835</v>
      </c>
      <c r="B98" s="13">
        <f t="shared" si="10"/>
        <v>303525.89</v>
      </c>
      <c r="C98" s="17">
        <f t="shared" si="13"/>
        <v>3642310.6800000011</v>
      </c>
    </row>
    <row r="99" spans="1:3" x14ac:dyDescent="0.25">
      <c r="A99" s="16">
        <v>44866</v>
      </c>
      <c r="B99" s="13">
        <f t="shared" si="10"/>
        <v>303525.89</v>
      </c>
      <c r="C99" s="17">
        <f t="shared" si="13"/>
        <v>3642310.6800000011</v>
      </c>
    </row>
    <row r="100" spans="1:3" x14ac:dyDescent="0.25">
      <c r="A100" s="16">
        <v>44896</v>
      </c>
      <c r="B100" s="13">
        <f t="shared" si="10"/>
        <v>303525.89</v>
      </c>
      <c r="C100" s="17">
        <f t="shared" si="13"/>
        <v>3642310.6800000011</v>
      </c>
    </row>
    <row r="101" spans="1:3" x14ac:dyDescent="0.25">
      <c r="A101" s="16">
        <v>44927</v>
      </c>
      <c r="B101" s="13">
        <f>($B$10-($B$9*2))/12</f>
        <v>211256.37416666662</v>
      </c>
      <c r="C101" s="17">
        <f t="shared" si="13"/>
        <v>3550041.1641666675</v>
      </c>
    </row>
    <row r="102" spans="1:3" x14ac:dyDescent="0.25">
      <c r="A102" s="16">
        <v>44958</v>
      </c>
      <c r="B102" s="13">
        <f t="shared" ref="B102:B112" si="14">($B$10-($B$9*2))/12</f>
        <v>211256.37416666662</v>
      </c>
      <c r="C102" s="17">
        <f t="shared" si="13"/>
        <v>3457771.6483333339</v>
      </c>
    </row>
    <row r="103" spans="1:3" x14ac:dyDescent="0.25">
      <c r="A103" s="16">
        <v>44986</v>
      </c>
      <c r="B103" s="13">
        <f t="shared" si="14"/>
        <v>211256.37416666662</v>
      </c>
      <c r="C103" s="17">
        <f t="shared" si="13"/>
        <v>3365502.1325000003</v>
      </c>
    </row>
    <row r="104" spans="1:3" x14ac:dyDescent="0.25">
      <c r="A104" s="16">
        <v>45017</v>
      </c>
      <c r="B104" s="13">
        <f t="shared" si="14"/>
        <v>211256.37416666662</v>
      </c>
      <c r="C104" s="17">
        <f t="shared" si="13"/>
        <v>3273232.6166666667</v>
      </c>
    </row>
    <row r="105" spans="1:3" x14ac:dyDescent="0.25">
      <c r="A105" s="16">
        <v>45047</v>
      </c>
      <c r="B105" s="13">
        <f t="shared" si="14"/>
        <v>211256.37416666662</v>
      </c>
      <c r="C105" s="17">
        <f t="shared" si="13"/>
        <v>3180963.1008333331</v>
      </c>
    </row>
    <row r="106" spans="1:3" x14ac:dyDescent="0.25">
      <c r="A106" s="16">
        <v>45078</v>
      </c>
      <c r="B106" s="13">
        <f t="shared" si="14"/>
        <v>211256.37416666662</v>
      </c>
      <c r="C106" s="17">
        <f>SUM(B95:B106)</f>
        <v>3088693.5849999995</v>
      </c>
    </row>
    <row r="107" spans="1:3" x14ac:dyDescent="0.25">
      <c r="A107" s="16">
        <v>45108</v>
      </c>
      <c r="B107" s="13">
        <f t="shared" si="14"/>
        <v>211256.37416666662</v>
      </c>
    </row>
    <row r="108" spans="1:3" x14ac:dyDescent="0.25">
      <c r="A108" s="16">
        <v>45139</v>
      </c>
      <c r="B108" s="13">
        <f t="shared" si="14"/>
        <v>211256.37416666662</v>
      </c>
    </row>
    <row r="109" spans="1:3" x14ac:dyDescent="0.25">
      <c r="A109" s="16">
        <v>45170</v>
      </c>
      <c r="B109" s="13">
        <f t="shared" si="14"/>
        <v>211256.37416666662</v>
      </c>
    </row>
    <row r="110" spans="1:3" x14ac:dyDescent="0.25">
      <c r="A110" s="16">
        <v>45200</v>
      </c>
      <c r="B110" s="13">
        <f t="shared" si="14"/>
        <v>211256.37416666662</v>
      </c>
    </row>
    <row r="111" spans="1:3" x14ac:dyDescent="0.25">
      <c r="A111" s="16">
        <v>45231</v>
      </c>
      <c r="B111" s="13">
        <f t="shared" si="14"/>
        <v>211256.37416666662</v>
      </c>
    </row>
    <row r="112" spans="1:3" x14ac:dyDescent="0.25">
      <c r="A112" s="16">
        <v>45261</v>
      </c>
      <c r="B112" s="13">
        <f t="shared" si="14"/>
        <v>211256.37416666662</v>
      </c>
    </row>
    <row r="113" spans="2:2" ht="12.6" thickBot="1" x14ac:dyDescent="0.3">
      <c r="B113" s="6">
        <f>SUM(B15:B112)</f>
        <v>61577620.450000048</v>
      </c>
    </row>
    <row r="114" spans="2:2" ht="12.6" thickTop="1" x14ac:dyDescent="0.25"/>
  </sheetData>
  <pageMargins left="1" right="1" top="1" bottom="1" header="0.5" footer="0.5"/>
  <pageSetup orientation="landscape" r:id="rId1"/>
  <headerFooter>
    <oddFooter>&amp;R&amp;"Times New Roman,Bold"&amp;12Attachment to Response to KIUC-1 Question No. 42
Page &amp;P of &amp;N
Arbough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P34"/>
  <sheetViews>
    <sheetView showGridLines="0" tabSelected="1" workbookViewId="0">
      <pane xSplit="1" ySplit="5" topLeftCell="B8" activePane="bottomRight" state="frozen"/>
      <selection activeCell="H12" sqref="H12"/>
      <selection pane="topRight" activeCell="H12" sqref="H12"/>
      <selection pane="bottomLeft" activeCell="H12" sqref="H12"/>
      <selection pane="bottomRight" activeCell="H12" sqref="H12"/>
    </sheetView>
  </sheetViews>
  <sheetFormatPr defaultColWidth="9.109375" defaultRowHeight="12" x14ac:dyDescent="0.25"/>
  <cols>
    <col min="1" max="1" width="20.6640625" style="7" customWidth="1"/>
    <col min="2" max="2" width="10.109375" style="7" bestFit="1" customWidth="1"/>
    <col min="3" max="3" width="1.44140625" style="7" customWidth="1"/>
    <col min="4" max="16" width="10.109375" style="7" bestFit="1" customWidth="1"/>
    <col min="17" max="16384" width="9.109375" style="7"/>
  </cols>
  <sheetData>
    <row r="1" spans="1:16" x14ac:dyDescent="0.25">
      <c r="A1" s="11" t="s">
        <v>25</v>
      </c>
    </row>
    <row r="2" spans="1:16" x14ac:dyDescent="0.25">
      <c r="A2" s="11" t="s">
        <v>31</v>
      </c>
    </row>
    <row r="4" spans="1:16" x14ac:dyDescent="0.25">
      <c r="B4" s="14" t="s">
        <v>11</v>
      </c>
      <c r="D4" s="61" t="s">
        <v>12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</row>
    <row r="5" spans="1:16" x14ac:dyDescent="0.25">
      <c r="A5" s="5" t="s">
        <v>32</v>
      </c>
      <c r="B5" s="5">
        <v>42767</v>
      </c>
      <c r="D5" s="5">
        <v>42887</v>
      </c>
      <c r="E5" s="5">
        <v>42917</v>
      </c>
      <c r="F5" s="5">
        <v>42948</v>
      </c>
      <c r="G5" s="5">
        <v>42979</v>
      </c>
      <c r="H5" s="5">
        <v>43009</v>
      </c>
      <c r="I5" s="5">
        <v>43040</v>
      </c>
      <c r="J5" s="5">
        <v>43070</v>
      </c>
      <c r="K5" s="5">
        <v>43101</v>
      </c>
      <c r="L5" s="5">
        <v>43132</v>
      </c>
      <c r="M5" s="5">
        <v>43160</v>
      </c>
      <c r="N5" s="5">
        <v>43191</v>
      </c>
      <c r="O5" s="5">
        <v>43221</v>
      </c>
      <c r="P5" s="5">
        <v>43252</v>
      </c>
    </row>
    <row r="6" spans="1:16" x14ac:dyDescent="0.25">
      <c r="A6" s="7">
        <v>1</v>
      </c>
      <c r="B6" s="9">
        <f>VLOOKUP(DATE(YEAR(B$5)+$A6,MONTH(B$5),DAY(B$5)),'LGE PPA Monthly'!$A$33:$C$335,3,FALSE)/1000</f>
        <v>18694.701034999998</v>
      </c>
      <c r="D6" s="9">
        <f>VLOOKUP(DATE(YEAR(D$5)+1,MONTH(D$5),DAY(D$5)),'LGE PPA Monthly'!$A$33:$C$335,3,FALSE)/1000</f>
        <v>18820.744725</v>
      </c>
      <c r="E6" s="9">
        <f>VLOOKUP(DATE(YEAR(E$5)+1,MONTH(E$5),DAY(E$5)),'LGE PPA Monthly'!$A$33:$C$335,3,FALSE)/1000</f>
        <v>18852.255647500002</v>
      </c>
      <c r="F6" s="9">
        <f>VLOOKUP(DATE(YEAR(F$5)+1,MONTH(F$5),DAY(F$5)),'LGE PPA Monthly'!$A$33:$C$335,3,FALSE)/1000</f>
        <v>18883.76657</v>
      </c>
      <c r="G6" s="9">
        <f>VLOOKUP(DATE(YEAR(G$5)+1,MONTH(G$5),DAY(G$5)),'LGE PPA Monthly'!$A$33:$C$335,3,FALSE)/1000</f>
        <v>18915.277492500001</v>
      </c>
      <c r="H6" s="9">
        <f>VLOOKUP(DATE(YEAR(H$5)+1,MONTH(H$5),DAY(H$5)),'LGE PPA Monthly'!$A$33:$C$335,3,FALSE)/1000</f>
        <v>18946.788414999999</v>
      </c>
      <c r="I6" s="9">
        <f>VLOOKUP(DATE(YEAR(I$5)+1,MONTH(I$5),DAY(I$5)),'LGE PPA Monthly'!$A$33:$C$335,3,FALSE)/1000</f>
        <v>18978.299337499997</v>
      </c>
      <c r="J6" s="9">
        <f>VLOOKUP(DATE(YEAR(J$5)+1,MONTH(J$5),DAY(J$5)),'LGE PPA Monthly'!$A$33:$C$335,3,FALSE)/1000</f>
        <v>19009.810260000002</v>
      </c>
      <c r="K6" s="9">
        <f>VLOOKUP(DATE(YEAR(K$5)+1,MONTH(K$5),DAY(K$5)),'LGE PPA Monthly'!$A$33:$C$335,3,FALSE)/1000</f>
        <v>19030.397021666668</v>
      </c>
      <c r="L6" s="9">
        <f>VLOOKUP(DATE(YEAR(L$5)+1,MONTH(L$5),DAY(L$5)),'LGE PPA Monthly'!$A$33:$C$335,3,FALSE)/1000</f>
        <v>19050.983783333337</v>
      </c>
      <c r="M6" s="9">
        <f>VLOOKUP(DATE(YEAR(M$5)+1,MONTH(M$5),DAY(M$5)),'LGE PPA Monthly'!$A$33:$C$335,3,FALSE)/1000</f>
        <v>19071.570545000002</v>
      </c>
      <c r="N6" s="9">
        <f>VLOOKUP(DATE(YEAR(N$5)+1,MONTH(N$5),DAY(N$5)),'LGE PPA Monthly'!$A$33:$C$335,3,FALSE)/1000</f>
        <v>19092.157306666668</v>
      </c>
      <c r="O6" s="9">
        <f>VLOOKUP(DATE(YEAR(O$5)+1,MONTH(O$5),DAY(O$5)),'LGE PPA Monthly'!$A$33:$C$335,3,FALSE)/1000</f>
        <v>19112.744068333333</v>
      </c>
      <c r="P6" s="9">
        <f>VLOOKUP(DATE(YEAR(P$5)+1,MONTH(P$5),DAY(P$5)),'LGE PPA Monthly'!$A$33:$C$335,3,FALSE)/1000</f>
        <v>19133.330830000003</v>
      </c>
    </row>
    <row r="7" spans="1:16" x14ac:dyDescent="0.25">
      <c r="A7" s="7">
        <v>2</v>
      </c>
      <c r="B7" s="9">
        <f>VLOOKUP(DATE(YEAR(B$5)+$A7,MONTH(B$5),DAY(B$5)),'LGE PPA Monthly'!$A$33:$C$335,3,FALSE)/1000</f>
        <v>19050.983783333337</v>
      </c>
      <c r="D7" s="9">
        <f>VLOOKUP(DATE(YEAR(D$5)+2,MONTH(D$5),DAY(D$5)),'LGE PPA Monthly'!$A$33:$C$335,3,FALSE)/1000</f>
        <v>19133.330830000003</v>
      </c>
      <c r="E7" s="9">
        <f>VLOOKUP(DATE(YEAR(E$5)+2,MONTH(E$5),DAY(E$5)),'LGE PPA Monthly'!$A$33:$C$335,3,FALSE)/1000</f>
        <v>19153.917591666668</v>
      </c>
      <c r="F7" s="9">
        <f>VLOOKUP(DATE(YEAR(F$5)+2,MONTH(F$5),DAY(F$5)),'LGE PPA Monthly'!$A$33:$C$335,3,FALSE)/1000</f>
        <v>19174.504353333334</v>
      </c>
      <c r="G7" s="9">
        <f>VLOOKUP(DATE(YEAR(G$5)+2,MONTH(G$5),DAY(G$5)),'LGE PPA Monthly'!$A$33:$C$335,3,FALSE)/1000</f>
        <v>19195.091115000003</v>
      </c>
      <c r="H7" s="9">
        <f>VLOOKUP(DATE(YEAR(H$5)+2,MONTH(H$5),DAY(H$5)),'LGE PPA Monthly'!$A$33:$C$335,3,FALSE)/1000</f>
        <v>20799.828731666668</v>
      </c>
      <c r="I7" s="9">
        <f>VLOOKUP(DATE(YEAR(I$5)+2,MONTH(I$5),DAY(I$5)),'LGE PPA Monthly'!$A$33:$C$335,3,FALSE)/1000</f>
        <v>19236.264638333334</v>
      </c>
      <c r="J7" s="9">
        <f>VLOOKUP(DATE(YEAR(J$5)+2,MONTH(J$5),DAY(J$5)),'LGE PPA Monthly'!$A$33:$C$335,3,FALSE)/1000</f>
        <v>19256.851400000003</v>
      </c>
      <c r="K7" s="9">
        <f>VLOOKUP(DATE(YEAR(K$5)+2,MONTH(K$5),DAY(K$5)),'LGE PPA Monthly'!$A$33:$C$335,3,FALSE)/1000</f>
        <v>19288.134955833335</v>
      </c>
      <c r="L7" s="9">
        <f>VLOOKUP(DATE(YEAR(L$5)+2,MONTH(L$5),DAY(L$5)),'LGE PPA Monthly'!$A$33:$C$335,3,FALSE)/1000</f>
        <v>19319.418511666667</v>
      </c>
      <c r="M7" s="9">
        <f>VLOOKUP(DATE(YEAR(M$5)+2,MONTH(M$5),DAY(M$5)),'LGE PPA Monthly'!$A$33:$C$335,3,FALSE)/1000</f>
        <v>19350.702067499999</v>
      </c>
      <c r="N7" s="9">
        <f>VLOOKUP(DATE(YEAR(N$5)+2,MONTH(N$5),DAY(N$5)),'LGE PPA Monthly'!$A$33:$C$335,3,FALSE)/1000</f>
        <v>19381.98562333333</v>
      </c>
      <c r="O7" s="9">
        <f>VLOOKUP(DATE(YEAR(O$5)+2,MONTH(O$5),DAY(O$5)),'LGE PPA Monthly'!$A$33:$C$335,3,FALSE)/1000</f>
        <v>19413.269179166662</v>
      </c>
      <c r="P7" s="9">
        <f>VLOOKUP(DATE(YEAR(P$5)+2,MONTH(P$5),DAY(P$5)),'LGE PPA Monthly'!$A$33:$C$335,3,FALSE)/1000</f>
        <v>19444.552734999997</v>
      </c>
    </row>
    <row r="8" spans="1:16" x14ac:dyDescent="0.25">
      <c r="A8" s="7">
        <v>3</v>
      </c>
      <c r="B8" s="9">
        <f>VLOOKUP(DATE(YEAR(B$5)+$A8,MONTH(B$5),DAY(B$5)),'LGE PPA Monthly'!$A$33:$C$335,3,FALSE)/1000</f>
        <v>19319.418511666667</v>
      </c>
      <c r="D8" s="9">
        <f>VLOOKUP(DATE(YEAR(D$5)+3,MONTH(D$5),DAY(D$5)),'LGE PPA Monthly'!$A$33:$C$335,3,FALSE)/1000</f>
        <v>19444.552734999997</v>
      </c>
      <c r="E8" s="9">
        <f>VLOOKUP(DATE(YEAR(E$5)+3,MONTH(E$5),DAY(E$5)),'LGE PPA Monthly'!$A$33:$C$335,3,FALSE)/1000</f>
        <v>19475.836290833329</v>
      </c>
      <c r="F8" s="9">
        <f>VLOOKUP(DATE(YEAR(F$5)+3,MONTH(F$5),DAY(F$5)),'LGE PPA Monthly'!$A$33:$C$335,3,FALSE)/1000</f>
        <v>19507.119846666665</v>
      </c>
      <c r="G8" s="9">
        <f>VLOOKUP(DATE(YEAR(G$5)+3,MONTH(G$5),DAY(G$5)),'LGE PPA Monthly'!$A$33:$C$335,3,FALSE)/1000</f>
        <v>17933.665785833331</v>
      </c>
      <c r="H8" s="9">
        <f>VLOOKUP(DATE(YEAR(H$5)+3,MONTH(H$5),DAY(H$5)),'LGE PPA Monthly'!$A$33:$C$335,3,FALSE)/1000</f>
        <v>19569.686958333332</v>
      </c>
      <c r="I8" s="9">
        <f>VLOOKUP(DATE(YEAR(I$5)+3,MONTH(I$5),DAY(I$5)),'LGE PPA Monthly'!$A$33:$C$335,3,FALSE)/1000</f>
        <v>19600.970514166664</v>
      </c>
      <c r="J8" s="9">
        <f>VLOOKUP(DATE(YEAR(J$5)+3,MONTH(J$5),DAY(J$5)),'LGE PPA Monthly'!$A$33:$C$335,3,FALSE)/1000</f>
        <v>19632.254069999995</v>
      </c>
      <c r="K8" s="9">
        <f>VLOOKUP(DATE(YEAR(K$5)+3,MONTH(K$5),DAY(K$5)),'LGE PPA Monthly'!$A$33:$C$335,3,FALSE)/1000</f>
        <v>19664.928804999996</v>
      </c>
      <c r="L8" s="9">
        <f>VLOOKUP(DATE(YEAR(L$5)+3,MONTH(L$5),DAY(L$5)),'LGE PPA Monthly'!$A$33:$C$335,3,FALSE)/1000</f>
        <v>19697.603539999996</v>
      </c>
      <c r="M8" s="9">
        <f>VLOOKUP(DATE(YEAR(M$5)+3,MONTH(M$5),DAY(M$5)),'LGE PPA Monthly'!$A$33:$C$335,3,FALSE)/1000</f>
        <v>19730.278274999997</v>
      </c>
      <c r="N8" s="9">
        <f>VLOOKUP(DATE(YEAR(N$5)+3,MONTH(N$5),DAY(N$5)),'LGE PPA Monthly'!$A$33:$C$335,3,FALSE)/1000</f>
        <v>19762.953009999997</v>
      </c>
      <c r="O8" s="9">
        <f>VLOOKUP(DATE(YEAR(O$5)+3,MONTH(O$5),DAY(O$5)),'LGE PPA Monthly'!$A$33:$C$335,3,FALSE)/1000</f>
        <v>19795.627745000002</v>
      </c>
      <c r="P8" s="9">
        <f>VLOOKUP(DATE(YEAR(P$5)+3,MONTH(P$5),DAY(P$5)),'LGE PPA Monthly'!$A$33:$C$335,3,FALSE)/1000</f>
        <v>19828.302480000002</v>
      </c>
    </row>
    <row r="9" spans="1:16" x14ac:dyDescent="0.25">
      <c r="A9" s="7">
        <v>4</v>
      </c>
      <c r="B9" s="9">
        <f>VLOOKUP(DATE(YEAR(B$5)+$A9,MONTH(B$5),DAY(B$5)),'LGE PPA Monthly'!$A$33:$C$335,3,FALSE)/1000</f>
        <v>19697.603539999996</v>
      </c>
      <c r="D9" s="9">
        <f>VLOOKUP(DATE(YEAR(D$5)+4,MONTH(D$5),DAY(D$5)),'LGE PPA Monthly'!$A$33:$C$335,3,FALSE)/1000</f>
        <v>19828.302480000002</v>
      </c>
      <c r="E9" s="9">
        <f>VLOOKUP(DATE(YEAR(E$5)+4,MONTH(E$5),DAY(E$5)),'LGE PPA Monthly'!$A$33:$C$335,3,FALSE)/1000</f>
        <v>19860.977215000003</v>
      </c>
      <c r="F9" s="9">
        <f>VLOOKUP(DATE(YEAR(F$5)+4,MONTH(F$5),DAY(F$5)),'LGE PPA Monthly'!$A$33:$C$335,3,FALSE)/1000</f>
        <v>19893.651950000003</v>
      </c>
      <c r="G9" s="9">
        <f>VLOOKUP(DATE(YEAR(G$5)+4,MONTH(G$5),DAY(G$5)),'LGE PPA Monthly'!$A$33:$C$335,3,FALSE)/1000</f>
        <v>19926.326685000004</v>
      </c>
      <c r="H9" s="9">
        <f>VLOOKUP(DATE(YEAR(H$5)+4,MONTH(H$5),DAY(H$5)),'LGE PPA Monthly'!$A$33:$C$335,3,FALSE)/1000</f>
        <v>19959.001420000001</v>
      </c>
      <c r="I9" s="9">
        <f>VLOOKUP(DATE(YEAR(I$5)+4,MONTH(I$5),DAY(I$5)),'LGE PPA Monthly'!$A$33:$C$335,3,FALSE)/1000</f>
        <v>19991.676155000001</v>
      </c>
      <c r="J9" s="9">
        <f>VLOOKUP(DATE(YEAR(J$5)+4,MONTH(J$5),DAY(J$5)),'LGE PPA Monthly'!$A$33:$C$335,3,FALSE)/1000</f>
        <v>20024.350890000002</v>
      </c>
      <c r="K9" s="9">
        <f>VLOOKUP(DATE(YEAR(K$5)+4,MONTH(K$5),DAY(K$5)),'LGE PPA Monthly'!$A$33:$C$335,3,FALSE)/1000</f>
        <v>20057.406222500002</v>
      </c>
      <c r="L9" s="9">
        <f>VLOOKUP(DATE(YEAR(L$5)+4,MONTH(L$5),DAY(L$5)),'LGE PPA Monthly'!$A$33:$C$335,3,FALSE)/1000</f>
        <v>20090.461554999998</v>
      </c>
      <c r="M9" s="9">
        <f>VLOOKUP(DATE(YEAR(M$5)+4,MONTH(M$5),DAY(M$5)),'LGE PPA Monthly'!$A$33:$C$335,3,FALSE)/1000</f>
        <v>20123.516887499998</v>
      </c>
      <c r="N9" s="9">
        <f>VLOOKUP(DATE(YEAR(N$5)+4,MONTH(N$5),DAY(N$5)),'LGE PPA Monthly'!$A$33:$C$335,3,FALSE)/1000</f>
        <v>20156.572219999998</v>
      </c>
      <c r="O9" s="9">
        <f>VLOOKUP(DATE(YEAR(O$5)+4,MONTH(O$5),DAY(O$5)),'LGE PPA Monthly'!$A$33:$C$335,3,FALSE)/1000</f>
        <v>20189.627552499998</v>
      </c>
      <c r="P9" s="9">
        <f>VLOOKUP(DATE(YEAR(P$5)+4,MONTH(P$5),DAY(P$5)),'LGE PPA Monthly'!$A$33:$C$335,3,FALSE)/1000</f>
        <v>20222.682884999998</v>
      </c>
    </row>
    <row r="10" spans="1:16" x14ac:dyDescent="0.25">
      <c r="A10" s="7">
        <v>5</v>
      </c>
      <c r="B10" s="9">
        <f>VLOOKUP(DATE(YEAR(B$5)+$A10,MONTH(B$5),DAY(B$5)),'LGE PPA Monthly'!$A$33:$C$335,3,FALSE)/1000</f>
        <v>20090.461554999998</v>
      </c>
      <c r="D10" s="9">
        <f>VLOOKUP(DATE(YEAR(D$5)+5,MONTH(D$5),DAY(D$5)),'LGE PPA Monthly'!$A$33:$C$335,3,FALSE)/1000</f>
        <v>20222.682884999998</v>
      </c>
      <c r="E10" s="9">
        <f>VLOOKUP(DATE(YEAR(E$5)+5,MONTH(E$5),DAY(E$5)),'LGE PPA Monthly'!$A$33:$C$335,3,FALSE)/1000</f>
        <v>20255.738217499998</v>
      </c>
      <c r="F10" s="9">
        <f>VLOOKUP(DATE(YEAR(F$5)+5,MONTH(F$5),DAY(F$5)),'LGE PPA Monthly'!$A$33:$C$335,3,FALSE)/1000</f>
        <v>20288.793549999999</v>
      </c>
      <c r="G10" s="9">
        <f>VLOOKUP(DATE(YEAR(G$5)+5,MONTH(G$5),DAY(G$5)),'LGE PPA Monthly'!$A$33:$C$335,3,FALSE)/1000</f>
        <v>20321.848882499995</v>
      </c>
      <c r="H10" s="9">
        <f>VLOOKUP(DATE(YEAR(H$5)+5,MONTH(H$5),DAY(H$5)),'LGE PPA Monthly'!$A$33:$C$335,3,FALSE)/1000</f>
        <v>20354.904214999995</v>
      </c>
      <c r="I10" s="9">
        <f>VLOOKUP(DATE(YEAR(I$5)+5,MONTH(I$5),DAY(I$5)),'LGE PPA Monthly'!$A$33:$C$335,3,FALSE)/1000</f>
        <v>20387.959547499995</v>
      </c>
      <c r="J10" s="9">
        <f>VLOOKUP(DATE(YEAR(J$5)+5,MONTH(J$5),DAY(J$5)),'LGE PPA Monthly'!$A$33:$C$335,3,FALSE)/1000</f>
        <v>20421.014879999995</v>
      </c>
      <c r="K10" s="9">
        <f>VLOOKUP(DATE(YEAR(K$5)+5,MONTH(K$5),DAY(K$5)),'LGE PPA Monthly'!$A$33:$C$335,3,FALSE)/1000</f>
        <v>20441.905944999995</v>
      </c>
      <c r="L10" s="9">
        <f>VLOOKUP(DATE(YEAR(L$5)+5,MONTH(L$5),DAY(L$5)),'LGE PPA Monthly'!$A$33:$C$335,3,FALSE)/1000</f>
        <v>20462.797009999998</v>
      </c>
      <c r="M10" s="9">
        <f>VLOOKUP(DATE(YEAR(M$5)+5,MONTH(M$5),DAY(M$5)),'LGE PPA Monthly'!$A$33:$C$335,3,FALSE)/1000</f>
        <v>20483.688074999998</v>
      </c>
      <c r="N10" s="9">
        <f>VLOOKUP(DATE(YEAR(N$5)+5,MONTH(N$5),DAY(N$5)),'LGE PPA Monthly'!$A$33:$C$335,3,FALSE)/1000</f>
        <v>20504.579140000002</v>
      </c>
      <c r="O10" s="9">
        <f>VLOOKUP(DATE(YEAR(O$5)+5,MONTH(O$5),DAY(O$5)),'LGE PPA Monthly'!$A$33:$C$335,3,FALSE)/1000</f>
        <v>20525.470204999998</v>
      </c>
      <c r="P10" s="9">
        <f>VLOOKUP(DATE(YEAR(P$5)+5,MONTH(P$5),DAY(P$5)),'LGE PPA Monthly'!$A$33:$C$335,3,FALSE)/1000</f>
        <v>20546.361270000001</v>
      </c>
    </row>
    <row r="11" spans="1:16" x14ac:dyDescent="0.25">
      <c r="A11" s="7">
        <v>6</v>
      </c>
      <c r="B11" s="9">
        <f>VLOOKUP(DATE(YEAR(B$5)+$A11,MONTH(B$5),DAY(B$5)),'LGE PPA Monthly'!$A$33:$C$335,3,FALSE)/1000</f>
        <v>20462.797009999998</v>
      </c>
      <c r="D11" s="9">
        <f>VLOOKUP(DATE(YEAR(D$5)+$A11,MONTH(D$5),DAY(D$5)),'LGE PPA Monthly'!$A$33:$C$335,3,FALSE)/1000</f>
        <v>20546.361270000001</v>
      </c>
      <c r="E11" s="9">
        <f>VLOOKUP(DATE(YEAR(E$5)+$A11,MONTH(E$5),DAY(E$5)),'LGE PPA Monthly'!$A$33:$C$335,3,FALSE)/1000</f>
        <v>20567.252334999997</v>
      </c>
      <c r="F11" s="9">
        <f>VLOOKUP(DATE(YEAR(F$5)+$A11,MONTH(F$5),DAY(F$5)),'LGE PPA Monthly'!$A$33:$C$335,3,FALSE)/1000</f>
        <v>20588.143399999997</v>
      </c>
      <c r="G11" s="9">
        <f>VLOOKUP(DATE(YEAR(G$5)+$A11,MONTH(G$5),DAY(G$5)),'LGE PPA Monthly'!$A$33:$C$335,3,FALSE)/1000</f>
        <v>20609.034465000001</v>
      </c>
      <c r="H11" s="9">
        <f>VLOOKUP(DATE(YEAR(H$5)+$A11,MONTH(H$5),DAY(H$5)),'LGE PPA Monthly'!$A$33:$C$335,3,FALSE)/1000</f>
        <v>20629.925529999997</v>
      </c>
      <c r="I11" s="9">
        <f>VLOOKUP(DATE(YEAR(I$5)+$A11,MONTH(I$5),DAY(I$5)),'LGE PPA Monthly'!$A$33:$C$335,3,FALSE)/1000</f>
        <v>20650.816595</v>
      </c>
      <c r="J11" s="9">
        <f>VLOOKUP(DATE(YEAR(J$5)+$A11,MONTH(J$5),DAY(J$5)),'LGE PPA Monthly'!$A$33:$C$335,3,FALSE)/1000</f>
        <v>20671.70766</v>
      </c>
      <c r="K11" s="9">
        <f>VLOOKUP(DATE(YEAR(K$5)+$A11,MONTH(K$5),DAY(K$5)),'LGE PPA Monthly'!$A$33:$C$335,3,FALSE)/1000</f>
        <v>20694.391799166668</v>
      </c>
      <c r="L11" s="9">
        <f>VLOOKUP(DATE(YEAR(L$5)+$A11,MONTH(L$5),DAY(L$5)),'LGE PPA Monthly'!$A$33:$C$335,3,FALSE)/1000</f>
        <v>20717.075938333335</v>
      </c>
      <c r="M11" s="9">
        <f>VLOOKUP(DATE(YEAR(M$5)+$A11,MONTH(M$5),DAY(M$5)),'LGE PPA Monthly'!$A$33:$C$335,3,FALSE)/1000</f>
        <v>20739.760077499999</v>
      </c>
      <c r="N11" s="9">
        <f>VLOOKUP(DATE(YEAR(N$5)+$A11,MONTH(N$5),DAY(N$5)),'LGE PPA Monthly'!$A$33:$C$335,3,FALSE)/1000</f>
        <v>20762.44421666667</v>
      </c>
      <c r="O11" s="9">
        <f>VLOOKUP(DATE(YEAR(O$5)+$A11,MONTH(O$5),DAY(O$5)),'LGE PPA Monthly'!$A$33:$C$335,3,FALSE)/1000</f>
        <v>20785.128355833338</v>
      </c>
      <c r="P11" s="9">
        <f>VLOOKUP(DATE(YEAR(P$5)+$A11,MONTH(P$5),DAY(P$5)),'LGE PPA Monthly'!$A$33:$C$335,3,FALSE)/1000</f>
        <v>20807.812495000006</v>
      </c>
    </row>
    <row r="12" spans="1:16" x14ac:dyDescent="0.25">
      <c r="A12" s="7">
        <v>7</v>
      </c>
      <c r="B12" s="9">
        <f>VLOOKUP(DATE(YEAR(B$5)+$A12,MONTH(B$5),DAY(B$5)),'LGE PPA Monthly'!$A$33:$C$335,3,FALSE)/1000</f>
        <v>20717.075938333335</v>
      </c>
      <c r="D12" s="9">
        <f>VLOOKUP(DATE(YEAR(D$5)+$A12,MONTH(D$5),DAY(D$5)),'LGE PPA Monthly'!$A$33:$C$335,3,FALSE)/1000</f>
        <v>20807.812495000006</v>
      </c>
      <c r="E12" s="9">
        <f>VLOOKUP(DATE(YEAR(E$5)+$A12,MONTH(E$5),DAY(E$5)),'LGE PPA Monthly'!$A$33:$C$335,3,FALSE)/1000</f>
        <v>20830.496634166673</v>
      </c>
      <c r="F12" s="9">
        <f>VLOOKUP(DATE(YEAR(F$5)+$A12,MONTH(F$5),DAY(F$5)),'LGE PPA Monthly'!$A$33:$C$335,3,FALSE)/1000</f>
        <v>20853.180773333341</v>
      </c>
      <c r="G12" s="9">
        <f>VLOOKUP(DATE(YEAR(G$5)+$A12,MONTH(G$5),DAY(G$5)),'LGE PPA Monthly'!$A$33:$C$335,3,FALSE)/1000</f>
        <v>20875.864912500008</v>
      </c>
      <c r="H12" s="9">
        <f>VLOOKUP(DATE(YEAR(H$5)+$A12,MONTH(H$5),DAY(H$5)),'LGE PPA Monthly'!$A$33:$C$335,3,FALSE)/1000</f>
        <v>20898.549051666672</v>
      </c>
      <c r="I12" s="9">
        <f>VLOOKUP(DATE(YEAR(I$5)+$A12,MONTH(I$5),DAY(I$5)),'LGE PPA Monthly'!$A$33:$C$335,3,FALSE)/1000</f>
        <v>20921.23319083334</v>
      </c>
      <c r="J12" s="9">
        <f>VLOOKUP(DATE(YEAR(J$5)+$A12,MONTH(J$5),DAY(J$5)),'LGE PPA Monthly'!$A$33:$C$335,3,FALSE)/1000</f>
        <v>20943.917330000011</v>
      </c>
      <c r="K12" s="9">
        <f>VLOOKUP(DATE(YEAR(K$5)+$A12,MONTH(K$5),DAY(K$5)),'LGE PPA Monthly'!$A$33:$C$335,3,FALSE)/1000</f>
        <v>20963.101110000007</v>
      </c>
      <c r="L12" s="9">
        <f>VLOOKUP(DATE(YEAR(L$5)+$A12,MONTH(L$5),DAY(L$5)),'LGE PPA Monthly'!$A$33:$C$335,3,FALSE)/1000</f>
        <v>20982.284890000003</v>
      </c>
      <c r="M12" s="9">
        <f>VLOOKUP(DATE(YEAR(M$5)+$A12,MONTH(M$5),DAY(M$5)),'LGE PPA Monthly'!$A$33:$C$335,3,FALSE)/1000</f>
        <v>21001.468670000002</v>
      </c>
      <c r="N12" s="9">
        <f>VLOOKUP(DATE(YEAR(N$5)+$A12,MONTH(N$5),DAY(N$5)),'LGE PPA Monthly'!$A$33:$C$335,3,FALSE)/1000</f>
        <v>21020.652450000001</v>
      </c>
      <c r="O12" s="9">
        <f>VLOOKUP(DATE(YEAR(O$5)+$A12,MONTH(O$5),DAY(O$5)),'LGE PPA Monthly'!$A$33:$C$335,3,FALSE)/1000</f>
        <v>21039.836230000001</v>
      </c>
      <c r="P12" s="9">
        <f>VLOOKUP(DATE(YEAR(P$5)+$A12,MONTH(P$5),DAY(P$5)),'LGE PPA Monthly'!$A$33:$C$335,3,FALSE)/1000</f>
        <v>21059.02001</v>
      </c>
    </row>
    <row r="13" spans="1:16" x14ac:dyDescent="0.25">
      <c r="A13" s="7">
        <v>8</v>
      </c>
      <c r="B13" s="9">
        <f>VLOOKUP(DATE(YEAR(B$5)+$A13,MONTH(B$5),DAY(B$5)),'LGE PPA Monthly'!$A$33:$C$335,3,FALSE)/1000</f>
        <v>20982.284890000003</v>
      </c>
      <c r="D13" s="9">
        <f>VLOOKUP(DATE(YEAR(D$5)+$A13,MONTH(D$5),DAY(D$5)),'LGE PPA Monthly'!$A$33:$C$335,3,FALSE)/1000</f>
        <v>21059.02001</v>
      </c>
      <c r="E13" s="9">
        <f>VLOOKUP(DATE(YEAR(E$5)+$A13,MONTH(E$5),DAY(E$5)),'LGE PPA Monthly'!$A$33:$C$335,3,FALSE)/1000</f>
        <v>21078.20379</v>
      </c>
      <c r="F13" s="9">
        <f>VLOOKUP(DATE(YEAR(F$5)+$A13,MONTH(F$5),DAY(F$5)),'LGE PPA Monthly'!$A$33:$C$335,3,FALSE)/1000</f>
        <v>21097.387569999999</v>
      </c>
      <c r="G13" s="9">
        <f>VLOOKUP(DATE(YEAR(G$5)+$A13,MONTH(G$5),DAY(G$5)),'LGE PPA Monthly'!$A$33:$C$335,3,FALSE)/1000</f>
        <v>21116.571349999998</v>
      </c>
      <c r="H13" s="9">
        <f>VLOOKUP(DATE(YEAR(H$5)+$A13,MONTH(H$5),DAY(H$5)),'LGE PPA Monthly'!$A$33:$C$335,3,FALSE)/1000</f>
        <v>21135.755129999998</v>
      </c>
      <c r="I13" s="9">
        <f>VLOOKUP(DATE(YEAR(I$5)+$A13,MONTH(I$5),DAY(I$5)),'LGE PPA Monthly'!$A$33:$C$335,3,FALSE)/1000</f>
        <v>21154.938910000001</v>
      </c>
      <c r="J13" s="9">
        <f>VLOOKUP(DATE(YEAR(J$5)+$A13,MONTH(J$5),DAY(J$5)),'LGE PPA Monthly'!$A$33:$C$335,3,FALSE)/1000</f>
        <v>21174.122689999997</v>
      </c>
      <c r="K13" s="9">
        <f>VLOOKUP(DATE(YEAR(K$5)+$A13,MONTH(K$5),DAY(K$5)),'LGE PPA Monthly'!$A$33:$C$335,3,FALSE)/1000</f>
        <v>21031.540693333332</v>
      </c>
      <c r="L13" s="9">
        <f>VLOOKUP(DATE(YEAR(L$5)+$A13,MONTH(L$5),DAY(L$5)),'LGE PPA Monthly'!$A$33:$C$335,3,FALSE)/1000</f>
        <v>20888.958696666665</v>
      </c>
      <c r="M13" s="9">
        <f>VLOOKUP(DATE(YEAR(M$5)+$A13,MONTH(M$5),DAY(M$5)),'LGE PPA Monthly'!$A$33:$C$335,3,FALSE)/1000</f>
        <v>20746.376700000001</v>
      </c>
      <c r="N13" s="9">
        <f>VLOOKUP(DATE(YEAR(N$5)+$A13,MONTH(N$5),DAY(N$5)),'LGE PPA Monthly'!$A$33:$C$335,3,FALSE)/1000</f>
        <v>20603.794703333333</v>
      </c>
      <c r="O13" s="9">
        <f>VLOOKUP(DATE(YEAR(O$5)+$A13,MONTH(O$5),DAY(O$5)),'LGE PPA Monthly'!$A$33:$C$335,3,FALSE)/1000</f>
        <v>20461.212706666662</v>
      </c>
      <c r="P13" s="9">
        <f>VLOOKUP(DATE(YEAR(P$5)+$A13,MONTH(P$5),DAY(P$5)),'LGE PPA Monthly'!$A$33:$C$335,3,FALSE)/1000</f>
        <v>20318.630709999998</v>
      </c>
    </row>
    <row r="14" spans="1:16" x14ac:dyDescent="0.25">
      <c r="A14" s="7">
        <v>9</v>
      </c>
      <c r="B14" s="9">
        <f>VLOOKUP(DATE(YEAR(B$5)+$A14,MONTH(B$5),DAY(B$5)),'LGE PPA Monthly'!$A$33:$C$335,3,FALSE)/1000</f>
        <v>20888.958696666665</v>
      </c>
      <c r="D14" s="9">
        <f>VLOOKUP(DATE(YEAR(D$5)+$A14,MONTH(D$5),DAY(D$5)),'LGE PPA Monthly'!$A$33:$C$335,3,FALSE)/1000</f>
        <v>20318.630709999998</v>
      </c>
      <c r="E14" s="9">
        <f>VLOOKUP(DATE(YEAR(E$5)+$A14,MONTH(E$5),DAY(E$5)),'LGE PPA Monthly'!$A$33:$C$335,3,FALSE)/1000</f>
        <v>20176.048713333326</v>
      </c>
      <c r="F14" s="9">
        <f>VLOOKUP(DATE(YEAR(F$5)+$A14,MONTH(F$5),DAY(F$5)),'LGE PPA Monthly'!$A$33:$C$335,3,FALSE)/1000</f>
        <v>20033.466716666662</v>
      </c>
      <c r="G14" s="9">
        <f>VLOOKUP(DATE(YEAR(G$5)+$A14,MONTH(G$5),DAY(G$5)),'LGE PPA Monthly'!$A$33:$C$335,3,FALSE)/1000</f>
        <v>19890.884719999995</v>
      </c>
      <c r="H14" s="9">
        <f>VLOOKUP(DATE(YEAR(H$5)+$A14,MONTH(H$5),DAY(H$5)),'LGE PPA Monthly'!$A$33:$C$335,3,FALSE)/1000</f>
        <v>19748.302723333331</v>
      </c>
      <c r="I14" s="9">
        <f>VLOOKUP(DATE(YEAR(I$5)+$A14,MONTH(I$5),DAY(I$5)),'LGE PPA Monthly'!$A$33:$C$335,3,FALSE)/1000</f>
        <v>19605.720726666663</v>
      </c>
      <c r="J14" s="9">
        <f>VLOOKUP(DATE(YEAR(J$5)+$A14,MONTH(J$5),DAY(J$5)),'LGE PPA Monthly'!$A$33:$C$335,3,FALSE)/1000</f>
        <v>19463.138729999995</v>
      </c>
      <c r="K14" s="9">
        <f>VLOOKUP(DATE(YEAR(K$5)+$A14,MONTH(K$5),DAY(K$5)),'LGE PPA Monthly'!$A$33:$C$335,3,FALSE)/1000</f>
        <v>19483.804315833331</v>
      </c>
      <c r="L14" s="9">
        <f>VLOOKUP(DATE(YEAR(L$5)+$A14,MONTH(L$5),DAY(L$5)),'LGE PPA Monthly'!$A$33:$C$335,3,FALSE)/1000</f>
        <v>19504.469901666664</v>
      </c>
      <c r="M14" s="9">
        <f>VLOOKUP(DATE(YEAR(M$5)+$A14,MONTH(M$5),DAY(M$5)),'LGE PPA Monthly'!$A$33:$C$335,3,FALSE)/1000</f>
        <v>19525.135487499996</v>
      </c>
      <c r="N14" s="9">
        <f>VLOOKUP(DATE(YEAR(N$5)+$A14,MONTH(N$5),DAY(N$5)),'LGE PPA Monthly'!$A$33:$C$335,3,FALSE)/1000</f>
        <v>19545.801073333332</v>
      </c>
      <c r="O14" s="9">
        <f>VLOOKUP(DATE(YEAR(O$5)+$A14,MONTH(O$5),DAY(O$5)),'LGE PPA Monthly'!$A$33:$C$335,3,FALSE)/1000</f>
        <v>19566.466659166665</v>
      </c>
      <c r="P14" s="9">
        <f>VLOOKUP(DATE(YEAR(P$5)+$A14,MONTH(P$5),DAY(P$5)),'LGE PPA Monthly'!$A$33:$C$335,3,FALSE)/1000</f>
        <v>19587.132244999997</v>
      </c>
    </row>
    <row r="15" spans="1:16" x14ac:dyDescent="0.25">
      <c r="A15" s="7">
        <v>10</v>
      </c>
      <c r="B15" s="9">
        <f>VLOOKUP(DATE(YEAR(B$5)+$A15,MONTH(B$5),DAY(B$5)),'LGE PPA Monthly'!$A$33:$C$335,3,FALSE)/1000</f>
        <v>19504.469901666664</v>
      </c>
      <c r="D15" s="9">
        <f>VLOOKUP(DATE(YEAR(D$5)+$A15,MONTH(D$5),DAY(D$5)),'LGE PPA Monthly'!$A$33:$C$335,3,FALSE)/1000</f>
        <v>19587.132244999997</v>
      </c>
      <c r="E15" s="9">
        <f>VLOOKUP(DATE(YEAR(E$5)+$A15,MONTH(E$5),DAY(E$5)),'LGE PPA Monthly'!$A$33:$C$335,3,FALSE)/1000</f>
        <v>19607.797830833329</v>
      </c>
      <c r="F15" s="9">
        <f>VLOOKUP(DATE(YEAR(F$5)+$A15,MONTH(F$5),DAY(F$5)),'LGE PPA Monthly'!$A$33:$C$335,3,FALSE)/1000</f>
        <v>19628.463416666666</v>
      </c>
      <c r="G15" s="9">
        <f>VLOOKUP(DATE(YEAR(G$5)+$A15,MONTH(G$5),DAY(G$5)),'LGE PPA Monthly'!$A$33:$C$335,3,FALSE)/1000</f>
        <v>19649.129002499998</v>
      </c>
      <c r="H15" s="9">
        <f>VLOOKUP(DATE(YEAR(H$5)+$A15,MONTH(H$5),DAY(H$5)),'LGE PPA Monthly'!$A$33:$C$335,3,FALSE)/1000</f>
        <v>19669.79458833333</v>
      </c>
      <c r="I15" s="9">
        <f>VLOOKUP(DATE(YEAR(I$5)+$A15,MONTH(I$5),DAY(I$5)),'LGE PPA Monthly'!$A$33:$C$335,3,FALSE)/1000</f>
        <v>19690.460174166663</v>
      </c>
      <c r="J15" s="9">
        <f>VLOOKUP(DATE(YEAR(J$5)+$A15,MONTH(J$5),DAY(J$5)),'LGE PPA Monthly'!$A$33:$C$335,3,FALSE)/1000</f>
        <v>19711.125759999995</v>
      </c>
      <c r="K15" s="9">
        <f>VLOOKUP(DATE(YEAR(K$5)+$A15,MONTH(K$5),DAY(K$5)),'LGE PPA Monthly'!$A$33:$C$335,3,FALSE)/1000</f>
        <v>19731.245784999996</v>
      </c>
      <c r="L15" s="9">
        <f>VLOOKUP(DATE(YEAR(L$5)+$A15,MONTH(L$5),DAY(L$5)),'LGE PPA Monthly'!$A$33:$C$335,3,FALSE)/1000</f>
        <v>19751.365809999999</v>
      </c>
      <c r="M15" s="9">
        <f>VLOOKUP(DATE(YEAR(M$5)+$A15,MONTH(M$5),DAY(M$5)),'LGE PPA Monthly'!$A$33:$C$335,3,FALSE)/1000</f>
        <v>19771.485834999996</v>
      </c>
      <c r="N15" s="9">
        <f>VLOOKUP(DATE(YEAR(N$5)+$A15,MONTH(N$5),DAY(N$5)),'LGE PPA Monthly'!$A$33:$C$335,3,FALSE)/1000</f>
        <v>19791.60586</v>
      </c>
      <c r="O15" s="9">
        <f>VLOOKUP(DATE(YEAR(O$5)+$A15,MONTH(O$5),DAY(O$5)),'LGE PPA Monthly'!$A$33:$C$335,3,FALSE)/1000</f>
        <v>19811.725884999996</v>
      </c>
      <c r="P15" s="9">
        <f>VLOOKUP(DATE(YEAR(P$5)+$A15,MONTH(P$5),DAY(P$5)),'LGE PPA Monthly'!$A$33:$C$335,3,FALSE)/1000</f>
        <v>19831.84591</v>
      </c>
    </row>
    <row r="16" spans="1:16" x14ac:dyDescent="0.25">
      <c r="A16" s="7">
        <v>11</v>
      </c>
      <c r="B16" s="9">
        <f>VLOOKUP(DATE(YEAR(B$5)+$A16,MONTH(B$5),DAY(B$5)),'LGE PPA Monthly'!$A$33:$C$335,3,FALSE)/1000</f>
        <v>19751.365809999999</v>
      </c>
      <c r="D16" s="9">
        <f>VLOOKUP(DATE(YEAR(D$5)+$A16,MONTH(D$5),DAY(D$5)),'LGE PPA Monthly'!$A$33:$C$335,3,FALSE)/1000</f>
        <v>19831.84591</v>
      </c>
      <c r="E16" s="9">
        <f>VLOOKUP(DATE(YEAR(E$5)+$A16,MONTH(E$5),DAY(E$5)),'LGE PPA Monthly'!$A$33:$C$335,3,FALSE)/1000</f>
        <v>19851.965935</v>
      </c>
      <c r="F16" s="9">
        <f>VLOOKUP(DATE(YEAR(F$5)+$A16,MONTH(F$5),DAY(F$5)),'LGE PPA Monthly'!$A$33:$C$335,3,FALSE)/1000</f>
        <v>19872.08596</v>
      </c>
      <c r="G16" s="9">
        <f>VLOOKUP(DATE(YEAR(G$5)+$A16,MONTH(G$5),DAY(G$5)),'LGE PPA Monthly'!$A$33:$C$335,3,FALSE)/1000</f>
        <v>19892.205985000001</v>
      </c>
      <c r="H16" s="9">
        <f>VLOOKUP(DATE(YEAR(H$5)+$A16,MONTH(H$5),DAY(H$5)),'LGE PPA Monthly'!$A$33:$C$335,3,FALSE)/1000</f>
        <v>19912.326010000001</v>
      </c>
      <c r="I16" s="9">
        <f>VLOOKUP(DATE(YEAR(I$5)+$A16,MONTH(I$5),DAY(I$5)),'LGE PPA Monthly'!$A$33:$C$335,3,FALSE)/1000</f>
        <v>19932.446035000001</v>
      </c>
      <c r="J16" s="9">
        <f>VLOOKUP(DATE(YEAR(J$5)+$A16,MONTH(J$5),DAY(J$5)),'LGE PPA Monthly'!$A$33:$C$335,3,FALSE)/1000</f>
        <v>19952.566060000001</v>
      </c>
      <c r="K16" s="9">
        <f>VLOOKUP(DATE(YEAR(K$5)+$A16,MONTH(K$5),DAY(K$5)),'LGE PPA Monthly'!$A$33:$C$335,3,FALSE)/1000</f>
        <v>19972.959335833333</v>
      </c>
      <c r="L16" s="9">
        <f>VLOOKUP(DATE(YEAR(L$5)+$A16,MONTH(L$5),DAY(L$5)),'LGE PPA Monthly'!$A$33:$C$335,3,FALSE)/1000</f>
        <v>19993.352611666665</v>
      </c>
      <c r="M16" s="9">
        <f>VLOOKUP(DATE(YEAR(M$5)+$A16,MONTH(M$5),DAY(M$5)),'LGE PPA Monthly'!$A$33:$C$335,3,FALSE)/1000</f>
        <v>20013.745887499997</v>
      </c>
      <c r="N16" s="9">
        <f>VLOOKUP(DATE(YEAR(N$5)+$A16,MONTH(N$5),DAY(N$5)),'LGE PPA Monthly'!$A$33:$C$335,3,FALSE)/1000</f>
        <v>20034.13916333333</v>
      </c>
      <c r="O16" s="9">
        <f>VLOOKUP(DATE(YEAR(O$5)+$A16,MONTH(O$5),DAY(O$5)),'LGE PPA Monthly'!$A$33:$C$335,3,FALSE)/1000</f>
        <v>20054.532439166665</v>
      </c>
      <c r="P16" s="9">
        <f>VLOOKUP(DATE(YEAR(P$5)+$A16,MONTH(P$5),DAY(P$5)),'LGE PPA Monthly'!$A$33:$C$335,3,FALSE)/1000</f>
        <v>20074.925714999998</v>
      </c>
    </row>
    <row r="17" spans="1:16" x14ac:dyDescent="0.25">
      <c r="A17" s="7">
        <v>12</v>
      </c>
      <c r="B17" s="9">
        <f>VLOOKUP(DATE(YEAR(B$5)+$A17,MONTH(B$5),DAY(B$5)),'LGE PPA Monthly'!$A$33:$C$335,3,FALSE)/1000</f>
        <v>19993.352611666665</v>
      </c>
      <c r="D17" s="9">
        <f>VLOOKUP(DATE(YEAR(D$5)+$A17,MONTH(D$5),DAY(D$5)),'LGE PPA Monthly'!$A$33:$C$335,3,FALSE)/1000</f>
        <v>20074.925714999998</v>
      </c>
      <c r="E17" s="9">
        <f>VLOOKUP(DATE(YEAR(E$5)+$A17,MONTH(E$5),DAY(E$5)),'LGE PPA Monthly'!$A$33:$C$335,3,FALSE)/1000</f>
        <v>20095.31899083333</v>
      </c>
      <c r="F17" s="9">
        <f>VLOOKUP(DATE(YEAR(F$5)+$A17,MONTH(F$5),DAY(F$5)),'LGE PPA Monthly'!$A$33:$C$335,3,FALSE)/1000</f>
        <v>20115.712266666662</v>
      </c>
      <c r="G17" s="9">
        <f>VLOOKUP(DATE(YEAR(G$5)+$A17,MONTH(G$5),DAY(G$5)),'LGE PPA Monthly'!$A$33:$C$335,3,FALSE)/1000</f>
        <v>20136.105542499998</v>
      </c>
      <c r="H17" s="9">
        <f>VLOOKUP(DATE(YEAR(H$5)+$A17,MONTH(H$5),DAY(H$5)),'LGE PPA Monthly'!$A$33:$C$335,3,FALSE)/1000</f>
        <v>20156.498818333326</v>
      </c>
      <c r="I17" s="9">
        <f>VLOOKUP(DATE(YEAR(I$5)+$A17,MONTH(I$5),DAY(I$5)),'LGE PPA Monthly'!$A$33:$C$335,3,FALSE)/1000</f>
        <v>20176.892094166662</v>
      </c>
      <c r="J17" s="9">
        <f>VLOOKUP(DATE(YEAR(J$5)+$A17,MONTH(J$5),DAY(J$5)),'LGE PPA Monthly'!$A$33:$C$335,3,FALSE)/1000</f>
        <v>20197.285369999994</v>
      </c>
      <c r="K17" s="9">
        <f>VLOOKUP(DATE(YEAR(K$5)+$A17,MONTH(K$5),DAY(K$5)),'LGE PPA Monthly'!$A$33:$C$335,3,FALSE)/1000</f>
        <v>20216.143024166664</v>
      </c>
      <c r="L17" s="9">
        <f>VLOOKUP(DATE(YEAR(L$5)+$A17,MONTH(L$5),DAY(L$5)),'LGE PPA Monthly'!$A$33:$C$335,3,FALSE)/1000</f>
        <v>20235.00067833333</v>
      </c>
      <c r="M17" s="9">
        <f>VLOOKUP(DATE(YEAR(M$5)+$A17,MONTH(M$5),DAY(M$5)),'LGE PPA Monthly'!$A$33:$C$335,3,FALSE)/1000</f>
        <v>20253.8583325</v>
      </c>
      <c r="N17" s="9">
        <f>VLOOKUP(DATE(YEAR(N$5)+$A17,MONTH(N$5),DAY(N$5)),'LGE PPA Monthly'!$A$33:$C$335,3,FALSE)/1000</f>
        <v>20272.715986666666</v>
      </c>
      <c r="O17" s="9">
        <f>VLOOKUP(DATE(YEAR(O$5)+$A17,MONTH(O$5),DAY(O$5)),'LGE PPA Monthly'!$A$33:$C$335,3,FALSE)/1000</f>
        <v>20291.573640833332</v>
      </c>
      <c r="P17" s="9">
        <f>VLOOKUP(DATE(YEAR(P$5)+$A17,MONTH(P$5),DAY(P$5)),'LGE PPA Monthly'!$A$33:$C$335,3,FALSE)/1000</f>
        <v>20310.431294999998</v>
      </c>
    </row>
    <row r="18" spans="1:16" x14ac:dyDescent="0.25">
      <c r="A18" s="7">
        <v>13</v>
      </c>
      <c r="B18" s="9">
        <f>VLOOKUP(DATE(YEAR(B$5)+$A18,MONTH(B$5),DAY(B$5)),'LGE PPA Monthly'!$A$33:$C$335,3,FALSE)/1000</f>
        <v>20235.00067833333</v>
      </c>
      <c r="D18" s="9">
        <f>VLOOKUP(DATE(YEAR(D$5)+$A18,MONTH(D$5),DAY(D$5)),'LGE PPA Monthly'!$A$33:$C$335,3,FALSE)/1000</f>
        <v>20310.431294999998</v>
      </c>
      <c r="E18" s="9">
        <f>VLOOKUP(DATE(YEAR(E$5)+$A18,MONTH(E$5),DAY(E$5)),'LGE PPA Monthly'!$A$33:$C$335,3,FALSE)/1000</f>
        <v>20329.288949166668</v>
      </c>
      <c r="F18" s="9">
        <f>VLOOKUP(DATE(YEAR(F$5)+$A18,MONTH(F$5),DAY(F$5)),'LGE PPA Monthly'!$A$33:$C$335,3,FALSE)/1000</f>
        <v>20348.146603333331</v>
      </c>
      <c r="G18" s="9">
        <f>VLOOKUP(DATE(YEAR(G$5)+$A18,MONTH(G$5),DAY(G$5)),'LGE PPA Monthly'!$A$33:$C$335,3,FALSE)/1000</f>
        <v>20367.004257500001</v>
      </c>
      <c r="H18" s="9">
        <f>VLOOKUP(DATE(YEAR(H$5)+$A18,MONTH(H$5),DAY(H$5)),'LGE PPA Monthly'!$A$33:$C$335,3,FALSE)/1000</f>
        <v>20385.861911666667</v>
      </c>
      <c r="I18" s="9">
        <f>VLOOKUP(DATE(YEAR(I$5)+$A18,MONTH(I$5),DAY(I$5)),'LGE PPA Monthly'!$A$33:$C$335,3,FALSE)/1000</f>
        <v>20404.719565833333</v>
      </c>
      <c r="J18" s="9">
        <f>VLOOKUP(DATE(YEAR(J$5)+$A18,MONTH(J$5),DAY(J$5)),'LGE PPA Monthly'!$A$33:$C$335,3,FALSE)/1000</f>
        <v>20423.577219999999</v>
      </c>
      <c r="K18" s="9">
        <f>VLOOKUP(DATE(YEAR(K$5)+$A18,MONTH(K$5),DAY(K$5)),'LGE PPA Monthly'!$A$33:$C$335,3,FALSE)/1000</f>
        <v>20442.678414999998</v>
      </c>
      <c r="L18" s="9">
        <f>VLOOKUP(DATE(YEAR(L$5)+$A18,MONTH(L$5),DAY(L$5)),'LGE PPA Monthly'!$A$33:$C$335,3,FALSE)/1000</f>
        <v>20461.779609999998</v>
      </c>
      <c r="M18" s="9">
        <f>VLOOKUP(DATE(YEAR(M$5)+$A18,MONTH(M$5),DAY(M$5)),'LGE PPA Monthly'!$A$33:$C$335,3,FALSE)/1000</f>
        <v>20480.880805000001</v>
      </c>
      <c r="N18" s="9">
        <f>VLOOKUP(DATE(YEAR(N$5)+$A18,MONTH(N$5),DAY(N$5)),'LGE PPA Monthly'!$A$33:$C$335,3,FALSE)/1000</f>
        <v>20499.982</v>
      </c>
      <c r="O18" s="9">
        <f>VLOOKUP(DATE(YEAR(O$5)+$A18,MONTH(O$5),DAY(O$5)),'LGE PPA Monthly'!$A$33:$C$335,3,FALSE)/1000</f>
        <v>20519.083194999999</v>
      </c>
      <c r="P18" s="9">
        <f>VLOOKUP(DATE(YEAR(P$5)+$A18,MONTH(P$5),DAY(P$5)),'LGE PPA Monthly'!$A$33:$C$335,3,FALSE)/1000</f>
        <v>20538.184390000002</v>
      </c>
    </row>
    <row r="19" spans="1:16" x14ac:dyDescent="0.25">
      <c r="A19" s="7">
        <v>14</v>
      </c>
      <c r="B19" s="9">
        <f>VLOOKUP(DATE(YEAR(B$5)+$A19,MONTH(B$5),DAY(B$5)),'LGE PPA Monthly'!$A$33:$C$335,3,FALSE)/1000</f>
        <v>20461.779609999998</v>
      </c>
      <c r="D19" s="9">
        <f>VLOOKUP(DATE(YEAR(D$5)+$A19,MONTH(D$5),DAY(D$5)),'LGE PPA Monthly'!$A$33:$C$335,3,FALSE)/1000</f>
        <v>20538.184390000002</v>
      </c>
      <c r="E19" s="9">
        <f>VLOOKUP(DATE(YEAR(E$5)+$A19,MONTH(E$5),DAY(E$5)),'LGE PPA Monthly'!$A$33:$C$335,3,FALSE)/1000</f>
        <v>20557.285585000001</v>
      </c>
      <c r="F19" s="9">
        <f>VLOOKUP(DATE(YEAR(F$5)+$A19,MONTH(F$5),DAY(F$5)),'LGE PPA Monthly'!$A$33:$C$335,3,FALSE)/1000</f>
        <v>20576.386780000001</v>
      </c>
      <c r="G19" s="9">
        <f>VLOOKUP(DATE(YEAR(G$5)+$A19,MONTH(G$5),DAY(G$5)),'LGE PPA Monthly'!$A$33:$C$335,3,FALSE)/1000</f>
        <v>20595.487975</v>
      </c>
      <c r="H19" s="9">
        <f>VLOOKUP(DATE(YEAR(H$5)+$A19,MONTH(H$5),DAY(H$5)),'LGE PPA Monthly'!$A$33:$C$335,3,FALSE)/1000</f>
        <v>20614.589170000003</v>
      </c>
      <c r="I19" s="9">
        <f>VLOOKUP(DATE(YEAR(I$5)+$A19,MONTH(I$5),DAY(I$5)),'LGE PPA Monthly'!$A$33:$C$335,3,FALSE)/1000</f>
        <v>20633.690365000002</v>
      </c>
      <c r="J19" s="9">
        <f>VLOOKUP(DATE(YEAR(J$5)+$A19,MONTH(J$5),DAY(J$5)),'LGE PPA Monthly'!$A$33:$C$335,3,FALSE)/1000</f>
        <v>20652.791560000001</v>
      </c>
      <c r="K19" s="9">
        <f>VLOOKUP(DATE(YEAR(K$5)+$A19,MONTH(K$5),DAY(K$5)),'LGE PPA Monthly'!$A$33:$C$335,3,FALSE)/1000</f>
        <v>20672.20472416667</v>
      </c>
      <c r="L19" s="9">
        <f>VLOOKUP(DATE(YEAR(L$5)+$A19,MONTH(L$5),DAY(L$5)),'LGE PPA Monthly'!$A$33:$C$335,3,FALSE)/1000</f>
        <v>20691.617888333334</v>
      </c>
      <c r="M19" s="9">
        <f>VLOOKUP(DATE(YEAR(M$5)+$A19,MONTH(M$5),DAY(M$5)),'LGE PPA Monthly'!$A$33:$C$335,3,FALSE)/1000</f>
        <v>20711.031052500002</v>
      </c>
      <c r="N19" s="9">
        <f>VLOOKUP(DATE(YEAR(N$5)+$A19,MONTH(N$5),DAY(N$5)),'LGE PPA Monthly'!$A$33:$C$335,3,FALSE)/1000</f>
        <v>20730.44421666667</v>
      </c>
      <c r="O19" s="9">
        <f>VLOOKUP(DATE(YEAR(O$5)+$A19,MONTH(O$5),DAY(O$5)),'LGE PPA Monthly'!$A$33:$C$335,3,FALSE)/1000</f>
        <v>20749.857380833335</v>
      </c>
      <c r="P19" s="9">
        <f>VLOOKUP(DATE(YEAR(P$5)+$A19,MONTH(P$5),DAY(P$5)),'LGE PPA Monthly'!$A$33:$C$335,3,FALSE)/1000</f>
        <v>20769.270545000003</v>
      </c>
    </row>
    <row r="20" spans="1:16" x14ac:dyDescent="0.25">
      <c r="A20" s="7">
        <v>15</v>
      </c>
      <c r="B20" s="9">
        <f>VLOOKUP(DATE(YEAR(B$5)+$A20,MONTH(B$5),DAY(B$5)),'LGE PPA Monthly'!$A$33:$C$335,3,FALSE)/1000</f>
        <v>20691.617888333334</v>
      </c>
      <c r="D20" s="9">
        <f>VLOOKUP(DATE(YEAR(D$5)+$A20,MONTH(D$5),DAY(D$5)),'LGE PPA Monthly'!$A$33:$C$335,3,FALSE)/1000</f>
        <v>20769.270545000003</v>
      </c>
      <c r="E20" s="9">
        <f>VLOOKUP(DATE(YEAR(E$5)+$A20,MONTH(E$5),DAY(E$5)),'LGE PPA Monthly'!$A$33:$C$335,3,FALSE)/1000</f>
        <v>20788.683709166668</v>
      </c>
      <c r="F20" s="9">
        <f>VLOOKUP(DATE(YEAR(F$5)+$A20,MONTH(F$5),DAY(F$5)),'LGE PPA Monthly'!$A$33:$C$335,3,FALSE)/1000</f>
        <v>20808.096873333336</v>
      </c>
      <c r="G20" s="9">
        <f>VLOOKUP(DATE(YEAR(G$5)+$A20,MONTH(G$5),DAY(G$5)),'LGE PPA Monthly'!$A$33:$C$335,3,FALSE)/1000</f>
        <v>20827.5100375</v>
      </c>
      <c r="H20" s="9">
        <f>VLOOKUP(DATE(YEAR(H$5)+$A20,MONTH(H$5),DAY(H$5)),'LGE PPA Monthly'!$A$33:$C$335,3,FALSE)/1000</f>
        <v>20846.923201666668</v>
      </c>
      <c r="I20" s="9">
        <f>VLOOKUP(DATE(YEAR(I$5)+$A20,MONTH(I$5),DAY(I$5)),'LGE PPA Monthly'!$A$33:$C$335,3,FALSE)/1000</f>
        <v>20866.336365833333</v>
      </c>
      <c r="J20" s="9">
        <f>VLOOKUP(DATE(YEAR(J$5)+$A20,MONTH(J$5),DAY(J$5)),'LGE PPA Monthly'!$A$33:$C$335,3,FALSE)/1000</f>
        <v>20885.749530000001</v>
      </c>
      <c r="K20" s="9">
        <f>VLOOKUP(DATE(YEAR(K$5)+$A20,MONTH(K$5),DAY(K$5)),'LGE PPA Monthly'!$A$33:$C$335,3,FALSE)/1000</f>
        <v>20905.4946175</v>
      </c>
      <c r="L20" s="9">
        <f>VLOOKUP(DATE(YEAR(L$5)+$A20,MONTH(L$5),DAY(L$5)),'LGE PPA Monthly'!$A$33:$C$335,3,FALSE)/1000</f>
        <v>20925.239705</v>
      </c>
      <c r="M20" s="9">
        <f>VLOOKUP(DATE(YEAR(M$5)+$A20,MONTH(M$5),DAY(M$5)),'LGE PPA Monthly'!$A$33:$C$335,3,FALSE)/1000</f>
        <v>20944.984792499996</v>
      </c>
      <c r="N20" s="9">
        <f>VLOOKUP(DATE(YEAR(N$5)+$A20,MONTH(N$5),DAY(N$5)),'LGE PPA Monthly'!$A$33:$C$335,3,FALSE)/1000</f>
        <v>20964.729879999999</v>
      </c>
      <c r="O20" s="9">
        <f>VLOOKUP(DATE(YEAR(O$5)+$A20,MONTH(O$5),DAY(O$5)),'LGE PPA Monthly'!$A$33:$C$335,3,FALSE)/1000</f>
        <v>20984.474967500002</v>
      </c>
      <c r="P20" s="9">
        <f>VLOOKUP(DATE(YEAR(P$5)+$A20,MONTH(P$5),DAY(P$5)),'LGE PPA Monthly'!$A$33:$C$335,3,FALSE)/1000</f>
        <v>21004.220054999998</v>
      </c>
    </row>
    <row r="21" spans="1:16" x14ac:dyDescent="0.25">
      <c r="A21" s="7">
        <v>16</v>
      </c>
      <c r="B21" s="9">
        <f>VLOOKUP(DATE(YEAR(B$5)+$A21,MONTH(B$5),DAY(B$5)),'LGE PPA Monthly'!$A$33:$C$335,3,FALSE)/1000</f>
        <v>20925.239705</v>
      </c>
      <c r="D21" s="9">
        <f>VLOOKUP(DATE(YEAR(D$5)+$A21,MONTH(D$5),DAY(D$5)),'LGE PPA Monthly'!$A$33:$C$335,3,FALSE)/1000</f>
        <v>21004.220054999998</v>
      </c>
      <c r="E21" s="9">
        <f>VLOOKUP(DATE(YEAR(E$5)+$A21,MONTH(E$5),DAY(E$5)),'LGE PPA Monthly'!$A$33:$C$335,3,FALSE)/1000</f>
        <v>21023.965142499997</v>
      </c>
      <c r="F21" s="9">
        <f>VLOOKUP(DATE(YEAR(F$5)+$A21,MONTH(F$5),DAY(F$5)),'LGE PPA Monthly'!$A$33:$C$335,3,FALSE)/1000</f>
        <v>21043.710230000001</v>
      </c>
      <c r="G21" s="9">
        <f>VLOOKUP(DATE(YEAR(G$5)+$A21,MONTH(G$5),DAY(G$5)),'LGE PPA Monthly'!$A$33:$C$335,3,FALSE)/1000</f>
        <v>21063.4553175</v>
      </c>
      <c r="H21" s="9">
        <f>VLOOKUP(DATE(YEAR(H$5)+$A21,MONTH(H$5),DAY(H$5)),'LGE PPA Monthly'!$A$33:$C$335,3,FALSE)/1000</f>
        <v>21083.200405</v>
      </c>
      <c r="I21" s="9">
        <f>VLOOKUP(DATE(YEAR(I$5)+$A21,MONTH(I$5),DAY(I$5)),'LGE PPA Monthly'!$A$33:$C$335,3,FALSE)/1000</f>
        <v>21102.945492499999</v>
      </c>
      <c r="J21" s="9">
        <f>VLOOKUP(DATE(YEAR(J$5)+$A21,MONTH(J$5),DAY(J$5)),'LGE PPA Monthly'!$A$33:$C$335,3,FALSE)/1000</f>
        <v>21122.690579999999</v>
      </c>
      <c r="K21" s="9">
        <f>VLOOKUP(DATE(YEAR(K$5)+$A21,MONTH(K$5),DAY(K$5)),'LGE PPA Monthly'!$A$33:$C$335,3,FALSE)/1000</f>
        <v>21142.739543333333</v>
      </c>
      <c r="L21" s="9">
        <f>VLOOKUP(DATE(YEAR(L$5)+$A21,MONTH(L$5),DAY(L$5)),'LGE PPA Monthly'!$A$33:$C$335,3,FALSE)/1000</f>
        <v>21162.788506666668</v>
      </c>
      <c r="M21" s="9">
        <f>VLOOKUP(DATE(YEAR(M$5)+$A21,MONTH(M$5),DAY(M$5)),'LGE PPA Monthly'!$A$33:$C$335,3,FALSE)/1000</f>
        <v>21182.837470000002</v>
      </c>
      <c r="N21" s="9">
        <f>VLOOKUP(DATE(YEAR(N$5)+$A21,MONTH(N$5),DAY(N$5)),'LGE PPA Monthly'!$A$33:$C$335,3,FALSE)/1000</f>
        <v>21202.886433333333</v>
      </c>
      <c r="O21" s="9">
        <f>VLOOKUP(DATE(YEAR(O$5)+$A21,MONTH(O$5),DAY(O$5)),'LGE PPA Monthly'!$A$33:$C$335,3,FALSE)/1000</f>
        <v>21222.935396666668</v>
      </c>
      <c r="P21" s="9">
        <f>VLOOKUP(DATE(YEAR(P$5)+$A21,MONTH(P$5),DAY(P$5)),'LGE PPA Monthly'!$A$33:$C$335,3,FALSE)/1000</f>
        <v>21242.984359999999</v>
      </c>
    </row>
    <row r="22" spans="1:16" x14ac:dyDescent="0.25">
      <c r="A22" s="7">
        <v>17</v>
      </c>
      <c r="B22" s="9">
        <f>VLOOKUP(DATE(YEAR(B$5)+$A22,MONTH(B$5),DAY(B$5)),'LGE PPA Monthly'!$A$33:$C$335,3,FALSE)/1000</f>
        <v>21162.788506666668</v>
      </c>
      <c r="D22" s="9">
        <f>VLOOKUP(DATE(YEAR(D$5)+$A22,MONTH(D$5),DAY(D$5)),'LGE PPA Monthly'!$A$33:$C$335,3,FALSE)/1000</f>
        <v>21242.984359999999</v>
      </c>
      <c r="E22" s="9">
        <f>VLOOKUP(DATE(YEAR(E$5)+$A22,MONTH(E$5),DAY(E$5)),'LGE PPA Monthly'!$A$33:$C$335,3,FALSE)/1000</f>
        <v>21263.033323333333</v>
      </c>
      <c r="F22" s="9">
        <f>VLOOKUP(DATE(YEAR(F$5)+$A22,MONTH(F$5),DAY(F$5)),'LGE PPA Monthly'!$A$33:$C$335,3,FALSE)/1000</f>
        <v>21283.082286666664</v>
      </c>
      <c r="G22" s="9">
        <f>VLOOKUP(DATE(YEAR(G$5)+$A22,MONTH(G$5),DAY(G$5)),'LGE PPA Monthly'!$A$33:$C$335,3,FALSE)/1000</f>
        <v>21303.131249999999</v>
      </c>
      <c r="H22" s="9">
        <f>VLOOKUP(DATE(YEAR(H$5)+$A22,MONTH(H$5),DAY(H$5)),'LGE PPA Monthly'!$A$33:$C$335,3,FALSE)/1000</f>
        <v>21323.180213333329</v>
      </c>
      <c r="I22" s="9">
        <f>VLOOKUP(DATE(YEAR(I$5)+$A22,MONTH(I$5),DAY(I$5)),'LGE PPA Monthly'!$A$33:$C$335,3,FALSE)/1000</f>
        <v>21343.229176666668</v>
      </c>
      <c r="J22" s="9">
        <f>VLOOKUP(DATE(YEAR(J$5)+$A22,MONTH(J$5),DAY(J$5)),'LGE PPA Monthly'!$A$33:$C$335,3,FALSE)/1000</f>
        <v>21363.278140000002</v>
      </c>
      <c r="K22" s="9">
        <f>VLOOKUP(DATE(YEAR(K$5)+$A22,MONTH(K$5),DAY(K$5)),'LGE PPA Monthly'!$A$33:$C$335,3,FALSE)/1000</f>
        <v>21383.603253333335</v>
      </c>
      <c r="L22" s="9">
        <f>VLOOKUP(DATE(YEAR(L$5)+$A22,MONTH(L$5),DAY(L$5)),'LGE PPA Monthly'!$A$33:$C$335,3,FALSE)/1000</f>
        <v>21403.928366666667</v>
      </c>
      <c r="M22" s="9">
        <f>VLOOKUP(DATE(YEAR(M$5)+$A22,MONTH(M$5),DAY(M$5)),'LGE PPA Monthly'!$A$33:$C$335,3,FALSE)/1000</f>
        <v>21424.253479999999</v>
      </c>
      <c r="N22" s="9">
        <f>VLOOKUP(DATE(YEAR(N$5)+$A22,MONTH(N$5),DAY(N$5)),'LGE PPA Monthly'!$A$33:$C$335,3,FALSE)/1000</f>
        <v>21444.578593333335</v>
      </c>
      <c r="O22" s="9">
        <f>VLOOKUP(DATE(YEAR(O$5)+$A22,MONTH(O$5),DAY(O$5)),'LGE PPA Monthly'!$A$33:$C$335,3,FALSE)/1000</f>
        <v>21464.903706666668</v>
      </c>
      <c r="P22" s="9">
        <f>VLOOKUP(DATE(YEAR(P$5)+$A22,MONTH(P$5),DAY(P$5)),'LGE PPA Monthly'!$A$33:$C$335,3,FALSE)/1000</f>
        <v>21485.22882</v>
      </c>
    </row>
    <row r="23" spans="1:16" x14ac:dyDescent="0.25">
      <c r="A23" s="7">
        <v>18</v>
      </c>
      <c r="B23" s="9">
        <f>VLOOKUP(DATE(YEAR(B$5)+$A23,MONTH(B$5),DAY(B$5)),'LGE PPA Monthly'!$A$33:$C$335,3,FALSE)/1000</f>
        <v>21403.928366666667</v>
      </c>
      <c r="D23" s="9">
        <f>VLOOKUP(DATE(YEAR(D$5)+$A23,MONTH(D$5),DAY(D$5)),'LGE PPA Monthly'!$A$33:$C$335,3,FALSE)/1000</f>
        <v>21485.22882</v>
      </c>
      <c r="E23" s="9">
        <f>VLOOKUP(DATE(YEAR(E$5)+$A23,MONTH(E$5),DAY(E$5)),'LGE PPA Monthly'!$A$33:$C$335,3,FALSE)/1000</f>
        <v>21505.553933333333</v>
      </c>
      <c r="F23" s="9">
        <f>VLOOKUP(DATE(YEAR(F$5)+$A23,MONTH(F$5),DAY(F$5)),'LGE PPA Monthly'!$A$33:$C$335,3,FALSE)/1000</f>
        <v>21525.879046666665</v>
      </c>
      <c r="G23" s="9">
        <f>VLOOKUP(DATE(YEAR(G$5)+$A23,MONTH(G$5),DAY(G$5)),'LGE PPA Monthly'!$A$33:$C$335,3,FALSE)/1000</f>
        <v>21546.204160000001</v>
      </c>
      <c r="H23" s="9">
        <f>VLOOKUP(DATE(YEAR(H$5)+$A23,MONTH(H$5),DAY(H$5)),'LGE PPA Monthly'!$A$33:$C$335,3,FALSE)/1000</f>
        <v>21566.529273333334</v>
      </c>
      <c r="I23" s="9">
        <f>VLOOKUP(DATE(YEAR(I$5)+$A23,MONTH(I$5),DAY(I$5)),'LGE PPA Monthly'!$A$33:$C$335,3,FALSE)/1000</f>
        <v>21586.854386666666</v>
      </c>
      <c r="J23" s="9">
        <f>VLOOKUP(DATE(YEAR(J$5)+$A23,MONTH(J$5),DAY(J$5)),'LGE PPA Monthly'!$A$33:$C$335,3,FALSE)/1000</f>
        <v>21607.179499999998</v>
      </c>
      <c r="K23" s="9">
        <f>VLOOKUP(DATE(YEAR(K$5)+$A23,MONTH(K$5),DAY(K$5)),'LGE PPA Monthly'!$A$33:$C$335,3,FALSE)/1000</f>
        <v>21627.824674999996</v>
      </c>
      <c r="L23" s="9">
        <f>VLOOKUP(DATE(YEAR(L$5)+$A23,MONTH(L$5),DAY(L$5)),'LGE PPA Monthly'!$A$33:$C$335,3,FALSE)/1000</f>
        <v>21648.469850000001</v>
      </c>
      <c r="M23" s="9">
        <f>VLOOKUP(DATE(YEAR(M$5)+$A23,MONTH(M$5),DAY(M$5)),'LGE PPA Monthly'!$A$33:$C$335,3,FALSE)/1000</f>
        <v>21669.115024999999</v>
      </c>
      <c r="N23" s="9">
        <f>VLOOKUP(DATE(YEAR(N$5)+$A23,MONTH(N$5),DAY(N$5)),'LGE PPA Monthly'!$A$33:$C$335,3,FALSE)/1000</f>
        <v>21689.760200000004</v>
      </c>
      <c r="O23" s="9">
        <f>VLOOKUP(DATE(YEAR(O$5)+$A23,MONTH(O$5),DAY(O$5)),'LGE PPA Monthly'!$A$33:$C$335,3,FALSE)/1000</f>
        <v>21710.405374999998</v>
      </c>
      <c r="P23" s="9">
        <f>VLOOKUP(DATE(YEAR(P$5)+$A23,MONTH(P$5),DAY(P$5)),'LGE PPA Monthly'!$A$33:$C$335,3,FALSE)/1000</f>
        <v>21731.050550000004</v>
      </c>
    </row>
    <row r="24" spans="1:16" x14ac:dyDescent="0.25">
      <c r="A24" s="7">
        <v>19</v>
      </c>
      <c r="B24" s="9">
        <f>VLOOKUP(DATE(YEAR(B$5)+$A24,MONTH(B$5),DAY(B$5)),'LGE PPA Monthly'!$A$33:$C$335,3,FALSE)/1000</f>
        <v>21648.469850000001</v>
      </c>
      <c r="D24" s="9">
        <f>VLOOKUP(DATE(YEAR(D$5)+$A24,MONTH(D$5),DAY(D$5)),'LGE PPA Monthly'!$A$33:$C$335,3,FALSE)/1000</f>
        <v>21731.050550000004</v>
      </c>
      <c r="E24" s="9">
        <f>VLOOKUP(DATE(YEAR(E$5)+$A24,MONTH(E$5),DAY(E$5)),'LGE PPA Monthly'!$A$33:$C$335,3,FALSE)/1000</f>
        <v>21751.695725000001</v>
      </c>
      <c r="F24" s="9">
        <f>VLOOKUP(DATE(YEAR(F$5)+$A24,MONTH(F$5),DAY(F$5)),'LGE PPA Monthly'!$A$33:$C$335,3,FALSE)/1000</f>
        <v>21772.340900000007</v>
      </c>
      <c r="G24" s="9">
        <f>VLOOKUP(DATE(YEAR(G$5)+$A24,MONTH(G$5),DAY(G$5)),'LGE PPA Monthly'!$A$33:$C$335,3,FALSE)/1000</f>
        <v>21792.986075000004</v>
      </c>
      <c r="H24" s="9">
        <f>VLOOKUP(DATE(YEAR(H$5)+$A24,MONTH(H$5),DAY(H$5)),'LGE PPA Monthly'!$A$33:$C$335,3,FALSE)/1000</f>
        <v>21813.631250000006</v>
      </c>
      <c r="I24" s="9">
        <f>VLOOKUP(DATE(YEAR(I$5)+$A24,MONTH(I$5),DAY(I$5)),'LGE PPA Monthly'!$A$33:$C$335,3,FALSE)/1000</f>
        <v>21834.276425000004</v>
      </c>
      <c r="J24" s="9">
        <f>VLOOKUP(DATE(YEAR(J$5)+$A24,MONTH(J$5),DAY(J$5)),'LGE PPA Monthly'!$A$33:$C$335,3,FALSE)/1000</f>
        <v>21854.921600000001</v>
      </c>
      <c r="K24" s="9">
        <f>VLOOKUP(DATE(YEAR(K$5)+$A24,MONTH(K$5),DAY(K$5)),'LGE PPA Monthly'!$A$33:$C$335,3,FALSE)/1000</f>
        <v>21875.929434166665</v>
      </c>
      <c r="L24" s="9">
        <f>VLOOKUP(DATE(YEAR(L$5)+$A24,MONTH(L$5),DAY(L$5)),'LGE PPA Monthly'!$A$33:$C$335,3,FALSE)/1000</f>
        <v>21896.937268333335</v>
      </c>
      <c r="M24" s="9">
        <f>VLOOKUP(DATE(YEAR(M$5)+$A24,MONTH(M$5),DAY(M$5)),'LGE PPA Monthly'!$A$33:$C$335,3,FALSE)/1000</f>
        <v>21917.945102499998</v>
      </c>
      <c r="N24" s="9">
        <f>VLOOKUP(DATE(YEAR(N$5)+$A24,MONTH(N$5),DAY(N$5)),'LGE PPA Monthly'!$A$33:$C$335,3,FALSE)/1000</f>
        <v>21938.952936666668</v>
      </c>
      <c r="O24" s="9">
        <f>VLOOKUP(DATE(YEAR(O$5)+$A24,MONTH(O$5),DAY(O$5)),'LGE PPA Monthly'!$A$33:$C$335,3,FALSE)/1000</f>
        <v>21959.960770833335</v>
      </c>
      <c r="P24" s="9">
        <f>VLOOKUP(DATE(YEAR(P$5)+$A24,MONTH(P$5),DAY(P$5)),'LGE PPA Monthly'!$A$33:$C$335,3,FALSE)/1000</f>
        <v>21980.968605000002</v>
      </c>
    </row>
    <row r="25" spans="1:16" x14ac:dyDescent="0.25">
      <c r="A25" s="7">
        <v>20</v>
      </c>
      <c r="B25" s="9">
        <f>VLOOKUP(DATE(YEAR(B$5)+$A25,MONTH(B$5),DAY(B$5)),'LGE PPA Monthly'!$A$33:$C$335,3,FALSE)/1000</f>
        <v>21896.937268333335</v>
      </c>
      <c r="D25" s="9">
        <f>VLOOKUP(DATE(YEAR(D$5)+$A25,MONTH(D$5),DAY(D$5)),'LGE PPA Monthly'!$A$33:$C$335,3,FALSE)/1000</f>
        <v>21980.968605000002</v>
      </c>
      <c r="E25" s="9">
        <f>VLOOKUP(DATE(YEAR(E$5)+$A25,MONTH(E$5),DAY(E$5)),'LGE PPA Monthly'!$A$33:$C$335,3,FALSE)/1000</f>
        <v>22001.976439166665</v>
      </c>
      <c r="F25" s="9">
        <f>VLOOKUP(DATE(YEAR(F$5)+$A25,MONTH(F$5),DAY(F$5)),'LGE PPA Monthly'!$A$33:$C$335,3,FALSE)/1000</f>
        <v>22022.984273333332</v>
      </c>
      <c r="G25" s="9">
        <f>VLOOKUP(DATE(YEAR(G$5)+$A25,MONTH(G$5),DAY(G$5)),'LGE PPA Monthly'!$A$33:$C$335,3,FALSE)/1000</f>
        <v>22043.992107500002</v>
      </c>
      <c r="H25" s="9">
        <f>VLOOKUP(DATE(YEAR(H$5)+$A25,MONTH(H$5),DAY(H$5)),'LGE PPA Monthly'!$A$33:$C$335,3,FALSE)/1000</f>
        <v>22064.999941666665</v>
      </c>
      <c r="I25" s="9">
        <f>VLOOKUP(DATE(YEAR(I$5)+$A25,MONTH(I$5),DAY(I$5)),'LGE PPA Monthly'!$A$33:$C$335,3,FALSE)/1000</f>
        <v>22086.007775833332</v>
      </c>
      <c r="J25" s="9">
        <f>VLOOKUP(DATE(YEAR(J$5)+$A25,MONTH(J$5),DAY(J$5)),'LGE PPA Monthly'!$A$33:$C$335,3,FALSE)/1000</f>
        <v>22107.015609999999</v>
      </c>
      <c r="K25" s="9">
        <f>VLOOKUP(DATE(YEAR(K$5)+$A25,MONTH(K$5),DAY(K$5)),'LGE PPA Monthly'!$A$33:$C$335,3,FALSE)/1000</f>
        <v>22128.332613333332</v>
      </c>
      <c r="L25" s="9">
        <f>VLOOKUP(DATE(YEAR(L$5)+$A25,MONTH(L$5),DAY(L$5)),'LGE PPA Monthly'!$A$33:$C$335,3,FALSE)/1000</f>
        <v>22149.649616666666</v>
      </c>
      <c r="M25" s="9">
        <f>VLOOKUP(DATE(YEAR(M$5)+$A25,MONTH(M$5),DAY(M$5)),'LGE PPA Monthly'!$A$33:$C$335,3,FALSE)/1000</f>
        <v>22170.966619999999</v>
      </c>
      <c r="N25" s="9">
        <f>VLOOKUP(DATE(YEAR(N$5)+$A25,MONTH(N$5),DAY(N$5)),'LGE PPA Monthly'!$A$33:$C$335,3,FALSE)/1000</f>
        <v>22192.283623333336</v>
      </c>
      <c r="O25" s="9">
        <f>VLOOKUP(DATE(YEAR(O$5)+$A25,MONTH(O$5),DAY(O$5)),'LGE PPA Monthly'!$A$33:$C$335,3,FALSE)/1000</f>
        <v>22213.60062666667</v>
      </c>
      <c r="P25" s="9">
        <f>VLOOKUP(DATE(YEAR(P$5)+$A25,MONTH(P$5),DAY(P$5)),'LGE PPA Monthly'!$A$33:$C$335,3,FALSE)/1000</f>
        <v>22234.917630000004</v>
      </c>
    </row>
    <row r="26" spans="1:16" x14ac:dyDescent="0.25">
      <c r="A26" s="7">
        <v>21</v>
      </c>
      <c r="B26" s="9">
        <f>VLOOKUP(DATE(YEAR(B$5)+$A26,MONTH(B$5),DAY(B$5)),'LGE PPA Monthly'!$A$33:$C$335,3,FALSE)/1000</f>
        <v>22149.649616666666</v>
      </c>
      <c r="D26" s="9">
        <f>VLOOKUP(DATE(YEAR(D$5)+$A26,MONTH(D$5),DAY(D$5)),'LGE PPA Monthly'!$A$33:$C$335,3,FALSE)/1000</f>
        <v>22234.917630000004</v>
      </c>
      <c r="E26" s="9">
        <f>VLOOKUP(DATE(YEAR(E$5)+$A26,MONTH(E$5),DAY(E$5)),'LGE PPA Monthly'!$A$33:$C$335,3,FALSE)/1000</f>
        <v>22256.234633333337</v>
      </c>
      <c r="F26" s="9">
        <f>VLOOKUP(DATE(YEAR(F$5)+$A26,MONTH(F$5),DAY(F$5)),'LGE PPA Monthly'!$A$33:$C$335,3,FALSE)/1000</f>
        <v>22277.551636666671</v>
      </c>
      <c r="G26" s="9">
        <f>VLOOKUP(DATE(YEAR(G$5)+$A26,MONTH(G$5),DAY(G$5)),'LGE PPA Monthly'!$A$33:$C$335,3,FALSE)/1000</f>
        <v>22298.868640000004</v>
      </c>
      <c r="H26" s="9">
        <f>VLOOKUP(DATE(YEAR(H$5)+$A26,MONTH(H$5),DAY(H$5)),'LGE PPA Monthly'!$A$33:$C$335,3,FALSE)/1000</f>
        <v>22320.185643333338</v>
      </c>
      <c r="I26" s="9">
        <f>VLOOKUP(DATE(YEAR(I$5)+$A26,MONTH(I$5),DAY(I$5)),'LGE PPA Monthly'!$A$33:$C$335,3,FALSE)/1000</f>
        <v>22341.502646666671</v>
      </c>
      <c r="J26" s="9">
        <f>VLOOKUP(DATE(YEAR(J$5)+$A26,MONTH(J$5),DAY(J$5)),'LGE PPA Monthly'!$A$33:$C$335,3,FALSE)/1000</f>
        <v>22362.819650000001</v>
      </c>
      <c r="K26" s="9">
        <f>VLOOKUP(DATE(YEAR(K$5)+$A26,MONTH(K$5),DAY(K$5)),'LGE PPA Monthly'!$A$33:$C$335,3,FALSE)/1000</f>
        <v>22384.511127500002</v>
      </c>
      <c r="L26" s="9">
        <f>VLOOKUP(DATE(YEAR(L$5)+$A26,MONTH(L$5),DAY(L$5)),'LGE PPA Monthly'!$A$33:$C$335,3,FALSE)/1000</f>
        <v>22406.202605000002</v>
      </c>
      <c r="M26" s="9">
        <f>VLOOKUP(DATE(YEAR(M$5)+$A26,MONTH(M$5),DAY(M$5)),'LGE PPA Monthly'!$A$33:$C$335,3,FALSE)/1000</f>
        <v>22427.894082500003</v>
      </c>
      <c r="N26" s="9">
        <f>VLOOKUP(DATE(YEAR(N$5)+$A26,MONTH(N$5),DAY(N$5)),'LGE PPA Monthly'!$A$33:$C$335,3,FALSE)/1000</f>
        <v>22449.585560000003</v>
      </c>
      <c r="O26" s="9">
        <f>VLOOKUP(DATE(YEAR(O$5)+$A26,MONTH(O$5),DAY(O$5)),'LGE PPA Monthly'!$A$33:$C$335,3,FALSE)/1000</f>
        <v>22471.2770375</v>
      </c>
      <c r="P26" s="9">
        <f>VLOOKUP(DATE(YEAR(P$5)+$A26,MONTH(P$5),DAY(P$5)),'LGE PPA Monthly'!$A$33:$C$335,3,FALSE)/1000</f>
        <v>22492.968515</v>
      </c>
    </row>
    <row r="27" spans="1:16" x14ac:dyDescent="0.25">
      <c r="A27" s="7">
        <v>22</v>
      </c>
      <c r="B27" s="9">
        <f>VLOOKUP(DATE(YEAR(B$5)+$A27,MONTH(B$5),DAY(B$5)),'LGE PPA Monthly'!$A$33:$C$335,3,FALSE)/1000</f>
        <v>22406.202605000002</v>
      </c>
      <c r="D27" s="9">
        <f>VLOOKUP(DATE(YEAR(D$5)+$A27,MONTH(D$5),DAY(D$5)),'LGE PPA Monthly'!$A$33:$C$335,3,FALSE)/1000</f>
        <v>22492.968515</v>
      </c>
      <c r="E27" s="9">
        <f>VLOOKUP(DATE(YEAR(E$5)+$A27,MONTH(E$5),DAY(E$5)),'LGE PPA Monthly'!$A$33:$C$335,3,FALSE)/1000</f>
        <v>22514.659992500001</v>
      </c>
      <c r="F27" s="9">
        <f>VLOOKUP(DATE(YEAR(F$5)+$A27,MONTH(F$5),DAY(F$5)),'LGE PPA Monthly'!$A$33:$C$335,3,FALSE)/1000</f>
        <v>22536.351469999998</v>
      </c>
      <c r="G27" s="9">
        <f>VLOOKUP(DATE(YEAR(G$5)+$A27,MONTH(G$5),DAY(G$5)),'LGE PPA Monthly'!$A$33:$C$335,3,FALSE)/1000</f>
        <v>22558.042947499998</v>
      </c>
      <c r="H27" s="9">
        <f>VLOOKUP(DATE(YEAR(H$5)+$A27,MONTH(H$5),DAY(H$5)),'LGE PPA Monthly'!$A$33:$C$335,3,FALSE)/1000</f>
        <v>22579.734424999999</v>
      </c>
      <c r="I27" s="9">
        <f>VLOOKUP(DATE(YEAR(I$5)+$A27,MONTH(I$5),DAY(I$5)),'LGE PPA Monthly'!$A$33:$C$335,3,FALSE)/1000</f>
        <v>22601.425902499996</v>
      </c>
      <c r="J27" s="9">
        <f>VLOOKUP(DATE(YEAR(J$5)+$A27,MONTH(J$5),DAY(J$5)),'LGE PPA Monthly'!$A$33:$C$335,3,FALSE)/1000</f>
        <v>22623.11738</v>
      </c>
      <c r="K27" s="9">
        <f>VLOOKUP(DATE(YEAR(K$5)+$A27,MONTH(K$5),DAY(K$5)),'LGE PPA Monthly'!$A$33:$C$335,3,FALSE)/1000</f>
        <v>23899.241253333334</v>
      </c>
      <c r="L27" s="9">
        <f>VLOOKUP(DATE(YEAR(L$5)+$A27,MONTH(L$5),DAY(L$5)),'LGE PPA Monthly'!$A$33:$C$335,3,FALSE)/1000</f>
        <v>25175.365126666667</v>
      </c>
      <c r="M27" s="9">
        <f>VLOOKUP(DATE(YEAR(M$5)+$A27,MONTH(M$5),DAY(M$5)),'LGE PPA Monthly'!$A$33:$C$335,3,FALSE)/1000</f>
        <v>26451.489000000005</v>
      </c>
      <c r="N27" s="9">
        <f>VLOOKUP(DATE(YEAR(N$5)+$A27,MONTH(N$5),DAY(N$5)),'LGE PPA Monthly'!$A$33:$C$335,3,FALSE)/1000</f>
        <v>27727.612873333335</v>
      </c>
      <c r="O27" s="9">
        <f>VLOOKUP(DATE(YEAR(O$5)+$A27,MONTH(O$5),DAY(O$5)),'LGE PPA Monthly'!$A$33:$C$335,3,FALSE)/1000</f>
        <v>29003.736746666669</v>
      </c>
      <c r="P27" s="9">
        <f>VLOOKUP(DATE(YEAR(P$5)+$A27,MONTH(P$5),DAY(P$5)),'LGE PPA Monthly'!$A$33:$C$335,3,FALSE)/1000</f>
        <v>30279.860620000003</v>
      </c>
    </row>
    <row r="28" spans="1:16" x14ac:dyDescent="0.25">
      <c r="A28" s="7">
        <v>23</v>
      </c>
      <c r="B28" s="9">
        <f>VLOOKUP(DATE(YEAR(B$5)+$A28,MONTH(B$5),DAY(B$5)),'LGE PPA Monthly'!$A$33:$C$335,3,FALSE)/1000</f>
        <v>25175.365126666667</v>
      </c>
      <c r="D28" s="9">
        <f>VLOOKUP(DATE(YEAR(D$5)+$A28,MONTH(D$5),DAY(D$5)),'LGE PPA Monthly'!$A$33:$C$335,3,FALSE)/1000</f>
        <v>30279.860620000003</v>
      </c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</row>
    <row r="29" spans="1:16" x14ac:dyDescent="0.25">
      <c r="B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</row>
    <row r="30" spans="1:16" x14ac:dyDescent="0.25">
      <c r="A30" s="7" t="s">
        <v>28</v>
      </c>
      <c r="B30" s="27">
        <v>3.4000000000000002E-2</v>
      </c>
      <c r="D30" s="27">
        <v>3.4000000000000002E-2</v>
      </c>
      <c r="E30" s="27">
        <v>3.4000000000000002E-2</v>
      </c>
      <c r="F30" s="27">
        <v>3.4000000000000002E-2</v>
      </c>
      <c r="G30" s="27">
        <v>3.4000000000000002E-2</v>
      </c>
      <c r="H30" s="27">
        <v>3.4000000000000002E-2</v>
      </c>
      <c r="I30" s="27">
        <v>3.4000000000000002E-2</v>
      </c>
      <c r="J30" s="27">
        <v>3.4000000000000002E-2</v>
      </c>
      <c r="K30" s="27">
        <v>3.4000000000000002E-2</v>
      </c>
      <c r="L30" s="27">
        <v>3.4000000000000002E-2</v>
      </c>
      <c r="M30" s="27">
        <v>3.4000000000000002E-2</v>
      </c>
      <c r="N30" s="27">
        <v>3.4000000000000002E-2</v>
      </c>
      <c r="O30" s="27">
        <v>3.4000000000000002E-2</v>
      </c>
      <c r="P30" s="27">
        <v>3.4000000000000002E-2</v>
      </c>
    </row>
    <row r="31" spans="1:16" x14ac:dyDescent="0.25">
      <c r="A31" s="7" t="s">
        <v>34</v>
      </c>
      <c r="B31" s="28">
        <v>0.25</v>
      </c>
      <c r="D31" s="28">
        <v>0.25</v>
      </c>
      <c r="E31" s="28">
        <v>0.25</v>
      </c>
      <c r="F31" s="28">
        <v>0.25</v>
      </c>
      <c r="G31" s="28">
        <v>0.25</v>
      </c>
      <c r="H31" s="28">
        <v>0.25</v>
      </c>
      <c r="I31" s="28">
        <v>0.25</v>
      </c>
      <c r="J31" s="28">
        <v>0.25</v>
      </c>
      <c r="K31" s="28">
        <v>0.25</v>
      </c>
      <c r="L31" s="28">
        <v>0.25</v>
      </c>
      <c r="M31" s="28">
        <v>0.25</v>
      </c>
      <c r="N31" s="28">
        <v>0.25</v>
      </c>
      <c r="O31" s="28">
        <v>0.25</v>
      </c>
      <c r="P31" s="28">
        <v>0.25</v>
      </c>
    </row>
    <row r="32" spans="1:16" x14ac:dyDescent="0.25"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</row>
    <row r="33" spans="1:16" x14ac:dyDescent="0.25">
      <c r="A33" s="7" t="s">
        <v>29</v>
      </c>
      <c r="B33" s="29">
        <f>NPV(B30,B6:B28)</f>
        <v>323765.15676458215</v>
      </c>
      <c r="D33" s="29">
        <f>NPV(D30,D6:D28)</f>
        <v>327066.13656606537</v>
      </c>
      <c r="E33" s="29">
        <f>NPV(E30,E6:E27)</f>
        <v>313265.92797748052</v>
      </c>
      <c r="F33" s="29">
        <f t="shared" ref="F33:P33" si="0">NPV(F30,F6:F27)</f>
        <v>313499.71965142654</v>
      </c>
      <c r="G33" s="29">
        <f t="shared" si="0"/>
        <v>312281.9265091889</v>
      </c>
      <c r="H33" s="29">
        <f t="shared" si="0"/>
        <v>315448.98654690216</v>
      </c>
      <c r="I33" s="29">
        <f t="shared" si="0"/>
        <v>314201.09467326495</v>
      </c>
      <c r="J33" s="29">
        <f t="shared" si="0"/>
        <v>314434.88634721102</v>
      </c>
      <c r="K33" s="29">
        <f t="shared" si="0"/>
        <v>315256.67870339437</v>
      </c>
      <c r="L33" s="29">
        <f t="shared" si="0"/>
        <v>316078.47105957789</v>
      </c>
      <c r="M33" s="29">
        <f t="shared" si="0"/>
        <v>316900.26341576141</v>
      </c>
      <c r="N33" s="29">
        <f t="shared" si="0"/>
        <v>317722.05577194487</v>
      </c>
      <c r="O33" s="29">
        <f t="shared" si="0"/>
        <v>318543.84812812827</v>
      </c>
      <c r="P33" s="29">
        <f t="shared" si="0"/>
        <v>319365.64048431168</v>
      </c>
    </row>
    <row r="34" spans="1:16" x14ac:dyDescent="0.25">
      <c r="A34" s="7" t="s">
        <v>33</v>
      </c>
      <c r="B34" s="17">
        <f>B33*B31</f>
        <v>80941.289191145537</v>
      </c>
      <c r="D34" s="17">
        <f t="shared" ref="D34:P34" si="1">D33*D31</f>
        <v>81766.534141516342</v>
      </c>
      <c r="E34" s="17">
        <f t="shared" si="1"/>
        <v>78316.48199437013</v>
      </c>
      <c r="F34" s="17">
        <f t="shared" si="1"/>
        <v>78374.929912856634</v>
      </c>
      <c r="G34" s="17">
        <f t="shared" si="1"/>
        <v>78070.481627297224</v>
      </c>
      <c r="H34" s="17">
        <f t="shared" si="1"/>
        <v>78862.24663672554</v>
      </c>
      <c r="I34" s="17">
        <f t="shared" si="1"/>
        <v>78550.273668316237</v>
      </c>
      <c r="J34" s="17">
        <f t="shared" si="1"/>
        <v>78608.721586802756</v>
      </c>
      <c r="K34" s="17">
        <f t="shared" si="1"/>
        <v>78814.169675848592</v>
      </c>
      <c r="L34" s="17">
        <f t="shared" si="1"/>
        <v>79019.617764894472</v>
      </c>
      <c r="M34" s="17">
        <f t="shared" si="1"/>
        <v>79225.065853940352</v>
      </c>
      <c r="N34" s="17">
        <f t="shared" si="1"/>
        <v>79430.513942986217</v>
      </c>
      <c r="O34" s="17">
        <f t="shared" si="1"/>
        <v>79635.962032032068</v>
      </c>
      <c r="P34" s="17">
        <f t="shared" si="1"/>
        <v>79841.410121077919</v>
      </c>
    </row>
  </sheetData>
  <mergeCells count="1">
    <mergeCell ref="D4:P4"/>
  </mergeCells>
  <pageMargins left="1" right="1" top="1" bottom="1" header="0.5" footer="0.5"/>
  <pageSetup scale="69" orientation="landscape" r:id="rId1"/>
  <headerFooter>
    <oddFooter>&amp;R&amp;"Times New Roman,Bold"&amp;12Attachment to Response to KIUC-1 Question No. 42
Page &amp;P of &amp;N
Arbough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337"/>
  <sheetViews>
    <sheetView showGridLines="0" tabSelected="1" topLeftCell="A308" workbookViewId="0">
      <selection activeCell="H12" sqref="H12"/>
    </sheetView>
  </sheetViews>
  <sheetFormatPr defaultColWidth="9.109375" defaultRowHeight="12" x14ac:dyDescent="0.25"/>
  <cols>
    <col min="1" max="1" width="9.44140625" style="7" bestFit="1" customWidth="1"/>
    <col min="2" max="2" width="14.6640625" style="7" customWidth="1"/>
    <col min="3" max="3" width="13" style="7" customWidth="1"/>
    <col min="4" max="4" width="13.33203125" style="7" bestFit="1" customWidth="1"/>
    <col min="5" max="5" width="11.109375" style="7" bestFit="1" customWidth="1"/>
    <col min="6" max="6" width="12.88671875" style="7" bestFit="1" customWidth="1"/>
    <col min="7" max="8" width="14.44140625" style="7" customWidth="1"/>
    <col min="9" max="16384" width="9.109375" style="7"/>
  </cols>
  <sheetData>
    <row r="1" spans="1:6" x14ac:dyDescent="0.25">
      <c r="A1" s="11" t="s">
        <v>25</v>
      </c>
    </row>
    <row r="2" spans="1:6" x14ac:dyDescent="0.25">
      <c r="A2" s="11" t="s">
        <v>43</v>
      </c>
    </row>
    <row r="4" spans="1:6" x14ac:dyDescent="0.25">
      <c r="B4" s="12" t="s">
        <v>30</v>
      </c>
    </row>
    <row r="5" spans="1:6" x14ac:dyDescent="0.25">
      <c r="A5" s="7">
        <v>2016</v>
      </c>
      <c r="B5" s="13">
        <v>18264469.289999999</v>
      </c>
      <c r="F5" s="25"/>
    </row>
    <row r="6" spans="1:6" x14ac:dyDescent="0.25">
      <c r="A6" s="7">
        <v>2017</v>
      </c>
      <c r="B6" s="13">
        <v>18631679.189999998</v>
      </c>
      <c r="F6" s="25"/>
    </row>
    <row r="7" spans="1:6" x14ac:dyDescent="0.25">
      <c r="A7" s="7">
        <v>2018</v>
      </c>
      <c r="B7" s="13">
        <v>19009810.259999998</v>
      </c>
      <c r="F7" s="25"/>
    </row>
    <row r="8" spans="1:6" x14ac:dyDescent="0.25">
      <c r="A8" s="7">
        <v>2019</v>
      </c>
      <c r="B8" s="13">
        <v>19256851.399999999</v>
      </c>
      <c r="F8" s="25"/>
    </row>
    <row r="9" spans="1:6" x14ac:dyDescent="0.25">
      <c r="A9" s="7">
        <v>2020</v>
      </c>
      <c r="B9" s="13">
        <v>19632254.07</v>
      </c>
      <c r="C9" s="17"/>
      <c r="F9" s="25"/>
    </row>
    <row r="10" spans="1:6" x14ac:dyDescent="0.25">
      <c r="A10" s="7">
        <v>2021</v>
      </c>
      <c r="B10" s="13">
        <v>20024350.890000001</v>
      </c>
      <c r="C10" s="17"/>
      <c r="F10" s="25"/>
    </row>
    <row r="11" spans="1:6" x14ac:dyDescent="0.25">
      <c r="A11" s="7">
        <v>2022</v>
      </c>
      <c r="B11" s="13">
        <v>20421014.879999999</v>
      </c>
      <c r="C11" s="17"/>
      <c r="F11" s="25"/>
    </row>
    <row r="12" spans="1:6" x14ac:dyDescent="0.25">
      <c r="A12" s="7">
        <v>2023</v>
      </c>
      <c r="B12" s="13">
        <v>20671707.66</v>
      </c>
      <c r="C12" s="17"/>
      <c r="F12" s="25"/>
    </row>
    <row r="13" spans="1:6" x14ac:dyDescent="0.25">
      <c r="A13" s="7">
        <v>2024</v>
      </c>
      <c r="B13" s="13">
        <v>20943917.330000002</v>
      </c>
      <c r="C13" s="17"/>
      <c r="F13" s="25"/>
    </row>
    <row r="14" spans="1:6" x14ac:dyDescent="0.25">
      <c r="A14" s="7">
        <v>2025</v>
      </c>
      <c r="B14" s="13">
        <v>21174122.690000001</v>
      </c>
      <c r="C14" s="17"/>
      <c r="F14" s="25"/>
    </row>
    <row r="15" spans="1:6" x14ac:dyDescent="0.25">
      <c r="A15" s="7">
        <v>2026</v>
      </c>
      <c r="B15" s="13">
        <v>19463138.73</v>
      </c>
      <c r="C15" s="17"/>
      <c r="F15" s="25"/>
    </row>
    <row r="16" spans="1:6" x14ac:dyDescent="0.25">
      <c r="A16" s="7">
        <v>2027</v>
      </c>
      <c r="B16" s="13">
        <v>19711125.759999998</v>
      </c>
      <c r="C16" s="17"/>
      <c r="F16" s="25"/>
    </row>
    <row r="17" spans="1:8" x14ac:dyDescent="0.25">
      <c r="A17" s="7">
        <v>2028</v>
      </c>
      <c r="B17" s="13">
        <v>19952566.060000002</v>
      </c>
      <c r="C17" s="17"/>
      <c r="F17" s="25"/>
    </row>
    <row r="18" spans="1:8" x14ac:dyDescent="0.25">
      <c r="A18" s="7">
        <v>2029</v>
      </c>
      <c r="B18" s="13">
        <v>20197285.370000001</v>
      </c>
      <c r="C18" s="17"/>
      <c r="F18" s="25"/>
    </row>
    <row r="19" spans="1:8" x14ac:dyDescent="0.25">
      <c r="A19" s="7">
        <v>2030</v>
      </c>
      <c r="B19" s="13">
        <v>20423577.219999999</v>
      </c>
      <c r="C19" s="17"/>
      <c r="F19" s="25"/>
    </row>
    <row r="20" spans="1:8" x14ac:dyDescent="0.25">
      <c r="A20" s="7">
        <v>2031</v>
      </c>
      <c r="B20" s="13">
        <v>20652791.560000002</v>
      </c>
      <c r="C20" s="17"/>
      <c r="F20" s="25"/>
    </row>
    <row r="21" spans="1:8" x14ac:dyDescent="0.25">
      <c r="A21" s="7">
        <v>2032</v>
      </c>
      <c r="B21" s="13">
        <v>20885749.530000001</v>
      </c>
      <c r="C21" s="17"/>
      <c r="F21" s="25"/>
    </row>
    <row r="22" spans="1:8" x14ac:dyDescent="0.25">
      <c r="A22" s="7">
        <v>2033</v>
      </c>
      <c r="B22" s="13">
        <v>21122690.579999998</v>
      </c>
      <c r="C22" s="17"/>
      <c r="F22" s="25"/>
    </row>
    <row r="23" spans="1:8" x14ac:dyDescent="0.25">
      <c r="A23" s="7">
        <v>2034</v>
      </c>
      <c r="B23" s="13">
        <v>21363278.139999997</v>
      </c>
      <c r="C23" s="17"/>
      <c r="F23" s="25"/>
    </row>
    <row r="24" spans="1:8" x14ac:dyDescent="0.25">
      <c r="A24" s="7">
        <v>2035</v>
      </c>
      <c r="B24" s="13">
        <v>21607179.5</v>
      </c>
      <c r="C24" s="17"/>
      <c r="F24" s="25"/>
    </row>
    <row r="25" spans="1:8" x14ac:dyDescent="0.25">
      <c r="A25" s="7">
        <v>2036</v>
      </c>
      <c r="B25" s="13">
        <v>21854921.600000001</v>
      </c>
      <c r="C25" s="17"/>
      <c r="F25" s="25"/>
    </row>
    <row r="26" spans="1:8" x14ac:dyDescent="0.25">
      <c r="A26" s="7">
        <v>2037</v>
      </c>
      <c r="B26" s="13">
        <v>22107015.609999999</v>
      </c>
      <c r="C26" s="17"/>
      <c r="F26" s="25"/>
    </row>
    <row r="27" spans="1:8" x14ac:dyDescent="0.25">
      <c r="A27" s="7">
        <v>2038</v>
      </c>
      <c r="B27" s="13">
        <v>22362819.650000002</v>
      </c>
      <c r="C27" s="17"/>
      <c r="F27" s="25"/>
    </row>
    <row r="28" spans="1:8" x14ac:dyDescent="0.25">
      <c r="A28" s="7">
        <v>2039</v>
      </c>
      <c r="B28" s="13">
        <v>22623117.379999999</v>
      </c>
      <c r="C28" s="17"/>
      <c r="F28" s="25"/>
    </row>
    <row r="29" spans="1:8" x14ac:dyDescent="0.25">
      <c r="A29" s="7">
        <v>2040</v>
      </c>
      <c r="B29" s="13">
        <v>37936603.859999999</v>
      </c>
      <c r="C29" s="17"/>
      <c r="F29" s="25"/>
    </row>
    <row r="30" spans="1:8" ht="12.6" thickBot="1" x14ac:dyDescent="0.3">
      <c r="B30" s="6">
        <f>SUM(B5:B29)</f>
        <v>530294038.20999998</v>
      </c>
      <c r="C30" s="26"/>
      <c r="D30" s="26"/>
      <c r="H30" s="17"/>
    </row>
    <row r="31" spans="1:8" ht="12.6" thickTop="1" x14ac:dyDescent="0.25">
      <c r="D31" s="17"/>
    </row>
    <row r="33" spans="1:3" x14ac:dyDescent="0.25">
      <c r="B33" s="12" t="s">
        <v>23</v>
      </c>
      <c r="C33" s="12" t="s">
        <v>24</v>
      </c>
    </row>
    <row r="34" spans="1:3" x14ac:dyDescent="0.25">
      <c r="A34" s="16">
        <v>42370</v>
      </c>
      <c r="B34" s="13">
        <f t="shared" ref="B34:B99" si="0">VLOOKUP(YEAR($A34),$A$5:$B$30,2)/12</f>
        <v>1522039.1074999999</v>
      </c>
    </row>
    <row r="35" spans="1:3" x14ac:dyDescent="0.25">
      <c r="A35" s="16">
        <v>42401</v>
      </c>
      <c r="B35" s="13">
        <f t="shared" si="0"/>
        <v>1522039.1074999999</v>
      </c>
    </row>
    <row r="36" spans="1:3" x14ac:dyDescent="0.25">
      <c r="A36" s="8">
        <v>42430</v>
      </c>
      <c r="B36" s="13">
        <f t="shared" si="0"/>
        <v>1522039.1074999999</v>
      </c>
    </row>
    <row r="37" spans="1:3" x14ac:dyDescent="0.25">
      <c r="A37" s="8">
        <v>42461</v>
      </c>
      <c r="B37" s="13">
        <f t="shared" si="0"/>
        <v>1522039.1074999999</v>
      </c>
    </row>
    <row r="38" spans="1:3" x14ac:dyDescent="0.25">
      <c r="A38" s="8">
        <v>42491</v>
      </c>
      <c r="B38" s="13">
        <f t="shared" si="0"/>
        <v>1522039.1074999999</v>
      </c>
    </row>
    <row r="39" spans="1:3" x14ac:dyDescent="0.25">
      <c r="A39" s="8">
        <v>42522</v>
      </c>
      <c r="B39" s="13">
        <f t="shared" si="0"/>
        <v>1522039.1074999999</v>
      </c>
    </row>
    <row r="40" spans="1:3" x14ac:dyDescent="0.25">
      <c r="A40" s="8">
        <v>42552</v>
      </c>
      <c r="B40" s="13">
        <f t="shared" si="0"/>
        <v>1522039.1074999999</v>
      </c>
    </row>
    <row r="41" spans="1:3" x14ac:dyDescent="0.25">
      <c r="A41" s="8"/>
      <c r="B41" s="60" t="s">
        <v>23</v>
      </c>
      <c r="C41" s="60" t="s">
        <v>24</v>
      </c>
    </row>
    <row r="42" spans="1:3" x14ac:dyDescent="0.25">
      <c r="A42" s="8">
        <v>42583</v>
      </c>
      <c r="B42" s="13">
        <f t="shared" si="0"/>
        <v>1522039.1074999999</v>
      </c>
    </row>
    <row r="43" spans="1:3" x14ac:dyDescent="0.25">
      <c r="A43" s="8">
        <v>42614</v>
      </c>
      <c r="B43" s="13">
        <f t="shared" si="0"/>
        <v>1522039.1074999999</v>
      </c>
    </row>
    <row r="44" spans="1:3" x14ac:dyDescent="0.25">
      <c r="A44" s="8">
        <v>42644</v>
      </c>
      <c r="B44" s="13">
        <f t="shared" si="0"/>
        <v>1522039.1074999999</v>
      </c>
    </row>
    <row r="45" spans="1:3" x14ac:dyDescent="0.25">
      <c r="A45" s="8">
        <v>42675</v>
      </c>
      <c r="B45" s="13">
        <f t="shared" si="0"/>
        <v>1522039.1074999999</v>
      </c>
    </row>
    <row r="46" spans="1:3" x14ac:dyDescent="0.25">
      <c r="A46" s="8">
        <v>42705</v>
      </c>
      <c r="B46" s="13">
        <f t="shared" si="0"/>
        <v>1522039.1074999999</v>
      </c>
    </row>
    <row r="47" spans="1:3" x14ac:dyDescent="0.25">
      <c r="A47" s="8">
        <v>42736</v>
      </c>
      <c r="B47" s="13">
        <f t="shared" si="0"/>
        <v>1552639.9324999999</v>
      </c>
    </row>
    <row r="48" spans="1:3" x14ac:dyDescent="0.25">
      <c r="A48" s="8">
        <v>42767</v>
      </c>
      <c r="B48" s="13">
        <f t="shared" si="0"/>
        <v>1552639.9324999999</v>
      </c>
      <c r="C48" s="17">
        <f>SUM(B36:B48)</f>
        <v>18325670.939999998</v>
      </c>
    </row>
    <row r="49" spans="1:3" x14ac:dyDescent="0.25">
      <c r="A49" s="16">
        <v>42795</v>
      </c>
      <c r="B49" s="13">
        <f t="shared" si="0"/>
        <v>1552639.9324999999</v>
      </c>
      <c r="C49" s="17">
        <f>SUM(B37:B49)</f>
        <v>18356271.765000001</v>
      </c>
    </row>
    <row r="50" spans="1:3" x14ac:dyDescent="0.25">
      <c r="A50" s="16">
        <v>42826</v>
      </c>
      <c r="B50" s="13">
        <f t="shared" si="0"/>
        <v>1552639.9324999999</v>
      </c>
      <c r="C50" s="17">
        <f>SUM(B38:B50)</f>
        <v>18386872.59</v>
      </c>
    </row>
    <row r="51" spans="1:3" x14ac:dyDescent="0.25">
      <c r="A51" s="16">
        <v>42856</v>
      </c>
      <c r="B51" s="13">
        <f t="shared" si="0"/>
        <v>1552639.9324999999</v>
      </c>
      <c r="C51" s="17">
        <f>SUM(B39:B51)</f>
        <v>18417473.414999999</v>
      </c>
    </row>
    <row r="52" spans="1:3" x14ac:dyDescent="0.25">
      <c r="A52" s="18">
        <v>42887</v>
      </c>
      <c r="B52" s="13">
        <f t="shared" si="0"/>
        <v>1552639.9324999999</v>
      </c>
      <c r="C52" s="17">
        <f>SUM(B40:B52)</f>
        <v>18448074.239999998</v>
      </c>
    </row>
    <row r="53" spans="1:3" x14ac:dyDescent="0.25">
      <c r="A53" s="8">
        <v>42917</v>
      </c>
      <c r="B53" s="13">
        <f t="shared" si="0"/>
        <v>1552639.9324999999</v>
      </c>
      <c r="C53" s="17">
        <f t="shared" ref="C53:C63" si="1">SUM(B42:B53)</f>
        <v>18478675.064999998</v>
      </c>
    </row>
    <row r="54" spans="1:3" x14ac:dyDescent="0.25">
      <c r="A54" s="8">
        <v>42948</v>
      </c>
      <c r="B54" s="13">
        <f t="shared" si="0"/>
        <v>1552639.9324999999</v>
      </c>
      <c r="C54" s="17">
        <f t="shared" si="1"/>
        <v>18509275.889999997</v>
      </c>
    </row>
    <row r="55" spans="1:3" x14ac:dyDescent="0.25">
      <c r="A55" s="8">
        <v>42979</v>
      </c>
      <c r="B55" s="13">
        <f t="shared" si="0"/>
        <v>1552639.9324999999</v>
      </c>
      <c r="C55" s="17">
        <f t="shared" si="1"/>
        <v>18539876.714999996</v>
      </c>
    </row>
    <row r="56" spans="1:3" x14ac:dyDescent="0.25">
      <c r="A56" s="8">
        <v>43009</v>
      </c>
      <c r="B56" s="13">
        <f t="shared" si="0"/>
        <v>1552639.9324999999</v>
      </c>
      <c r="C56" s="17">
        <f t="shared" si="1"/>
        <v>18570477.539999999</v>
      </c>
    </row>
    <row r="57" spans="1:3" x14ac:dyDescent="0.25">
      <c r="A57" s="8">
        <v>43040</v>
      </c>
      <c r="B57" s="13">
        <f t="shared" si="0"/>
        <v>1552639.9324999999</v>
      </c>
      <c r="C57" s="17">
        <f t="shared" si="1"/>
        <v>18601078.364999998</v>
      </c>
    </row>
    <row r="58" spans="1:3" x14ac:dyDescent="0.25">
      <c r="A58" s="8">
        <v>43070</v>
      </c>
      <c r="B58" s="13">
        <f t="shared" si="0"/>
        <v>1552639.9324999999</v>
      </c>
      <c r="C58" s="17">
        <f t="shared" si="1"/>
        <v>18631679.189999998</v>
      </c>
    </row>
    <row r="59" spans="1:3" x14ac:dyDescent="0.25">
      <c r="A59" s="8">
        <v>43101</v>
      </c>
      <c r="B59" s="13">
        <f t="shared" si="0"/>
        <v>1584150.8549999997</v>
      </c>
      <c r="C59" s="17">
        <f t="shared" si="1"/>
        <v>18663190.112499997</v>
      </c>
    </row>
    <row r="60" spans="1:3" x14ac:dyDescent="0.25">
      <c r="A60" s="8">
        <v>43132</v>
      </c>
      <c r="B60" s="13">
        <f t="shared" si="0"/>
        <v>1584150.8549999997</v>
      </c>
      <c r="C60" s="17">
        <f t="shared" si="1"/>
        <v>18694701.034999996</v>
      </c>
    </row>
    <row r="61" spans="1:3" x14ac:dyDescent="0.25">
      <c r="A61" s="8">
        <v>43160</v>
      </c>
      <c r="B61" s="13">
        <f t="shared" si="0"/>
        <v>1584150.8549999997</v>
      </c>
      <c r="C61" s="17">
        <f t="shared" si="1"/>
        <v>18726211.957499996</v>
      </c>
    </row>
    <row r="62" spans="1:3" x14ac:dyDescent="0.25">
      <c r="A62" s="8">
        <v>43191</v>
      </c>
      <c r="B62" s="13">
        <f t="shared" si="0"/>
        <v>1584150.8549999997</v>
      </c>
      <c r="C62" s="17">
        <f t="shared" si="1"/>
        <v>18757722.879999999</v>
      </c>
    </row>
    <row r="63" spans="1:3" x14ac:dyDescent="0.25">
      <c r="A63" s="8">
        <v>43221</v>
      </c>
      <c r="B63" s="13">
        <f t="shared" si="0"/>
        <v>1584150.8549999997</v>
      </c>
      <c r="C63" s="17">
        <f t="shared" si="1"/>
        <v>18789233.802499998</v>
      </c>
    </row>
    <row r="64" spans="1:3" x14ac:dyDescent="0.25">
      <c r="A64" s="8">
        <v>43252</v>
      </c>
      <c r="B64" s="13">
        <f t="shared" si="0"/>
        <v>1584150.8549999997</v>
      </c>
      <c r="C64" s="17">
        <f>SUM(B53:B64)</f>
        <v>18820744.725000001</v>
      </c>
    </row>
    <row r="65" spans="1:3" x14ac:dyDescent="0.25">
      <c r="A65" s="16">
        <v>43282</v>
      </c>
      <c r="B65" s="13">
        <f t="shared" si="0"/>
        <v>1584150.8549999997</v>
      </c>
      <c r="C65" s="17">
        <f t="shared" ref="C65:C75" si="2">SUM(B54:B65)</f>
        <v>18852255.647500001</v>
      </c>
    </row>
    <row r="66" spans="1:3" x14ac:dyDescent="0.25">
      <c r="A66" s="16">
        <v>43313</v>
      </c>
      <c r="B66" s="13">
        <f t="shared" si="0"/>
        <v>1584150.8549999997</v>
      </c>
      <c r="C66" s="17">
        <f t="shared" si="2"/>
        <v>18883766.57</v>
      </c>
    </row>
    <row r="67" spans="1:3" x14ac:dyDescent="0.25">
      <c r="A67" s="16">
        <v>43344</v>
      </c>
      <c r="B67" s="13">
        <f t="shared" si="0"/>
        <v>1584150.8549999997</v>
      </c>
      <c r="C67" s="17">
        <f t="shared" si="2"/>
        <v>18915277.4925</v>
      </c>
    </row>
    <row r="68" spans="1:3" x14ac:dyDescent="0.25">
      <c r="A68" s="16">
        <v>43374</v>
      </c>
      <c r="B68" s="13">
        <f t="shared" si="0"/>
        <v>1584150.8549999997</v>
      </c>
      <c r="C68" s="17">
        <f t="shared" si="2"/>
        <v>18946788.414999999</v>
      </c>
    </row>
    <row r="69" spans="1:3" x14ac:dyDescent="0.25">
      <c r="A69" s="16">
        <v>43405</v>
      </c>
      <c r="B69" s="13">
        <f t="shared" si="0"/>
        <v>1584150.8549999997</v>
      </c>
      <c r="C69" s="17">
        <f t="shared" si="2"/>
        <v>18978299.337499999</v>
      </c>
    </row>
    <row r="70" spans="1:3" x14ac:dyDescent="0.25">
      <c r="A70" s="16">
        <v>43435</v>
      </c>
      <c r="B70" s="13">
        <f t="shared" si="0"/>
        <v>1584150.8549999997</v>
      </c>
      <c r="C70" s="17">
        <f t="shared" si="2"/>
        <v>19009810.260000002</v>
      </c>
    </row>
    <row r="71" spans="1:3" x14ac:dyDescent="0.25">
      <c r="A71" s="16">
        <v>43466</v>
      </c>
      <c r="B71" s="13">
        <f t="shared" si="0"/>
        <v>1604737.6166666665</v>
      </c>
      <c r="C71" s="17">
        <f t="shared" si="2"/>
        <v>19030397.021666668</v>
      </c>
    </row>
    <row r="72" spans="1:3" x14ac:dyDescent="0.25">
      <c r="A72" s="16">
        <v>43497</v>
      </c>
      <c r="B72" s="13">
        <f t="shared" si="0"/>
        <v>1604737.6166666665</v>
      </c>
      <c r="C72" s="17">
        <f t="shared" si="2"/>
        <v>19050983.783333335</v>
      </c>
    </row>
    <row r="73" spans="1:3" x14ac:dyDescent="0.25">
      <c r="A73" s="16">
        <v>43525</v>
      </c>
      <c r="B73" s="13">
        <f t="shared" si="0"/>
        <v>1604737.6166666665</v>
      </c>
      <c r="C73" s="17">
        <f t="shared" si="2"/>
        <v>19071570.545000002</v>
      </c>
    </row>
    <row r="74" spans="1:3" x14ac:dyDescent="0.25">
      <c r="A74" s="16">
        <v>43556</v>
      </c>
      <c r="B74" s="13">
        <f t="shared" si="0"/>
        <v>1604737.6166666665</v>
      </c>
      <c r="C74" s="17">
        <f t="shared" si="2"/>
        <v>19092157.306666669</v>
      </c>
    </row>
    <row r="75" spans="1:3" x14ac:dyDescent="0.25">
      <c r="A75" s="16">
        <v>43586</v>
      </c>
      <c r="B75" s="13">
        <f t="shared" si="0"/>
        <v>1604737.6166666665</v>
      </c>
      <c r="C75" s="17">
        <f t="shared" si="2"/>
        <v>19112744.068333335</v>
      </c>
    </row>
    <row r="76" spans="1:3" x14ac:dyDescent="0.25">
      <c r="A76" s="16">
        <v>43617</v>
      </c>
      <c r="B76" s="13">
        <f t="shared" si="0"/>
        <v>1604737.6166666665</v>
      </c>
      <c r="C76" s="17">
        <f>SUM(B65:B76)</f>
        <v>19133330.830000002</v>
      </c>
    </row>
    <row r="77" spans="1:3" x14ac:dyDescent="0.25">
      <c r="A77" s="16">
        <v>43647</v>
      </c>
      <c r="B77" s="13">
        <f t="shared" si="0"/>
        <v>1604737.6166666665</v>
      </c>
      <c r="C77" s="17">
        <f t="shared" ref="C77:C79" si="3">SUM(B66:B77)</f>
        <v>19153917.591666669</v>
      </c>
    </row>
    <row r="78" spans="1:3" x14ac:dyDescent="0.25">
      <c r="A78" s="16">
        <v>43678</v>
      </c>
      <c r="B78" s="13">
        <f t="shared" si="0"/>
        <v>1604737.6166666665</v>
      </c>
      <c r="C78" s="17">
        <f t="shared" si="3"/>
        <v>19174504.353333335</v>
      </c>
    </row>
    <row r="79" spans="1:3" x14ac:dyDescent="0.25">
      <c r="A79" s="16">
        <v>43709</v>
      </c>
      <c r="B79" s="13">
        <f t="shared" si="0"/>
        <v>1604737.6166666665</v>
      </c>
      <c r="C79" s="17">
        <f t="shared" si="3"/>
        <v>19195091.115000002</v>
      </c>
    </row>
    <row r="80" spans="1:3" x14ac:dyDescent="0.25">
      <c r="A80" s="16">
        <v>43739</v>
      </c>
      <c r="B80" s="13">
        <f t="shared" si="0"/>
        <v>1604737.6166666665</v>
      </c>
      <c r="C80" s="17">
        <f>SUM(B68:B80)</f>
        <v>20799828.731666669</v>
      </c>
    </row>
    <row r="81" spans="1:3" x14ac:dyDescent="0.25">
      <c r="A81" s="16"/>
      <c r="B81" s="60" t="s">
        <v>23</v>
      </c>
      <c r="C81" s="60" t="s">
        <v>24</v>
      </c>
    </row>
    <row r="82" spans="1:3" x14ac:dyDescent="0.25">
      <c r="A82" s="16">
        <v>43770</v>
      </c>
      <c r="B82" s="13">
        <f t="shared" si="0"/>
        <v>1604737.6166666665</v>
      </c>
      <c r="C82" s="17">
        <f t="shared" ref="C82:C91" si="4">SUM(B70:B82)</f>
        <v>19236264.638333336</v>
      </c>
    </row>
    <row r="83" spans="1:3" x14ac:dyDescent="0.25">
      <c r="A83" s="16">
        <v>43800</v>
      </c>
      <c r="B83" s="13">
        <f t="shared" si="0"/>
        <v>1604737.6166666665</v>
      </c>
      <c r="C83" s="17">
        <f t="shared" si="4"/>
        <v>19256851.400000002</v>
      </c>
    </row>
    <row r="84" spans="1:3" x14ac:dyDescent="0.25">
      <c r="A84" s="16">
        <v>43831</v>
      </c>
      <c r="B84" s="13">
        <f t="shared" si="0"/>
        <v>1636021.1725000001</v>
      </c>
      <c r="C84" s="17">
        <f t="shared" si="4"/>
        <v>19288134.955833334</v>
      </c>
    </row>
    <row r="85" spans="1:3" x14ac:dyDescent="0.25">
      <c r="A85" s="16">
        <v>43862</v>
      </c>
      <c r="B85" s="13">
        <f t="shared" si="0"/>
        <v>1636021.1725000001</v>
      </c>
      <c r="C85" s="17">
        <f t="shared" si="4"/>
        <v>19319418.511666667</v>
      </c>
    </row>
    <row r="86" spans="1:3" x14ac:dyDescent="0.25">
      <c r="A86" s="16">
        <v>43891</v>
      </c>
      <c r="B86" s="13">
        <f t="shared" si="0"/>
        <v>1636021.1725000001</v>
      </c>
      <c r="C86" s="17">
        <f t="shared" si="4"/>
        <v>19350702.067499999</v>
      </c>
    </row>
    <row r="87" spans="1:3" x14ac:dyDescent="0.25">
      <c r="A87" s="16">
        <v>43922</v>
      </c>
      <c r="B87" s="13">
        <f t="shared" si="0"/>
        <v>1636021.1725000001</v>
      </c>
      <c r="C87" s="17">
        <f t="shared" si="4"/>
        <v>19381985.623333331</v>
      </c>
    </row>
    <row r="88" spans="1:3" x14ac:dyDescent="0.25">
      <c r="A88" s="16">
        <v>43952</v>
      </c>
      <c r="B88" s="13">
        <f t="shared" si="0"/>
        <v>1636021.1725000001</v>
      </c>
      <c r="C88" s="17">
        <f t="shared" si="4"/>
        <v>19413269.179166663</v>
      </c>
    </row>
    <row r="89" spans="1:3" x14ac:dyDescent="0.25">
      <c r="A89" s="16">
        <v>43983</v>
      </c>
      <c r="B89" s="13">
        <f t="shared" si="0"/>
        <v>1636021.1725000001</v>
      </c>
      <c r="C89" s="17">
        <f t="shared" si="4"/>
        <v>19444552.734999996</v>
      </c>
    </row>
    <row r="90" spans="1:3" x14ac:dyDescent="0.25">
      <c r="A90" s="16">
        <v>44013</v>
      </c>
      <c r="B90" s="13">
        <f t="shared" si="0"/>
        <v>1636021.1725000001</v>
      </c>
      <c r="C90" s="17">
        <f t="shared" si="4"/>
        <v>19475836.290833328</v>
      </c>
    </row>
    <row r="91" spans="1:3" x14ac:dyDescent="0.25">
      <c r="A91" s="16">
        <v>44044</v>
      </c>
      <c r="B91" s="13">
        <f t="shared" si="0"/>
        <v>1636021.1725000001</v>
      </c>
      <c r="C91" s="17">
        <f t="shared" si="4"/>
        <v>19507119.846666664</v>
      </c>
    </row>
    <row r="92" spans="1:3" x14ac:dyDescent="0.25">
      <c r="A92" s="16">
        <v>44075</v>
      </c>
      <c r="B92" s="13">
        <f t="shared" si="0"/>
        <v>1636021.1725000001</v>
      </c>
      <c r="C92" s="17">
        <f>SUM(B81:B92)</f>
        <v>17933665.785833333</v>
      </c>
    </row>
    <row r="93" spans="1:3" x14ac:dyDescent="0.25">
      <c r="A93" s="16">
        <v>44105</v>
      </c>
      <c r="B93" s="13">
        <f t="shared" si="0"/>
        <v>1636021.1725000001</v>
      </c>
      <c r="C93" s="17">
        <f t="shared" ref="C93:C100" si="5">SUM(B82:B93)</f>
        <v>19569686.958333332</v>
      </c>
    </row>
    <row r="94" spans="1:3" x14ac:dyDescent="0.25">
      <c r="A94" s="16">
        <v>44136</v>
      </c>
      <c r="B94" s="13">
        <f t="shared" si="0"/>
        <v>1636021.1725000001</v>
      </c>
      <c r="C94" s="17">
        <f t="shared" si="5"/>
        <v>19600970.514166664</v>
      </c>
    </row>
    <row r="95" spans="1:3" x14ac:dyDescent="0.25">
      <c r="A95" s="16">
        <v>44166</v>
      </c>
      <c r="B95" s="13">
        <f t="shared" si="0"/>
        <v>1636021.1725000001</v>
      </c>
      <c r="C95" s="17">
        <f t="shared" si="5"/>
        <v>19632254.069999997</v>
      </c>
    </row>
    <row r="96" spans="1:3" x14ac:dyDescent="0.25">
      <c r="A96" s="23">
        <v>44197</v>
      </c>
      <c r="B96" s="13">
        <f t="shared" si="0"/>
        <v>1668695.9075</v>
      </c>
      <c r="C96" s="24">
        <f t="shared" si="5"/>
        <v>19664928.804999996</v>
      </c>
    </row>
    <row r="97" spans="1:3" x14ac:dyDescent="0.25">
      <c r="A97" s="23">
        <v>44228</v>
      </c>
      <c r="B97" s="13">
        <f t="shared" si="0"/>
        <v>1668695.9075</v>
      </c>
      <c r="C97" s="24">
        <f t="shared" si="5"/>
        <v>19697603.539999995</v>
      </c>
    </row>
    <row r="98" spans="1:3" x14ac:dyDescent="0.25">
      <c r="A98" s="23">
        <v>44256</v>
      </c>
      <c r="B98" s="13">
        <f t="shared" si="0"/>
        <v>1668695.9075</v>
      </c>
      <c r="C98" s="24">
        <f t="shared" si="5"/>
        <v>19730278.274999999</v>
      </c>
    </row>
    <row r="99" spans="1:3" x14ac:dyDescent="0.25">
      <c r="A99" s="23">
        <v>44287</v>
      </c>
      <c r="B99" s="13">
        <f t="shared" si="0"/>
        <v>1668695.9075</v>
      </c>
      <c r="C99" s="24">
        <f t="shared" si="5"/>
        <v>19762953.009999998</v>
      </c>
    </row>
    <row r="100" spans="1:3" x14ac:dyDescent="0.25">
      <c r="A100" s="23">
        <v>44317</v>
      </c>
      <c r="B100" s="13">
        <f t="shared" ref="B100:B165" si="6">VLOOKUP(YEAR($A100),$A$5:$B$30,2)/12</f>
        <v>1668695.9075</v>
      </c>
      <c r="C100" s="24">
        <f t="shared" si="5"/>
        <v>19795627.745000001</v>
      </c>
    </row>
    <row r="101" spans="1:3" x14ac:dyDescent="0.25">
      <c r="A101" s="23">
        <v>44348</v>
      </c>
      <c r="B101" s="13">
        <f t="shared" si="6"/>
        <v>1668695.9075</v>
      </c>
      <c r="C101" s="24">
        <f>SUM(B90:B101)</f>
        <v>19828302.48</v>
      </c>
    </row>
    <row r="102" spans="1:3" x14ac:dyDescent="0.25">
      <c r="A102" s="23">
        <v>44378</v>
      </c>
      <c r="B102" s="13">
        <f t="shared" si="6"/>
        <v>1668695.9075</v>
      </c>
      <c r="C102" s="24">
        <f t="shared" ref="C102:C112" si="7">SUM(B91:B102)</f>
        <v>19860977.215000004</v>
      </c>
    </row>
    <row r="103" spans="1:3" x14ac:dyDescent="0.25">
      <c r="A103" s="23">
        <v>44409</v>
      </c>
      <c r="B103" s="13">
        <f t="shared" si="6"/>
        <v>1668695.9075</v>
      </c>
      <c r="C103" s="24">
        <f t="shared" si="7"/>
        <v>19893651.950000003</v>
      </c>
    </row>
    <row r="104" spans="1:3" x14ac:dyDescent="0.25">
      <c r="A104" s="23">
        <v>44440</v>
      </c>
      <c r="B104" s="13">
        <f t="shared" si="6"/>
        <v>1668695.9075</v>
      </c>
      <c r="C104" s="24">
        <f t="shared" si="7"/>
        <v>19926326.685000002</v>
      </c>
    </row>
    <row r="105" spans="1:3" x14ac:dyDescent="0.25">
      <c r="A105" s="23">
        <v>44470</v>
      </c>
      <c r="B105" s="13">
        <f t="shared" si="6"/>
        <v>1668695.9075</v>
      </c>
      <c r="C105" s="24">
        <f t="shared" si="7"/>
        <v>19959001.420000002</v>
      </c>
    </row>
    <row r="106" spans="1:3" x14ac:dyDescent="0.25">
      <c r="A106" s="23">
        <v>44501</v>
      </c>
      <c r="B106" s="13">
        <f t="shared" si="6"/>
        <v>1668695.9075</v>
      </c>
      <c r="C106" s="24">
        <f t="shared" si="7"/>
        <v>19991676.155000001</v>
      </c>
    </row>
    <row r="107" spans="1:3" x14ac:dyDescent="0.25">
      <c r="A107" s="23">
        <v>44531</v>
      </c>
      <c r="B107" s="13">
        <f t="shared" si="6"/>
        <v>1668695.9075</v>
      </c>
      <c r="C107" s="24">
        <f t="shared" si="7"/>
        <v>20024350.890000001</v>
      </c>
    </row>
    <row r="108" spans="1:3" x14ac:dyDescent="0.25">
      <c r="A108" s="23">
        <v>44562</v>
      </c>
      <c r="B108" s="13">
        <f t="shared" si="6"/>
        <v>1701751.24</v>
      </c>
      <c r="C108" s="24">
        <f t="shared" si="7"/>
        <v>20057406.2225</v>
      </c>
    </row>
    <row r="109" spans="1:3" x14ac:dyDescent="0.25">
      <c r="A109" s="23">
        <v>44593</v>
      </c>
      <c r="B109" s="13">
        <f t="shared" si="6"/>
        <v>1701751.24</v>
      </c>
      <c r="C109" s="24">
        <f t="shared" si="7"/>
        <v>20090461.555</v>
      </c>
    </row>
    <row r="110" spans="1:3" x14ac:dyDescent="0.25">
      <c r="A110" s="23">
        <v>44621</v>
      </c>
      <c r="B110" s="13">
        <f t="shared" si="6"/>
        <v>1701751.24</v>
      </c>
      <c r="C110" s="24">
        <f t="shared" si="7"/>
        <v>20123516.887499999</v>
      </c>
    </row>
    <row r="111" spans="1:3" x14ac:dyDescent="0.25">
      <c r="A111" s="23">
        <v>44652</v>
      </c>
      <c r="B111" s="13">
        <f t="shared" si="6"/>
        <v>1701751.24</v>
      </c>
      <c r="C111" s="24">
        <f t="shared" si="7"/>
        <v>20156572.219999999</v>
      </c>
    </row>
    <row r="112" spans="1:3" x14ac:dyDescent="0.25">
      <c r="A112" s="23">
        <v>44682</v>
      </c>
      <c r="B112" s="13">
        <f t="shared" si="6"/>
        <v>1701751.24</v>
      </c>
      <c r="C112" s="24">
        <f t="shared" si="7"/>
        <v>20189627.552499998</v>
      </c>
    </row>
    <row r="113" spans="1:3" x14ac:dyDescent="0.25">
      <c r="A113" s="23">
        <v>44713</v>
      </c>
      <c r="B113" s="13">
        <f t="shared" si="6"/>
        <v>1701751.24</v>
      </c>
      <c r="C113" s="24">
        <f>SUM(B102:B113)</f>
        <v>20222682.884999998</v>
      </c>
    </row>
    <row r="114" spans="1:3" x14ac:dyDescent="0.25">
      <c r="A114" s="23">
        <v>44743</v>
      </c>
      <c r="B114" s="13">
        <f t="shared" si="6"/>
        <v>1701751.24</v>
      </c>
      <c r="C114" s="24">
        <f t="shared" ref="C114:C118" si="8">SUM(B103:B114)</f>
        <v>20255738.217499997</v>
      </c>
    </row>
    <row r="115" spans="1:3" x14ac:dyDescent="0.25">
      <c r="A115" s="23">
        <v>44774</v>
      </c>
      <c r="B115" s="13">
        <f t="shared" si="6"/>
        <v>1701751.24</v>
      </c>
      <c r="C115" s="24">
        <f t="shared" si="8"/>
        <v>20288793.549999997</v>
      </c>
    </row>
    <row r="116" spans="1:3" x14ac:dyDescent="0.25">
      <c r="A116" s="23">
        <v>44805</v>
      </c>
      <c r="B116" s="13">
        <f t="shared" si="6"/>
        <v>1701751.24</v>
      </c>
      <c r="C116" s="24">
        <f t="shared" si="8"/>
        <v>20321848.882499997</v>
      </c>
    </row>
    <row r="117" spans="1:3" x14ac:dyDescent="0.25">
      <c r="A117" s="23">
        <v>44835</v>
      </c>
      <c r="B117" s="13">
        <f t="shared" si="6"/>
        <v>1701751.24</v>
      </c>
      <c r="C117" s="24">
        <f t="shared" si="8"/>
        <v>20354904.214999996</v>
      </c>
    </row>
    <row r="118" spans="1:3" x14ac:dyDescent="0.25">
      <c r="A118" s="23">
        <v>44866</v>
      </c>
      <c r="B118" s="13">
        <f t="shared" si="6"/>
        <v>1701751.24</v>
      </c>
      <c r="C118" s="24">
        <f t="shared" si="8"/>
        <v>20387959.547499996</v>
      </c>
    </row>
    <row r="119" spans="1:3" x14ac:dyDescent="0.25">
      <c r="A119" s="23">
        <v>44896</v>
      </c>
      <c r="B119" s="13">
        <f t="shared" si="6"/>
        <v>1701751.24</v>
      </c>
      <c r="C119" s="24">
        <f>SUM(B108:B119)</f>
        <v>20421014.879999995</v>
      </c>
    </row>
    <row r="120" spans="1:3" x14ac:dyDescent="0.25">
      <c r="A120" s="23">
        <v>44927</v>
      </c>
      <c r="B120" s="13">
        <f t="shared" si="6"/>
        <v>1722642.3049999999</v>
      </c>
      <c r="C120" s="24">
        <f>SUM(B109:B120)</f>
        <v>20441905.944999997</v>
      </c>
    </row>
    <row r="121" spans="1:3" x14ac:dyDescent="0.25">
      <c r="A121" s="23"/>
      <c r="B121" s="60" t="s">
        <v>23</v>
      </c>
      <c r="C121" s="60" t="s">
        <v>24</v>
      </c>
    </row>
    <row r="122" spans="1:3" x14ac:dyDescent="0.25">
      <c r="A122" s="23">
        <v>44958</v>
      </c>
      <c r="B122" s="13">
        <f t="shared" si="6"/>
        <v>1722642.3049999999</v>
      </c>
      <c r="C122" s="24">
        <f t="shared" ref="C122:C132" si="9">SUM(B110:B122)</f>
        <v>20462797.009999998</v>
      </c>
    </row>
    <row r="123" spans="1:3" x14ac:dyDescent="0.25">
      <c r="A123" s="23">
        <v>44986</v>
      </c>
      <c r="B123" s="13">
        <f t="shared" si="6"/>
        <v>1722642.3049999999</v>
      </c>
      <c r="C123" s="24">
        <f t="shared" si="9"/>
        <v>20483688.074999999</v>
      </c>
    </row>
    <row r="124" spans="1:3" x14ac:dyDescent="0.25">
      <c r="A124" s="23">
        <v>45017</v>
      </c>
      <c r="B124" s="13">
        <f t="shared" si="6"/>
        <v>1722642.3049999999</v>
      </c>
      <c r="C124" s="24">
        <f t="shared" si="9"/>
        <v>20504579.140000001</v>
      </c>
    </row>
    <row r="125" spans="1:3" x14ac:dyDescent="0.25">
      <c r="A125" s="23">
        <v>45047</v>
      </c>
      <c r="B125" s="13">
        <f t="shared" si="6"/>
        <v>1722642.3049999999</v>
      </c>
      <c r="C125" s="24">
        <f t="shared" si="9"/>
        <v>20525470.204999998</v>
      </c>
    </row>
    <row r="126" spans="1:3" x14ac:dyDescent="0.25">
      <c r="A126" s="23">
        <v>45078</v>
      </c>
      <c r="B126" s="13">
        <f t="shared" si="6"/>
        <v>1722642.3049999999</v>
      </c>
      <c r="C126" s="24">
        <f t="shared" si="9"/>
        <v>20546361.27</v>
      </c>
    </row>
    <row r="127" spans="1:3" x14ac:dyDescent="0.25">
      <c r="A127" s="23">
        <v>45108</v>
      </c>
      <c r="B127" s="13">
        <f t="shared" si="6"/>
        <v>1722642.3049999999</v>
      </c>
      <c r="C127" s="24">
        <f t="shared" si="9"/>
        <v>20567252.334999997</v>
      </c>
    </row>
    <row r="128" spans="1:3" x14ac:dyDescent="0.25">
      <c r="A128" s="23">
        <v>45139</v>
      </c>
      <c r="B128" s="13">
        <f t="shared" si="6"/>
        <v>1722642.3049999999</v>
      </c>
      <c r="C128" s="24">
        <f t="shared" si="9"/>
        <v>20588143.399999999</v>
      </c>
    </row>
    <row r="129" spans="1:3" x14ac:dyDescent="0.25">
      <c r="A129" s="23">
        <v>45170</v>
      </c>
      <c r="B129" s="13">
        <f t="shared" si="6"/>
        <v>1722642.3049999999</v>
      </c>
      <c r="C129" s="24">
        <f t="shared" si="9"/>
        <v>20609034.465</v>
      </c>
    </row>
    <row r="130" spans="1:3" x14ac:dyDescent="0.25">
      <c r="A130" s="23">
        <v>45200</v>
      </c>
      <c r="B130" s="13">
        <f t="shared" si="6"/>
        <v>1722642.3049999999</v>
      </c>
      <c r="C130" s="24">
        <f t="shared" si="9"/>
        <v>20629925.529999997</v>
      </c>
    </row>
    <row r="131" spans="1:3" x14ac:dyDescent="0.25">
      <c r="A131" s="23">
        <v>45231</v>
      </c>
      <c r="B131" s="13">
        <f t="shared" si="6"/>
        <v>1722642.3049999999</v>
      </c>
      <c r="C131" s="24">
        <f t="shared" si="9"/>
        <v>20650816.594999999</v>
      </c>
    </row>
    <row r="132" spans="1:3" x14ac:dyDescent="0.25">
      <c r="A132" s="23">
        <v>45261</v>
      </c>
      <c r="B132" s="13">
        <f t="shared" si="6"/>
        <v>1722642.3049999999</v>
      </c>
      <c r="C132" s="24">
        <f t="shared" si="9"/>
        <v>20671707.66</v>
      </c>
    </row>
    <row r="133" spans="1:3" x14ac:dyDescent="0.25">
      <c r="A133" s="23">
        <v>45292</v>
      </c>
      <c r="B133" s="13">
        <f t="shared" si="6"/>
        <v>1745326.4441666668</v>
      </c>
      <c r="C133" s="24">
        <f t="shared" ref="C133:C191" si="10">SUM(B122:B133)</f>
        <v>20694391.799166668</v>
      </c>
    </row>
    <row r="134" spans="1:3" x14ac:dyDescent="0.25">
      <c r="A134" s="23">
        <v>45323</v>
      </c>
      <c r="B134" s="13">
        <f t="shared" si="6"/>
        <v>1745326.4441666668</v>
      </c>
      <c r="C134" s="24">
        <f t="shared" si="10"/>
        <v>20717075.938333336</v>
      </c>
    </row>
    <row r="135" spans="1:3" x14ac:dyDescent="0.25">
      <c r="A135" s="23">
        <v>45352</v>
      </c>
      <c r="B135" s="13">
        <f t="shared" si="6"/>
        <v>1745326.4441666668</v>
      </c>
      <c r="C135" s="24">
        <f t="shared" si="10"/>
        <v>20739760.077500001</v>
      </c>
    </row>
    <row r="136" spans="1:3" x14ac:dyDescent="0.25">
      <c r="A136" s="23">
        <v>45383</v>
      </c>
      <c r="B136" s="13">
        <f t="shared" si="6"/>
        <v>1745326.4441666668</v>
      </c>
      <c r="C136" s="24">
        <f t="shared" si="10"/>
        <v>20762444.216666669</v>
      </c>
    </row>
    <row r="137" spans="1:3" x14ac:dyDescent="0.25">
      <c r="A137" s="23">
        <v>45413</v>
      </c>
      <c r="B137" s="13">
        <f t="shared" si="6"/>
        <v>1745326.4441666668</v>
      </c>
      <c r="C137" s="24">
        <f t="shared" si="10"/>
        <v>20785128.355833337</v>
      </c>
    </row>
    <row r="138" spans="1:3" x14ac:dyDescent="0.25">
      <c r="A138" s="23">
        <v>45444</v>
      </c>
      <c r="B138" s="13">
        <f t="shared" si="6"/>
        <v>1745326.4441666668</v>
      </c>
      <c r="C138" s="24">
        <f t="shared" si="10"/>
        <v>20807812.495000005</v>
      </c>
    </row>
    <row r="139" spans="1:3" x14ac:dyDescent="0.25">
      <c r="A139" s="23">
        <v>45474</v>
      </c>
      <c r="B139" s="13">
        <f t="shared" si="6"/>
        <v>1745326.4441666668</v>
      </c>
      <c r="C139" s="24">
        <f t="shared" si="10"/>
        <v>20830496.634166673</v>
      </c>
    </row>
    <row r="140" spans="1:3" x14ac:dyDescent="0.25">
      <c r="A140" s="23">
        <v>45505</v>
      </c>
      <c r="B140" s="13">
        <f t="shared" si="6"/>
        <v>1745326.4441666668</v>
      </c>
      <c r="C140" s="24">
        <f t="shared" si="10"/>
        <v>20853180.773333341</v>
      </c>
    </row>
    <row r="141" spans="1:3" x14ac:dyDescent="0.25">
      <c r="A141" s="23">
        <v>45536</v>
      </c>
      <c r="B141" s="13">
        <f t="shared" si="6"/>
        <v>1745326.4441666668</v>
      </c>
      <c r="C141" s="24">
        <f t="shared" si="10"/>
        <v>20875864.912500009</v>
      </c>
    </row>
    <row r="142" spans="1:3" x14ac:dyDescent="0.25">
      <c r="A142" s="23">
        <v>45566</v>
      </c>
      <c r="B142" s="13">
        <f t="shared" si="6"/>
        <v>1745326.4441666668</v>
      </c>
      <c r="C142" s="24">
        <f t="shared" si="10"/>
        <v>20898549.051666673</v>
      </c>
    </row>
    <row r="143" spans="1:3" x14ac:dyDescent="0.25">
      <c r="A143" s="23">
        <v>45597</v>
      </c>
      <c r="B143" s="13">
        <f t="shared" si="6"/>
        <v>1745326.4441666668</v>
      </c>
      <c r="C143" s="24">
        <f t="shared" si="10"/>
        <v>20921233.190833341</v>
      </c>
    </row>
    <row r="144" spans="1:3" x14ac:dyDescent="0.25">
      <c r="A144" s="23">
        <v>45627</v>
      </c>
      <c r="B144" s="13">
        <f t="shared" si="6"/>
        <v>1745326.4441666668</v>
      </c>
      <c r="C144" s="24">
        <f t="shared" si="10"/>
        <v>20943917.330000009</v>
      </c>
    </row>
    <row r="145" spans="1:3" x14ac:dyDescent="0.25">
      <c r="A145" s="23">
        <v>45658</v>
      </c>
      <c r="B145" s="13">
        <f t="shared" si="6"/>
        <v>1764510.2241666669</v>
      </c>
      <c r="C145" s="24">
        <f t="shared" si="10"/>
        <v>20963101.110000007</v>
      </c>
    </row>
    <row r="146" spans="1:3" x14ac:dyDescent="0.25">
      <c r="A146" s="23">
        <v>45689</v>
      </c>
      <c r="B146" s="13">
        <f t="shared" si="6"/>
        <v>1764510.2241666669</v>
      </c>
      <c r="C146" s="24">
        <f t="shared" si="10"/>
        <v>20982284.890000004</v>
      </c>
    </row>
    <row r="147" spans="1:3" x14ac:dyDescent="0.25">
      <c r="A147" s="23">
        <v>45717</v>
      </c>
      <c r="B147" s="13">
        <f t="shared" si="6"/>
        <v>1764510.2241666669</v>
      </c>
      <c r="C147" s="24">
        <f t="shared" si="10"/>
        <v>21001468.670000002</v>
      </c>
    </row>
    <row r="148" spans="1:3" x14ac:dyDescent="0.25">
      <c r="A148" s="23">
        <v>45748</v>
      </c>
      <c r="B148" s="13">
        <f t="shared" si="6"/>
        <v>1764510.2241666669</v>
      </c>
      <c r="C148" s="24">
        <f t="shared" si="10"/>
        <v>21020652.450000003</v>
      </c>
    </row>
    <row r="149" spans="1:3" x14ac:dyDescent="0.25">
      <c r="A149" s="23">
        <v>45778</v>
      </c>
      <c r="B149" s="13">
        <f t="shared" si="6"/>
        <v>1764510.2241666669</v>
      </c>
      <c r="C149" s="24">
        <f t="shared" si="10"/>
        <v>21039836.23</v>
      </c>
    </row>
    <row r="150" spans="1:3" x14ac:dyDescent="0.25">
      <c r="A150" s="23">
        <v>45809</v>
      </c>
      <c r="B150" s="13">
        <f t="shared" si="6"/>
        <v>1764510.2241666669</v>
      </c>
      <c r="C150" s="24">
        <f t="shared" si="10"/>
        <v>21059020.010000002</v>
      </c>
    </row>
    <row r="151" spans="1:3" x14ac:dyDescent="0.25">
      <c r="A151" s="23">
        <v>45839</v>
      </c>
      <c r="B151" s="13">
        <f t="shared" si="6"/>
        <v>1764510.2241666669</v>
      </c>
      <c r="C151" s="24">
        <f t="shared" si="10"/>
        <v>21078203.789999999</v>
      </c>
    </row>
    <row r="152" spans="1:3" x14ac:dyDescent="0.25">
      <c r="A152" s="23">
        <v>45870</v>
      </c>
      <c r="B152" s="13">
        <f t="shared" si="6"/>
        <v>1764510.2241666669</v>
      </c>
      <c r="C152" s="24">
        <f t="shared" si="10"/>
        <v>21097387.57</v>
      </c>
    </row>
    <row r="153" spans="1:3" x14ac:dyDescent="0.25">
      <c r="A153" s="23">
        <v>45901</v>
      </c>
      <c r="B153" s="13">
        <f t="shared" si="6"/>
        <v>1764510.2241666669</v>
      </c>
      <c r="C153" s="24">
        <f t="shared" si="10"/>
        <v>21116571.349999998</v>
      </c>
    </row>
    <row r="154" spans="1:3" x14ac:dyDescent="0.25">
      <c r="A154" s="23">
        <v>45931</v>
      </c>
      <c r="B154" s="13">
        <f t="shared" si="6"/>
        <v>1764510.2241666669</v>
      </c>
      <c r="C154" s="24">
        <f t="shared" si="10"/>
        <v>21135755.129999999</v>
      </c>
    </row>
    <row r="155" spans="1:3" x14ac:dyDescent="0.25">
      <c r="A155" s="23">
        <v>45962</v>
      </c>
      <c r="B155" s="13">
        <f t="shared" si="6"/>
        <v>1764510.2241666669</v>
      </c>
      <c r="C155" s="24">
        <f t="shared" si="10"/>
        <v>21154938.91</v>
      </c>
    </row>
    <row r="156" spans="1:3" x14ac:dyDescent="0.25">
      <c r="A156" s="23">
        <v>45992</v>
      </c>
      <c r="B156" s="13">
        <f t="shared" si="6"/>
        <v>1764510.2241666669</v>
      </c>
      <c r="C156" s="24">
        <f t="shared" si="10"/>
        <v>21174122.689999998</v>
      </c>
    </row>
    <row r="157" spans="1:3" x14ac:dyDescent="0.25">
      <c r="A157" s="23">
        <v>46023</v>
      </c>
      <c r="B157" s="13">
        <f t="shared" si="6"/>
        <v>1621928.2275</v>
      </c>
      <c r="C157" s="24">
        <f t="shared" si="10"/>
        <v>21031540.693333331</v>
      </c>
    </row>
    <row r="158" spans="1:3" x14ac:dyDescent="0.25">
      <c r="A158" s="23">
        <v>46054</v>
      </c>
      <c r="B158" s="13">
        <f t="shared" si="6"/>
        <v>1621928.2275</v>
      </c>
      <c r="C158" s="24">
        <f>SUM(B147:B158)</f>
        <v>20888958.696666665</v>
      </c>
    </row>
    <row r="159" spans="1:3" x14ac:dyDescent="0.25">
      <c r="A159" s="23">
        <v>46082</v>
      </c>
      <c r="B159" s="13">
        <f t="shared" si="6"/>
        <v>1621928.2275</v>
      </c>
      <c r="C159" s="24">
        <f>SUM(B148:B159)</f>
        <v>20746376.699999999</v>
      </c>
    </row>
    <row r="160" spans="1:3" x14ac:dyDescent="0.25">
      <c r="A160" s="23">
        <v>46113</v>
      </c>
      <c r="B160" s="13">
        <f t="shared" si="6"/>
        <v>1621928.2275</v>
      </c>
      <c r="C160" s="24">
        <f>SUM(B149:B160)</f>
        <v>20603794.703333333</v>
      </c>
    </row>
    <row r="161" spans="1:3" x14ac:dyDescent="0.25">
      <c r="A161" s="23"/>
      <c r="B161" s="60" t="s">
        <v>23</v>
      </c>
      <c r="C161" s="60" t="s">
        <v>24</v>
      </c>
    </row>
    <row r="162" spans="1:3" x14ac:dyDescent="0.25">
      <c r="A162" s="23">
        <v>46143</v>
      </c>
      <c r="B162" s="13">
        <f t="shared" si="6"/>
        <v>1621928.2275</v>
      </c>
      <c r="C162" s="24">
        <f t="shared" ref="C162:C172" si="11">SUM(B150:B162)</f>
        <v>20461212.706666663</v>
      </c>
    </row>
    <row r="163" spans="1:3" x14ac:dyDescent="0.25">
      <c r="A163" s="23">
        <v>46174</v>
      </c>
      <c r="B163" s="13">
        <f t="shared" si="6"/>
        <v>1621928.2275</v>
      </c>
      <c r="C163" s="24">
        <f t="shared" si="11"/>
        <v>20318630.709999997</v>
      </c>
    </row>
    <row r="164" spans="1:3" x14ac:dyDescent="0.25">
      <c r="A164" s="23">
        <v>46204</v>
      </c>
      <c r="B164" s="13">
        <f t="shared" si="6"/>
        <v>1621928.2275</v>
      </c>
      <c r="C164" s="24">
        <f t="shared" si="11"/>
        <v>20176048.713333327</v>
      </c>
    </row>
    <row r="165" spans="1:3" x14ac:dyDescent="0.25">
      <c r="A165" s="23">
        <v>46235</v>
      </c>
      <c r="B165" s="13">
        <f t="shared" si="6"/>
        <v>1621928.2275</v>
      </c>
      <c r="C165" s="24">
        <f t="shared" si="11"/>
        <v>20033466.716666661</v>
      </c>
    </row>
    <row r="166" spans="1:3" x14ac:dyDescent="0.25">
      <c r="A166" s="23">
        <v>46266</v>
      </c>
      <c r="B166" s="13">
        <f t="shared" ref="B166:B230" si="12">VLOOKUP(YEAR($A166),$A$5:$B$30,2)/12</f>
        <v>1621928.2275</v>
      </c>
      <c r="C166" s="24">
        <f t="shared" si="11"/>
        <v>19890884.719999995</v>
      </c>
    </row>
    <row r="167" spans="1:3" x14ac:dyDescent="0.25">
      <c r="A167" s="23">
        <v>46296</v>
      </c>
      <c r="B167" s="13">
        <f t="shared" si="12"/>
        <v>1621928.2275</v>
      </c>
      <c r="C167" s="24">
        <f t="shared" si="11"/>
        <v>19748302.723333329</v>
      </c>
    </row>
    <row r="168" spans="1:3" x14ac:dyDescent="0.25">
      <c r="A168" s="23">
        <v>46327</v>
      </c>
      <c r="B168" s="13">
        <f t="shared" si="12"/>
        <v>1621928.2275</v>
      </c>
      <c r="C168" s="24">
        <f t="shared" si="11"/>
        <v>19605720.726666663</v>
      </c>
    </row>
    <row r="169" spans="1:3" x14ac:dyDescent="0.25">
      <c r="A169" s="23">
        <v>46357</v>
      </c>
      <c r="B169" s="13">
        <f t="shared" si="12"/>
        <v>1621928.2275</v>
      </c>
      <c r="C169" s="24">
        <f t="shared" si="11"/>
        <v>19463138.729999997</v>
      </c>
    </row>
    <row r="170" spans="1:3" x14ac:dyDescent="0.25">
      <c r="A170" s="23">
        <v>46388</v>
      </c>
      <c r="B170" s="13">
        <f t="shared" si="12"/>
        <v>1642593.8133333332</v>
      </c>
      <c r="C170" s="24">
        <f t="shared" si="11"/>
        <v>19483804.31583333</v>
      </c>
    </row>
    <row r="171" spans="1:3" x14ac:dyDescent="0.25">
      <c r="A171" s="23">
        <v>46419</v>
      </c>
      <c r="B171" s="13">
        <f t="shared" si="12"/>
        <v>1642593.8133333332</v>
      </c>
      <c r="C171" s="24">
        <f t="shared" si="11"/>
        <v>19504469.901666664</v>
      </c>
    </row>
    <row r="172" spans="1:3" x14ac:dyDescent="0.25">
      <c r="A172" s="23">
        <v>46447</v>
      </c>
      <c r="B172" s="13">
        <f t="shared" si="12"/>
        <v>1642593.8133333332</v>
      </c>
      <c r="C172" s="24">
        <f t="shared" si="11"/>
        <v>19525135.487499997</v>
      </c>
    </row>
    <row r="173" spans="1:3" x14ac:dyDescent="0.25">
      <c r="A173" s="23">
        <v>46478</v>
      </c>
      <c r="B173" s="13">
        <f t="shared" si="12"/>
        <v>1642593.8133333332</v>
      </c>
      <c r="C173" s="24">
        <f t="shared" si="10"/>
        <v>19545801.07333333</v>
      </c>
    </row>
    <row r="174" spans="1:3" x14ac:dyDescent="0.25">
      <c r="A174" s="23">
        <v>46508</v>
      </c>
      <c r="B174" s="13">
        <f t="shared" si="12"/>
        <v>1642593.8133333332</v>
      </c>
      <c r="C174" s="24">
        <f t="shared" si="10"/>
        <v>19566466.659166664</v>
      </c>
    </row>
    <row r="175" spans="1:3" x14ac:dyDescent="0.25">
      <c r="A175" s="23">
        <v>46539</v>
      </c>
      <c r="B175" s="13">
        <f t="shared" si="12"/>
        <v>1642593.8133333332</v>
      </c>
      <c r="C175" s="24">
        <f t="shared" si="10"/>
        <v>19587132.244999997</v>
      </c>
    </row>
    <row r="176" spans="1:3" x14ac:dyDescent="0.25">
      <c r="A176" s="23">
        <v>46569</v>
      </c>
      <c r="B176" s="13">
        <f t="shared" si="12"/>
        <v>1642593.8133333332</v>
      </c>
      <c r="C176" s="24">
        <f t="shared" si="10"/>
        <v>19607797.830833331</v>
      </c>
    </row>
    <row r="177" spans="1:3" x14ac:dyDescent="0.25">
      <c r="A177" s="23">
        <v>46600</v>
      </c>
      <c r="B177" s="13">
        <f t="shared" si="12"/>
        <v>1642593.8133333332</v>
      </c>
      <c r="C177" s="24">
        <f t="shared" si="10"/>
        <v>19628463.416666664</v>
      </c>
    </row>
    <row r="178" spans="1:3" x14ac:dyDescent="0.25">
      <c r="A178" s="23">
        <v>46631</v>
      </c>
      <c r="B178" s="13">
        <f t="shared" si="12"/>
        <v>1642593.8133333332</v>
      </c>
      <c r="C178" s="24">
        <f t="shared" si="10"/>
        <v>19649129.002499998</v>
      </c>
    </row>
    <row r="179" spans="1:3" x14ac:dyDescent="0.25">
      <c r="A179" s="23">
        <v>46661</v>
      </c>
      <c r="B179" s="13">
        <f t="shared" si="12"/>
        <v>1642593.8133333332</v>
      </c>
      <c r="C179" s="24">
        <f t="shared" si="10"/>
        <v>19669794.588333331</v>
      </c>
    </row>
    <row r="180" spans="1:3" x14ac:dyDescent="0.25">
      <c r="A180" s="23">
        <v>46692</v>
      </c>
      <c r="B180" s="13">
        <f t="shared" si="12"/>
        <v>1642593.8133333332</v>
      </c>
      <c r="C180" s="24">
        <f t="shared" si="10"/>
        <v>19690460.174166664</v>
      </c>
    </row>
    <row r="181" spans="1:3" x14ac:dyDescent="0.25">
      <c r="A181" s="23">
        <v>46722</v>
      </c>
      <c r="B181" s="13">
        <f t="shared" si="12"/>
        <v>1642593.8133333332</v>
      </c>
      <c r="C181" s="24">
        <f t="shared" si="10"/>
        <v>19711125.759999994</v>
      </c>
    </row>
    <row r="182" spans="1:3" x14ac:dyDescent="0.25">
      <c r="A182" s="23">
        <v>46753</v>
      </c>
      <c r="B182" s="13">
        <f t="shared" si="12"/>
        <v>1662713.8383333336</v>
      </c>
      <c r="C182" s="24">
        <f t="shared" si="10"/>
        <v>19731245.784999996</v>
      </c>
    </row>
    <row r="183" spans="1:3" x14ac:dyDescent="0.25">
      <c r="A183" s="23">
        <v>46784</v>
      </c>
      <c r="B183" s="13">
        <f t="shared" si="12"/>
        <v>1662713.8383333336</v>
      </c>
      <c r="C183" s="24">
        <f t="shared" si="10"/>
        <v>19751365.809999999</v>
      </c>
    </row>
    <row r="184" spans="1:3" x14ac:dyDescent="0.25">
      <c r="A184" s="23">
        <v>46813</v>
      </c>
      <c r="B184" s="13">
        <f t="shared" si="12"/>
        <v>1662713.8383333336</v>
      </c>
      <c r="C184" s="24">
        <f t="shared" si="10"/>
        <v>19771485.834999997</v>
      </c>
    </row>
    <row r="185" spans="1:3" x14ac:dyDescent="0.25">
      <c r="A185" s="23">
        <v>46844</v>
      </c>
      <c r="B185" s="13">
        <f t="shared" si="12"/>
        <v>1662713.8383333336</v>
      </c>
      <c r="C185" s="24">
        <f t="shared" si="10"/>
        <v>19791605.859999999</v>
      </c>
    </row>
    <row r="186" spans="1:3" x14ac:dyDescent="0.25">
      <c r="A186" s="23">
        <v>46874</v>
      </c>
      <c r="B186" s="13">
        <f t="shared" si="12"/>
        <v>1662713.8383333336</v>
      </c>
      <c r="C186" s="24">
        <f t="shared" si="10"/>
        <v>19811725.884999998</v>
      </c>
    </row>
    <row r="187" spans="1:3" x14ac:dyDescent="0.25">
      <c r="A187" s="23">
        <v>46905</v>
      </c>
      <c r="B187" s="13">
        <f t="shared" si="12"/>
        <v>1662713.8383333336</v>
      </c>
      <c r="C187" s="24">
        <f t="shared" si="10"/>
        <v>19831845.91</v>
      </c>
    </row>
    <row r="188" spans="1:3" x14ac:dyDescent="0.25">
      <c r="A188" s="23">
        <v>46935</v>
      </c>
      <c r="B188" s="13">
        <f t="shared" si="12"/>
        <v>1662713.8383333336</v>
      </c>
      <c r="C188" s="24">
        <f t="shared" si="10"/>
        <v>19851965.934999999</v>
      </c>
    </row>
    <row r="189" spans="1:3" x14ac:dyDescent="0.25">
      <c r="A189" s="23">
        <v>46966</v>
      </c>
      <c r="B189" s="13">
        <f t="shared" si="12"/>
        <v>1662713.8383333336</v>
      </c>
      <c r="C189" s="24">
        <f t="shared" si="10"/>
        <v>19872085.960000001</v>
      </c>
    </row>
    <row r="190" spans="1:3" x14ac:dyDescent="0.25">
      <c r="A190" s="23">
        <v>46997</v>
      </c>
      <c r="B190" s="13">
        <f t="shared" si="12"/>
        <v>1662713.8383333336</v>
      </c>
      <c r="C190" s="24">
        <f t="shared" si="10"/>
        <v>19892205.984999999</v>
      </c>
    </row>
    <row r="191" spans="1:3" x14ac:dyDescent="0.25">
      <c r="A191" s="23">
        <v>47027</v>
      </c>
      <c r="B191" s="13">
        <f t="shared" si="12"/>
        <v>1662713.8383333336</v>
      </c>
      <c r="C191" s="24">
        <f t="shared" si="10"/>
        <v>19912326.010000002</v>
      </c>
    </row>
    <row r="192" spans="1:3" x14ac:dyDescent="0.25">
      <c r="A192" s="23">
        <v>47058</v>
      </c>
      <c r="B192" s="13">
        <f t="shared" si="12"/>
        <v>1662713.8383333336</v>
      </c>
      <c r="C192" s="24">
        <f t="shared" ref="C192:C257" si="13">SUM(B181:B192)</f>
        <v>19932446.035</v>
      </c>
    </row>
    <row r="193" spans="1:3" x14ac:dyDescent="0.25">
      <c r="A193" s="23">
        <v>47088</v>
      </c>
      <c r="B193" s="13">
        <f t="shared" si="12"/>
        <v>1662713.8383333336</v>
      </c>
      <c r="C193" s="24">
        <f t="shared" si="13"/>
        <v>19952566.060000002</v>
      </c>
    </row>
    <row r="194" spans="1:3" x14ac:dyDescent="0.25">
      <c r="A194" s="23">
        <v>47119</v>
      </c>
      <c r="B194" s="13">
        <f t="shared" si="12"/>
        <v>1683107.1141666668</v>
      </c>
      <c r="C194" s="24">
        <f t="shared" si="13"/>
        <v>19972959.335833333</v>
      </c>
    </row>
    <row r="195" spans="1:3" x14ac:dyDescent="0.25">
      <c r="A195" s="23">
        <v>47150</v>
      </c>
      <c r="B195" s="13">
        <f t="shared" si="12"/>
        <v>1683107.1141666668</v>
      </c>
      <c r="C195" s="24">
        <f t="shared" si="13"/>
        <v>19993352.611666664</v>
      </c>
    </row>
    <row r="196" spans="1:3" x14ac:dyDescent="0.25">
      <c r="A196" s="23">
        <v>47178</v>
      </c>
      <c r="B196" s="13">
        <f t="shared" si="12"/>
        <v>1683107.1141666668</v>
      </c>
      <c r="C196" s="24">
        <f t="shared" si="13"/>
        <v>20013745.887499999</v>
      </c>
    </row>
    <row r="197" spans="1:3" x14ac:dyDescent="0.25">
      <c r="A197" s="23">
        <v>47209</v>
      </c>
      <c r="B197" s="13">
        <f t="shared" si="12"/>
        <v>1683107.1141666668</v>
      </c>
      <c r="C197" s="24">
        <f>SUM(B186:B197)</f>
        <v>20034139.16333333</v>
      </c>
    </row>
    <row r="198" spans="1:3" x14ac:dyDescent="0.25">
      <c r="A198" s="23">
        <v>47239</v>
      </c>
      <c r="B198" s="13">
        <f t="shared" si="12"/>
        <v>1683107.1141666668</v>
      </c>
      <c r="C198" s="24">
        <f>SUM(B187:B198)</f>
        <v>20054532.439166665</v>
      </c>
    </row>
    <row r="199" spans="1:3" x14ac:dyDescent="0.25">
      <c r="A199" s="23">
        <v>47270</v>
      </c>
      <c r="B199" s="13">
        <f t="shared" si="12"/>
        <v>1683107.1141666668</v>
      </c>
      <c r="C199" s="24">
        <f>SUM(B188:B199)</f>
        <v>20074925.714999996</v>
      </c>
    </row>
    <row r="200" spans="1:3" x14ac:dyDescent="0.25">
      <c r="A200" s="23">
        <v>47300</v>
      </c>
      <c r="B200" s="13">
        <f t="shared" si="12"/>
        <v>1683107.1141666668</v>
      </c>
      <c r="C200" s="24">
        <f>SUM(B189:B200)</f>
        <v>20095318.990833331</v>
      </c>
    </row>
    <row r="201" spans="1:3" x14ac:dyDescent="0.25">
      <c r="A201" s="23"/>
      <c r="B201" s="60" t="s">
        <v>23</v>
      </c>
      <c r="C201" s="60" t="s">
        <v>24</v>
      </c>
    </row>
    <row r="202" spans="1:3" x14ac:dyDescent="0.25">
      <c r="A202" s="23">
        <v>47331</v>
      </c>
      <c r="B202" s="13">
        <f t="shared" si="12"/>
        <v>1683107.1141666668</v>
      </c>
      <c r="C202" s="24">
        <f t="shared" ref="C202:C212" si="14">SUM(B190:B202)</f>
        <v>20115712.266666662</v>
      </c>
    </row>
    <row r="203" spans="1:3" x14ac:dyDescent="0.25">
      <c r="A203" s="23">
        <v>47362</v>
      </c>
      <c r="B203" s="13">
        <f t="shared" si="12"/>
        <v>1683107.1141666668</v>
      </c>
      <c r="C203" s="24">
        <f t="shared" si="14"/>
        <v>20136105.542499997</v>
      </c>
    </row>
    <row r="204" spans="1:3" x14ac:dyDescent="0.25">
      <c r="A204" s="23">
        <v>47392</v>
      </c>
      <c r="B204" s="13">
        <f t="shared" si="12"/>
        <v>1683107.1141666668</v>
      </c>
      <c r="C204" s="24">
        <f t="shared" si="14"/>
        <v>20156498.818333328</v>
      </c>
    </row>
    <row r="205" spans="1:3" x14ac:dyDescent="0.25">
      <c r="A205" s="23">
        <v>47423</v>
      </c>
      <c r="B205" s="13">
        <f t="shared" si="12"/>
        <v>1683107.1141666668</v>
      </c>
      <c r="C205" s="24">
        <f t="shared" si="14"/>
        <v>20176892.094166663</v>
      </c>
    </row>
    <row r="206" spans="1:3" x14ac:dyDescent="0.25">
      <c r="A206" s="23">
        <v>47453</v>
      </c>
      <c r="B206" s="13">
        <f t="shared" si="12"/>
        <v>1683107.1141666668</v>
      </c>
      <c r="C206" s="24">
        <f t="shared" si="14"/>
        <v>20197285.369999994</v>
      </c>
    </row>
    <row r="207" spans="1:3" x14ac:dyDescent="0.25">
      <c r="A207" s="23">
        <v>47484</v>
      </c>
      <c r="B207" s="13">
        <f t="shared" si="12"/>
        <v>1701964.7683333333</v>
      </c>
      <c r="C207" s="24">
        <f t="shared" si="14"/>
        <v>20216143.024166662</v>
      </c>
    </row>
    <row r="208" spans="1:3" x14ac:dyDescent="0.25">
      <c r="A208" s="23">
        <v>47515</v>
      </c>
      <c r="B208" s="13">
        <f t="shared" si="12"/>
        <v>1701964.7683333333</v>
      </c>
      <c r="C208" s="24">
        <f t="shared" si="14"/>
        <v>20235000.678333331</v>
      </c>
    </row>
    <row r="209" spans="1:3" x14ac:dyDescent="0.25">
      <c r="A209" s="23">
        <v>47543</v>
      </c>
      <c r="B209" s="13">
        <f t="shared" si="12"/>
        <v>1701964.7683333333</v>
      </c>
      <c r="C209" s="24">
        <f t="shared" si="14"/>
        <v>20253858.3325</v>
      </c>
    </row>
    <row r="210" spans="1:3" x14ac:dyDescent="0.25">
      <c r="A210" s="23">
        <v>47574</v>
      </c>
      <c r="B210" s="13">
        <f t="shared" si="12"/>
        <v>1701964.7683333333</v>
      </c>
      <c r="C210" s="24">
        <f t="shared" si="14"/>
        <v>20272715.986666664</v>
      </c>
    </row>
    <row r="211" spans="1:3" x14ac:dyDescent="0.25">
      <c r="A211" s="23">
        <v>47604</v>
      </c>
      <c r="B211" s="13">
        <f t="shared" si="12"/>
        <v>1701964.7683333333</v>
      </c>
      <c r="C211" s="24">
        <f t="shared" si="14"/>
        <v>20291573.640833333</v>
      </c>
    </row>
    <row r="212" spans="1:3" x14ac:dyDescent="0.25">
      <c r="A212" s="23">
        <v>47635</v>
      </c>
      <c r="B212" s="13">
        <f t="shared" si="12"/>
        <v>1701964.7683333333</v>
      </c>
      <c r="C212" s="24">
        <f t="shared" si="14"/>
        <v>20310431.294999998</v>
      </c>
    </row>
    <row r="213" spans="1:3" x14ac:dyDescent="0.25">
      <c r="A213" s="23">
        <v>47665</v>
      </c>
      <c r="B213" s="13">
        <f t="shared" si="12"/>
        <v>1701964.7683333333</v>
      </c>
      <c r="C213" s="24">
        <f t="shared" si="13"/>
        <v>20329288.949166667</v>
      </c>
    </row>
    <row r="214" spans="1:3" x14ac:dyDescent="0.25">
      <c r="A214" s="23">
        <v>47696</v>
      </c>
      <c r="B214" s="13">
        <f t="shared" si="12"/>
        <v>1701964.7683333333</v>
      </c>
      <c r="C214" s="24">
        <f t="shared" si="13"/>
        <v>20348146.603333332</v>
      </c>
    </row>
    <row r="215" spans="1:3" x14ac:dyDescent="0.25">
      <c r="A215" s="23">
        <v>47727</v>
      </c>
      <c r="B215" s="13">
        <f t="shared" si="12"/>
        <v>1701964.7683333333</v>
      </c>
      <c r="C215" s="24">
        <f t="shared" si="13"/>
        <v>20367004.2575</v>
      </c>
    </row>
    <row r="216" spans="1:3" x14ac:dyDescent="0.25">
      <c r="A216" s="23">
        <v>47757</v>
      </c>
      <c r="B216" s="13">
        <f t="shared" si="12"/>
        <v>1701964.7683333333</v>
      </c>
      <c r="C216" s="24">
        <f t="shared" si="13"/>
        <v>20385861.911666665</v>
      </c>
    </row>
    <row r="217" spans="1:3" x14ac:dyDescent="0.25">
      <c r="A217" s="23">
        <v>47788</v>
      </c>
      <c r="B217" s="13">
        <f t="shared" si="12"/>
        <v>1701964.7683333333</v>
      </c>
      <c r="C217" s="24">
        <f t="shared" si="13"/>
        <v>20404719.565833334</v>
      </c>
    </row>
    <row r="218" spans="1:3" x14ac:dyDescent="0.25">
      <c r="A218" s="23">
        <v>47818</v>
      </c>
      <c r="B218" s="13">
        <f t="shared" si="12"/>
        <v>1701964.7683333333</v>
      </c>
      <c r="C218" s="24">
        <f t="shared" si="13"/>
        <v>20423577.219999999</v>
      </c>
    </row>
    <row r="219" spans="1:3" x14ac:dyDescent="0.25">
      <c r="A219" s="23">
        <v>47849</v>
      </c>
      <c r="B219" s="13">
        <f t="shared" si="12"/>
        <v>1721065.9633333336</v>
      </c>
      <c r="C219" s="24">
        <f t="shared" si="13"/>
        <v>20442678.414999999</v>
      </c>
    </row>
    <row r="220" spans="1:3" x14ac:dyDescent="0.25">
      <c r="A220" s="23">
        <v>47880</v>
      </c>
      <c r="B220" s="13">
        <f t="shared" si="12"/>
        <v>1721065.9633333336</v>
      </c>
      <c r="C220" s="24">
        <f t="shared" si="13"/>
        <v>20461779.609999999</v>
      </c>
    </row>
    <row r="221" spans="1:3" x14ac:dyDescent="0.25">
      <c r="A221" s="23">
        <v>47908</v>
      </c>
      <c r="B221" s="13">
        <f t="shared" si="12"/>
        <v>1721065.9633333336</v>
      </c>
      <c r="C221" s="24">
        <f t="shared" si="13"/>
        <v>20480880.805</v>
      </c>
    </row>
    <row r="222" spans="1:3" x14ac:dyDescent="0.25">
      <c r="A222" s="23">
        <v>47939</v>
      </c>
      <c r="B222" s="13">
        <f t="shared" si="12"/>
        <v>1721065.9633333336</v>
      </c>
      <c r="C222" s="24">
        <f t="shared" si="13"/>
        <v>20499982</v>
      </c>
    </row>
    <row r="223" spans="1:3" x14ac:dyDescent="0.25">
      <c r="A223" s="23">
        <v>47969</v>
      </c>
      <c r="B223" s="13">
        <f t="shared" si="12"/>
        <v>1721065.9633333336</v>
      </c>
      <c r="C223" s="24">
        <f t="shared" si="13"/>
        <v>20519083.195</v>
      </c>
    </row>
    <row r="224" spans="1:3" x14ac:dyDescent="0.25">
      <c r="A224" s="23">
        <v>48000</v>
      </c>
      <c r="B224" s="13">
        <f t="shared" si="12"/>
        <v>1721065.9633333336</v>
      </c>
      <c r="C224" s="24">
        <f t="shared" si="13"/>
        <v>20538184.390000001</v>
      </c>
    </row>
    <row r="225" spans="1:3" x14ac:dyDescent="0.25">
      <c r="A225" s="23">
        <v>48030</v>
      </c>
      <c r="B225" s="13">
        <f t="shared" si="12"/>
        <v>1721065.9633333336</v>
      </c>
      <c r="C225" s="24">
        <f t="shared" si="13"/>
        <v>20557285.585000001</v>
      </c>
    </row>
    <row r="226" spans="1:3" x14ac:dyDescent="0.25">
      <c r="A226" s="23">
        <v>48061</v>
      </c>
      <c r="B226" s="13">
        <f t="shared" si="12"/>
        <v>1721065.9633333336</v>
      </c>
      <c r="C226" s="24">
        <f t="shared" si="13"/>
        <v>20576386.780000001</v>
      </c>
    </row>
    <row r="227" spans="1:3" x14ac:dyDescent="0.25">
      <c r="A227" s="23">
        <v>48092</v>
      </c>
      <c r="B227" s="13">
        <f t="shared" si="12"/>
        <v>1721065.9633333336</v>
      </c>
      <c r="C227" s="24">
        <f t="shared" si="13"/>
        <v>20595487.975000001</v>
      </c>
    </row>
    <row r="228" spans="1:3" x14ac:dyDescent="0.25">
      <c r="A228" s="23">
        <v>48122</v>
      </c>
      <c r="B228" s="13">
        <f t="shared" si="12"/>
        <v>1721065.9633333336</v>
      </c>
      <c r="C228" s="24">
        <f t="shared" si="13"/>
        <v>20614589.170000002</v>
      </c>
    </row>
    <row r="229" spans="1:3" x14ac:dyDescent="0.25">
      <c r="A229" s="23">
        <v>48153</v>
      </c>
      <c r="B229" s="13">
        <f t="shared" si="12"/>
        <v>1721065.9633333336</v>
      </c>
      <c r="C229" s="24">
        <f t="shared" si="13"/>
        <v>20633690.365000002</v>
      </c>
    </row>
    <row r="230" spans="1:3" x14ac:dyDescent="0.25">
      <c r="A230" s="23">
        <v>48183</v>
      </c>
      <c r="B230" s="13">
        <f t="shared" si="12"/>
        <v>1721065.9633333336</v>
      </c>
      <c r="C230" s="24">
        <f t="shared" si="13"/>
        <v>20652791.560000002</v>
      </c>
    </row>
    <row r="231" spans="1:3" x14ac:dyDescent="0.25">
      <c r="A231" s="23">
        <v>48214</v>
      </c>
      <c r="B231" s="13">
        <f t="shared" ref="B231:B296" si="15">VLOOKUP(YEAR($A231),$A$5:$B$30,2)/12</f>
        <v>1740479.1275000002</v>
      </c>
      <c r="C231" s="24">
        <f t="shared" si="13"/>
        <v>20672204.724166669</v>
      </c>
    </row>
    <row r="232" spans="1:3" x14ac:dyDescent="0.25">
      <c r="A232" s="23">
        <v>48245</v>
      </c>
      <c r="B232" s="13">
        <f t="shared" si="15"/>
        <v>1740479.1275000002</v>
      </c>
      <c r="C232" s="24">
        <f t="shared" si="13"/>
        <v>20691617.888333336</v>
      </c>
    </row>
    <row r="233" spans="1:3" x14ac:dyDescent="0.25">
      <c r="A233" s="23">
        <v>48274</v>
      </c>
      <c r="B233" s="13">
        <f t="shared" si="15"/>
        <v>1740479.1275000002</v>
      </c>
      <c r="C233" s="24">
        <f t="shared" si="13"/>
        <v>20711031.052500002</v>
      </c>
    </row>
    <row r="234" spans="1:3" x14ac:dyDescent="0.25">
      <c r="A234" s="23">
        <v>48305</v>
      </c>
      <c r="B234" s="13">
        <f t="shared" si="15"/>
        <v>1740479.1275000002</v>
      </c>
      <c r="C234" s="24">
        <f t="shared" si="13"/>
        <v>20730444.216666669</v>
      </c>
    </row>
    <row r="235" spans="1:3" x14ac:dyDescent="0.25">
      <c r="A235" s="23">
        <v>48335</v>
      </c>
      <c r="B235" s="13">
        <f t="shared" si="15"/>
        <v>1740479.1275000002</v>
      </c>
      <c r="C235" s="24">
        <f t="shared" si="13"/>
        <v>20749857.380833335</v>
      </c>
    </row>
    <row r="236" spans="1:3" x14ac:dyDescent="0.25">
      <c r="A236" s="23">
        <v>48366</v>
      </c>
      <c r="B236" s="13">
        <f t="shared" si="15"/>
        <v>1740479.1275000002</v>
      </c>
      <c r="C236" s="24">
        <f>SUM(B225:B236)</f>
        <v>20769270.545000002</v>
      </c>
    </row>
    <row r="237" spans="1:3" x14ac:dyDescent="0.25">
      <c r="A237" s="23">
        <v>48396</v>
      </c>
      <c r="B237" s="13">
        <f t="shared" si="15"/>
        <v>1740479.1275000002</v>
      </c>
      <c r="C237" s="24">
        <f>SUM(B226:B237)</f>
        <v>20788683.709166668</v>
      </c>
    </row>
    <row r="238" spans="1:3" x14ac:dyDescent="0.25">
      <c r="A238" s="23">
        <v>48427</v>
      </c>
      <c r="B238" s="13">
        <f t="shared" si="15"/>
        <v>1740479.1275000002</v>
      </c>
      <c r="C238" s="24">
        <f>SUM(B227:B238)</f>
        <v>20808096.873333335</v>
      </c>
    </row>
    <row r="239" spans="1:3" x14ac:dyDescent="0.25">
      <c r="A239" s="23">
        <v>48458</v>
      </c>
      <c r="B239" s="13">
        <f t="shared" si="15"/>
        <v>1740479.1275000002</v>
      </c>
      <c r="C239" s="24">
        <f>SUM(B228:B239)</f>
        <v>20827510.037500001</v>
      </c>
    </row>
    <row r="240" spans="1:3" x14ac:dyDescent="0.25">
      <c r="A240" s="23">
        <v>48488</v>
      </c>
      <c r="B240" s="13">
        <f t="shared" si="15"/>
        <v>1740479.1275000002</v>
      </c>
      <c r="C240" s="24">
        <f>SUM(B229:B240)</f>
        <v>20846923.201666668</v>
      </c>
    </row>
    <row r="241" spans="1:3" x14ac:dyDescent="0.25">
      <c r="A241" s="23"/>
      <c r="B241" s="60" t="s">
        <v>23</v>
      </c>
      <c r="C241" s="60" t="s">
        <v>24</v>
      </c>
    </row>
    <row r="242" spans="1:3" x14ac:dyDescent="0.25">
      <c r="A242" s="23">
        <v>48519</v>
      </c>
      <c r="B242" s="13">
        <f t="shared" si="15"/>
        <v>1740479.1275000002</v>
      </c>
      <c r="C242" s="24">
        <f t="shared" ref="C242:C252" si="16">SUM(B230:B242)</f>
        <v>20866336.365833335</v>
      </c>
    </row>
    <row r="243" spans="1:3" x14ac:dyDescent="0.25">
      <c r="A243" s="23">
        <v>48549</v>
      </c>
      <c r="B243" s="13">
        <f t="shared" si="15"/>
        <v>1740479.1275000002</v>
      </c>
      <c r="C243" s="24">
        <f t="shared" si="16"/>
        <v>20885749.530000001</v>
      </c>
    </row>
    <row r="244" spans="1:3" x14ac:dyDescent="0.25">
      <c r="A244" s="23">
        <v>48580</v>
      </c>
      <c r="B244" s="13">
        <f t="shared" si="15"/>
        <v>1760224.2149999999</v>
      </c>
      <c r="C244" s="24">
        <f t="shared" si="16"/>
        <v>20905494.6175</v>
      </c>
    </row>
    <row r="245" spans="1:3" x14ac:dyDescent="0.25">
      <c r="A245" s="23">
        <v>48611</v>
      </c>
      <c r="B245" s="13">
        <f t="shared" si="15"/>
        <v>1760224.2149999999</v>
      </c>
      <c r="C245" s="24">
        <f t="shared" si="16"/>
        <v>20925239.704999998</v>
      </c>
    </row>
    <row r="246" spans="1:3" x14ac:dyDescent="0.25">
      <c r="A246" s="23">
        <v>48639</v>
      </c>
      <c r="B246" s="13">
        <f t="shared" si="15"/>
        <v>1760224.2149999999</v>
      </c>
      <c r="C246" s="24">
        <f t="shared" si="16"/>
        <v>20944984.792499997</v>
      </c>
    </row>
    <row r="247" spans="1:3" x14ac:dyDescent="0.25">
      <c r="A247" s="23">
        <v>48670</v>
      </c>
      <c r="B247" s="13">
        <f t="shared" si="15"/>
        <v>1760224.2149999999</v>
      </c>
      <c r="C247" s="24">
        <f t="shared" si="16"/>
        <v>20964729.879999999</v>
      </c>
    </row>
    <row r="248" spans="1:3" x14ac:dyDescent="0.25">
      <c r="A248" s="23">
        <v>48700</v>
      </c>
      <c r="B248" s="13">
        <f t="shared" si="15"/>
        <v>1760224.2149999999</v>
      </c>
      <c r="C248" s="24">
        <f t="shared" si="16"/>
        <v>20984474.967500001</v>
      </c>
    </row>
    <row r="249" spans="1:3" x14ac:dyDescent="0.25">
      <c r="A249" s="23">
        <v>48731</v>
      </c>
      <c r="B249" s="13">
        <f t="shared" si="15"/>
        <v>1760224.2149999999</v>
      </c>
      <c r="C249" s="24">
        <f t="shared" si="16"/>
        <v>21004220.055</v>
      </c>
    </row>
    <row r="250" spans="1:3" x14ac:dyDescent="0.25">
      <c r="A250" s="23">
        <v>48761</v>
      </c>
      <c r="B250" s="13">
        <f t="shared" si="15"/>
        <v>1760224.2149999999</v>
      </c>
      <c r="C250" s="24">
        <f t="shared" si="16"/>
        <v>21023965.142499998</v>
      </c>
    </row>
    <row r="251" spans="1:3" x14ac:dyDescent="0.25">
      <c r="A251" s="23">
        <v>48792</v>
      </c>
      <c r="B251" s="13">
        <f t="shared" si="15"/>
        <v>1760224.2149999999</v>
      </c>
      <c r="C251" s="24">
        <f t="shared" si="16"/>
        <v>21043710.23</v>
      </c>
    </row>
    <row r="252" spans="1:3" x14ac:dyDescent="0.25">
      <c r="A252" s="23">
        <v>48823</v>
      </c>
      <c r="B252" s="13">
        <f t="shared" si="15"/>
        <v>1760224.2149999999</v>
      </c>
      <c r="C252" s="24">
        <f t="shared" si="16"/>
        <v>21063455.317499999</v>
      </c>
    </row>
    <row r="253" spans="1:3" x14ac:dyDescent="0.25">
      <c r="A253" s="23">
        <v>48853</v>
      </c>
      <c r="B253" s="13">
        <f t="shared" si="15"/>
        <v>1760224.2149999999</v>
      </c>
      <c r="C253" s="24">
        <f t="shared" si="13"/>
        <v>21083200.405000001</v>
      </c>
    </row>
    <row r="254" spans="1:3" x14ac:dyDescent="0.25">
      <c r="A254" s="23">
        <v>48884</v>
      </c>
      <c r="B254" s="13">
        <f t="shared" si="15"/>
        <v>1760224.2149999999</v>
      </c>
      <c r="C254" s="24">
        <f t="shared" si="13"/>
        <v>21102945.4925</v>
      </c>
    </row>
    <row r="255" spans="1:3" x14ac:dyDescent="0.25">
      <c r="A255" s="23">
        <v>48914</v>
      </c>
      <c r="B255" s="13">
        <f t="shared" si="15"/>
        <v>1760224.2149999999</v>
      </c>
      <c r="C255" s="24">
        <f t="shared" si="13"/>
        <v>21122690.579999998</v>
      </c>
    </row>
    <row r="256" spans="1:3" x14ac:dyDescent="0.25">
      <c r="A256" s="23">
        <v>48945</v>
      </c>
      <c r="B256" s="13">
        <f t="shared" si="15"/>
        <v>1780273.178333333</v>
      </c>
      <c r="C256" s="24">
        <f t="shared" si="13"/>
        <v>21142739.543333333</v>
      </c>
    </row>
    <row r="257" spans="1:3" x14ac:dyDescent="0.25">
      <c r="A257" s="23">
        <v>48976</v>
      </c>
      <c r="B257" s="13">
        <f t="shared" si="15"/>
        <v>1780273.178333333</v>
      </c>
      <c r="C257" s="24">
        <f t="shared" si="13"/>
        <v>21162788.506666668</v>
      </c>
    </row>
    <row r="258" spans="1:3" x14ac:dyDescent="0.25">
      <c r="A258" s="23">
        <v>49004</v>
      </c>
      <c r="B258" s="13">
        <f t="shared" si="15"/>
        <v>1780273.178333333</v>
      </c>
      <c r="C258" s="24">
        <f t="shared" ref="C258:C313" si="17">SUM(B247:B258)</f>
        <v>21182837.470000003</v>
      </c>
    </row>
    <row r="259" spans="1:3" x14ac:dyDescent="0.25">
      <c r="A259" s="23">
        <v>49035</v>
      </c>
      <c r="B259" s="13">
        <f t="shared" si="15"/>
        <v>1780273.178333333</v>
      </c>
      <c r="C259" s="24">
        <f t="shared" si="17"/>
        <v>21202886.433333334</v>
      </c>
    </row>
    <row r="260" spans="1:3" x14ac:dyDescent="0.25">
      <c r="A260" s="23">
        <v>49065</v>
      </c>
      <c r="B260" s="13">
        <f t="shared" si="15"/>
        <v>1780273.178333333</v>
      </c>
      <c r="C260" s="24">
        <f t="shared" si="17"/>
        <v>21222935.396666668</v>
      </c>
    </row>
    <row r="261" spans="1:3" x14ac:dyDescent="0.25">
      <c r="A261" s="23">
        <v>49096</v>
      </c>
      <c r="B261" s="13">
        <f t="shared" si="15"/>
        <v>1780273.178333333</v>
      </c>
      <c r="C261" s="24">
        <f t="shared" si="17"/>
        <v>21242984.359999999</v>
      </c>
    </row>
    <row r="262" spans="1:3" x14ac:dyDescent="0.25">
      <c r="A262" s="23">
        <v>49126</v>
      </c>
      <c r="B262" s="13">
        <f t="shared" si="15"/>
        <v>1780273.178333333</v>
      </c>
      <c r="C262" s="24">
        <f t="shared" si="17"/>
        <v>21263033.323333334</v>
      </c>
    </row>
    <row r="263" spans="1:3" x14ac:dyDescent="0.25">
      <c r="A263" s="23">
        <v>49157</v>
      </c>
      <c r="B263" s="13">
        <f t="shared" si="15"/>
        <v>1780273.178333333</v>
      </c>
      <c r="C263" s="24">
        <f t="shared" si="17"/>
        <v>21283082.286666665</v>
      </c>
    </row>
    <row r="264" spans="1:3" x14ac:dyDescent="0.25">
      <c r="A264" s="23">
        <v>49188</v>
      </c>
      <c r="B264" s="13">
        <f t="shared" si="15"/>
        <v>1780273.178333333</v>
      </c>
      <c r="C264" s="24">
        <f t="shared" si="17"/>
        <v>21303131.25</v>
      </c>
    </row>
    <row r="265" spans="1:3" x14ac:dyDescent="0.25">
      <c r="A265" s="23">
        <v>49218</v>
      </c>
      <c r="B265" s="13">
        <f t="shared" si="15"/>
        <v>1780273.178333333</v>
      </c>
      <c r="C265" s="24">
        <f t="shared" si="17"/>
        <v>21323180.213333331</v>
      </c>
    </row>
    <row r="266" spans="1:3" x14ac:dyDescent="0.25">
      <c r="A266" s="23">
        <v>49249</v>
      </c>
      <c r="B266" s="13">
        <f t="shared" si="15"/>
        <v>1780273.178333333</v>
      </c>
      <c r="C266" s="24">
        <f t="shared" si="17"/>
        <v>21343229.176666666</v>
      </c>
    </row>
    <row r="267" spans="1:3" x14ac:dyDescent="0.25">
      <c r="A267" s="23">
        <v>49279</v>
      </c>
      <c r="B267" s="13">
        <f t="shared" si="15"/>
        <v>1780273.178333333</v>
      </c>
      <c r="C267" s="24">
        <f t="shared" si="17"/>
        <v>21363278.140000001</v>
      </c>
    </row>
    <row r="268" spans="1:3" x14ac:dyDescent="0.25">
      <c r="A268" s="23">
        <v>49310</v>
      </c>
      <c r="B268" s="13">
        <f t="shared" si="15"/>
        <v>1800598.2916666667</v>
      </c>
      <c r="C268" s="24">
        <f t="shared" si="17"/>
        <v>21383603.253333334</v>
      </c>
    </row>
    <row r="269" spans="1:3" x14ac:dyDescent="0.25">
      <c r="A269" s="23">
        <v>49341</v>
      </c>
      <c r="B269" s="13">
        <f t="shared" si="15"/>
        <v>1800598.2916666667</v>
      </c>
      <c r="C269" s="24">
        <f t="shared" si="17"/>
        <v>21403928.366666667</v>
      </c>
    </row>
    <row r="270" spans="1:3" x14ac:dyDescent="0.25">
      <c r="A270" s="23">
        <v>49369</v>
      </c>
      <c r="B270" s="13">
        <f t="shared" si="15"/>
        <v>1800598.2916666667</v>
      </c>
      <c r="C270" s="24">
        <f t="shared" si="17"/>
        <v>21424253.48</v>
      </c>
    </row>
    <row r="271" spans="1:3" x14ac:dyDescent="0.25">
      <c r="A271" s="23">
        <v>49400</v>
      </c>
      <c r="B271" s="13">
        <f t="shared" si="15"/>
        <v>1800598.2916666667</v>
      </c>
      <c r="C271" s="24">
        <f t="shared" si="17"/>
        <v>21444578.593333334</v>
      </c>
    </row>
    <row r="272" spans="1:3" x14ac:dyDescent="0.25">
      <c r="A272" s="23">
        <v>49430</v>
      </c>
      <c r="B272" s="13">
        <f t="shared" si="15"/>
        <v>1800598.2916666667</v>
      </c>
      <c r="C272" s="24">
        <f t="shared" si="17"/>
        <v>21464903.706666667</v>
      </c>
    </row>
    <row r="273" spans="1:3" x14ac:dyDescent="0.25">
      <c r="A273" s="23">
        <v>49461</v>
      </c>
      <c r="B273" s="13">
        <f t="shared" si="15"/>
        <v>1800598.2916666667</v>
      </c>
      <c r="C273" s="24">
        <f t="shared" si="17"/>
        <v>21485228.82</v>
      </c>
    </row>
    <row r="274" spans="1:3" x14ac:dyDescent="0.25">
      <c r="A274" s="23">
        <v>49491</v>
      </c>
      <c r="B274" s="13">
        <f t="shared" si="15"/>
        <v>1800598.2916666667</v>
      </c>
      <c r="C274" s="24">
        <f t="shared" si="17"/>
        <v>21505553.933333334</v>
      </c>
    </row>
    <row r="275" spans="1:3" x14ac:dyDescent="0.25">
      <c r="A275" s="23">
        <v>49522</v>
      </c>
      <c r="B275" s="13">
        <f t="shared" si="15"/>
        <v>1800598.2916666667</v>
      </c>
      <c r="C275" s="24">
        <f t="shared" ref="C275:C280" si="18">SUM(B264:B275)</f>
        <v>21525879.046666667</v>
      </c>
    </row>
    <row r="276" spans="1:3" x14ac:dyDescent="0.25">
      <c r="A276" s="23">
        <v>49553</v>
      </c>
      <c r="B276" s="13">
        <f t="shared" si="15"/>
        <v>1800598.2916666667</v>
      </c>
      <c r="C276" s="24">
        <f t="shared" si="18"/>
        <v>21546204.16</v>
      </c>
    </row>
    <row r="277" spans="1:3" x14ac:dyDescent="0.25">
      <c r="A277" s="23">
        <v>49583</v>
      </c>
      <c r="B277" s="13">
        <f t="shared" si="15"/>
        <v>1800598.2916666667</v>
      </c>
      <c r="C277" s="24">
        <f t="shared" si="18"/>
        <v>21566529.273333333</v>
      </c>
    </row>
    <row r="278" spans="1:3" x14ac:dyDescent="0.25">
      <c r="A278" s="23">
        <v>49614</v>
      </c>
      <c r="B278" s="13">
        <f t="shared" si="15"/>
        <v>1800598.2916666667</v>
      </c>
      <c r="C278" s="24">
        <f t="shared" si="18"/>
        <v>21586854.386666667</v>
      </c>
    </row>
    <row r="279" spans="1:3" x14ac:dyDescent="0.25">
      <c r="A279" s="23">
        <v>49644</v>
      </c>
      <c r="B279" s="13">
        <f t="shared" si="15"/>
        <v>1800598.2916666667</v>
      </c>
      <c r="C279" s="24">
        <f t="shared" si="18"/>
        <v>21607179.5</v>
      </c>
    </row>
    <row r="280" spans="1:3" x14ac:dyDescent="0.25">
      <c r="A280" s="23">
        <v>49675</v>
      </c>
      <c r="B280" s="13">
        <f t="shared" si="15"/>
        <v>1821243.4666666668</v>
      </c>
      <c r="C280" s="24">
        <f t="shared" si="18"/>
        <v>21627824.674999997</v>
      </c>
    </row>
    <row r="281" spans="1:3" x14ac:dyDescent="0.25">
      <c r="A281" s="23"/>
      <c r="B281" s="60" t="s">
        <v>23</v>
      </c>
      <c r="C281" s="60" t="s">
        <v>24</v>
      </c>
    </row>
    <row r="282" spans="1:3" x14ac:dyDescent="0.25">
      <c r="A282" s="23">
        <v>49706</v>
      </c>
      <c r="B282" s="13">
        <f t="shared" si="15"/>
        <v>1821243.4666666668</v>
      </c>
      <c r="C282" s="24">
        <f t="shared" ref="C282:C292" si="19">SUM(B270:B282)</f>
        <v>21648469.850000001</v>
      </c>
    </row>
    <row r="283" spans="1:3" x14ac:dyDescent="0.25">
      <c r="A283" s="23">
        <v>49735</v>
      </c>
      <c r="B283" s="13">
        <f t="shared" si="15"/>
        <v>1821243.4666666668</v>
      </c>
      <c r="C283" s="24">
        <f t="shared" si="19"/>
        <v>21669115.024999999</v>
      </c>
    </row>
    <row r="284" spans="1:3" x14ac:dyDescent="0.25">
      <c r="A284" s="23">
        <v>49766</v>
      </c>
      <c r="B284" s="13">
        <f t="shared" si="15"/>
        <v>1821243.4666666668</v>
      </c>
      <c r="C284" s="24">
        <f t="shared" si="19"/>
        <v>21689760.200000003</v>
      </c>
    </row>
    <row r="285" spans="1:3" x14ac:dyDescent="0.25">
      <c r="A285" s="23">
        <v>49796</v>
      </c>
      <c r="B285" s="13">
        <f t="shared" si="15"/>
        <v>1821243.4666666668</v>
      </c>
      <c r="C285" s="24">
        <f t="shared" si="19"/>
        <v>21710405.375</v>
      </c>
    </row>
    <row r="286" spans="1:3" x14ac:dyDescent="0.25">
      <c r="A286" s="23">
        <v>49827</v>
      </c>
      <c r="B286" s="13">
        <f t="shared" si="15"/>
        <v>1821243.4666666668</v>
      </c>
      <c r="C286" s="24">
        <f t="shared" si="19"/>
        <v>21731050.550000004</v>
      </c>
    </row>
    <row r="287" spans="1:3" x14ac:dyDescent="0.25">
      <c r="A287" s="23">
        <v>49857</v>
      </c>
      <c r="B287" s="13">
        <f t="shared" si="15"/>
        <v>1821243.4666666668</v>
      </c>
      <c r="C287" s="24">
        <f t="shared" si="19"/>
        <v>21751695.725000001</v>
      </c>
    </row>
    <row r="288" spans="1:3" x14ac:dyDescent="0.25">
      <c r="A288" s="23">
        <v>49888</v>
      </c>
      <c r="B288" s="13">
        <f t="shared" si="15"/>
        <v>1821243.4666666668</v>
      </c>
      <c r="C288" s="24">
        <f t="shared" si="19"/>
        <v>21772340.900000006</v>
      </c>
    </row>
    <row r="289" spans="1:3" x14ac:dyDescent="0.25">
      <c r="A289" s="23">
        <v>49919</v>
      </c>
      <c r="B289" s="13">
        <f t="shared" si="15"/>
        <v>1821243.4666666668</v>
      </c>
      <c r="C289" s="24">
        <f t="shared" si="19"/>
        <v>21792986.075000003</v>
      </c>
    </row>
    <row r="290" spans="1:3" x14ac:dyDescent="0.25">
      <c r="A290" s="23">
        <v>49949</v>
      </c>
      <c r="B290" s="13">
        <f t="shared" si="15"/>
        <v>1821243.4666666668</v>
      </c>
      <c r="C290" s="24">
        <f t="shared" si="19"/>
        <v>21813631.250000007</v>
      </c>
    </row>
    <row r="291" spans="1:3" x14ac:dyDescent="0.25">
      <c r="A291" s="23">
        <v>49980</v>
      </c>
      <c r="B291" s="13">
        <f t="shared" si="15"/>
        <v>1821243.4666666668</v>
      </c>
      <c r="C291" s="24">
        <f t="shared" si="19"/>
        <v>21834276.425000004</v>
      </c>
    </row>
    <row r="292" spans="1:3" x14ac:dyDescent="0.25">
      <c r="A292" s="23">
        <v>50010</v>
      </c>
      <c r="B292" s="13">
        <f t="shared" si="15"/>
        <v>1821243.4666666668</v>
      </c>
      <c r="C292" s="24">
        <f t="shared" si="19"/>
        <v>21854921.600000001</v>
      </c>
    </row>
    <row r="293" spans="1:3" x14ac:dyDescent="0.25">
      <c r="A293" s="23">
        <v>50041</v>
      </c>
      <c r="B293" s="13">
        <f t="shared" si="15"/>
        <v>1842251.3008333333</v>
      </c>
      <c r="C293" s="24">
        <f t="shared" si="17"/>
        <v>21875929.434166666</v>
      </c>
    </row>
    <row r="294" spans="1:3" x14ac:dyDescent="0.25">
      <c r="A294" s="23">
        <v>50072</v>
      </c>
      <c r="B294" s="13">
        <f t="shared" si="15"/>
        <v>1842251.3008333333</v>
      </c>
      <c r="C294" s="24">
        <f t="shared" si="17"/>
        <v>21896937.268333334</v>
      </c>
    </row>
    <row r="295" spans="1:3" x14ac:dyDescent="0.25">
      <c r="A295" s="23">
        <v>50100</v>
      </c>
      <c r="B295" s="13">
        <f t="shared" si="15"/>
        <v>1842251.3008333333</v>
      </c>
      <c r="C295" s="24">
        <f t="shared" si="17"/>
        <v>21917945.102499999</v>
      </c>
    </row>
    <row r="296" spans="1:3" x14ac:dyDescent="0.25">
      <c r="A296" s="23">
        <v>50131</v>
      </c>
      <c r="B296" s="13">
        <f t="shared" si="15"/>
        <v>1842251.3008333333</v>
      </c>
      <c r="C296" s="24">
        <f t="shared" si="17"/>
        <v>21938952.936666667</v>
      </c>
    </row>
    <row r="297" spans="1:3" x14ac:dyDescent="0.25">
      <c r="A297" s="23">
        <v>50161</v>
      </c>
      <c r="B297" s="13">
        <f t="shared" ref="B297:B335" si="20">VLOOKUP(YEAR($A297),$A$5:$B$30,2)/12</f>
        <v>1842251.3008333333</v>
      </c>
      <c r="C297" s="24">
        <f t="shared" si="17"/>
        <v>21959960.770833336</v>
      </c>
    </row>
    <row r="298" spans="1:3" x14ac:dyDescent="0.25">
      <c r="A298" s="23">
        <v>50192</v>
      </c>
      <c r="B298" s="13">
        <f t="shared" si="20"/>
        <v>1842251.3008333333</v>
      </c>
      <c r="C298" s="24">
        <f t="shared" si="17"/>
        <v>21980968.605</v>
      </c>
    </row>
    <row r="299" spans="1:3" x14ac:dyDescent="0.25">
      <c r="A299" s="23">
        <v>50222</v>
      </c>
      <c r="B299" s="13">
        <f t="shared" si="20"/>
        <v>1842251.3008333333</v>
      </c>
      <c r="C299" s="24">
        <f t="shared" si="17"/>
        <v>22001976.439166665</v>
      </c>
    </row>
    <row r="300" spans="1:3" x14ac:dyDescent="0.25">
      <c r="A300" s="23">
        <v>50253</v>
      </c>
      <c r="B300" s="13">
        <f t="shared" si="20"/>
        <v>1842251.3008333333</v>
      </c>
      <c r="C300" s="24">
        <f t="shared" si="17"/>
        <v>22022984.273333333</v>
      </c>
    </row>
    <row r="301" spans="1:3" x14ac:dyDescent="0.25">
      <c r="A301" s="23">
        <v>50284</v>
      </c>
      <c r="B301" s="13">
        <f t="shared" si="20"/>
        <v>1842251.3008333333</v>
      </c>
      <c r="C301" s="24">
        <f t="shared" si="17"/>
        <v>22043992.107500002</v>
      </c>
    </row>
    <row r="302" spans="1:3" x14ac:dyDescent="0.25">
      <c r="A302" s="23">
        <v>50314</v>
      </c>
      <c r="B302" s="13">
        <f t="shared" si="20"/>
        <v>1842251.3008333333</v>
      </c>
      <c r="C302" s="24">
        <f t="shared" si="17"/>
        <v>22064999.941666666</v>
      </c>
    </row>
    <row r="303" spans="1:3" x14ac:dyDescent="0.25">
      <c r="A303" s="23">
        <v>50345</v>
      </c>
      <c r="B303" s="13">
        <f t="shared" si="20"/>
        <v>1842251.3008333333</v>
      </c>
      <c r="C303" s="24">
        <f t="shared" si="17"/>
        <v>22086007.775833331</v>
      </c>
    </row>
    <row r="304" spans="1:3" x14ac:dyDescent="0.25">
      <c r="A304" s="23">
        <v>50375</v>
      </c>
      <c r="B304" s="13">
        <f t="shared" si="20"/>
        <v>1842251.3008333333</v>
      </c>
      <c r="C304" s="24">
        <f t="shared" si="17"/>
        <v>22107015.609999999</v>
      </c>
    </row>
    <row r="305" spans="1:3" x14ac:dyDescent="0.25">
      <c r="A305" s="23">
        <v>50406</v>
      </c>
      <c r="B305" s="13">
        <f t="shared" si="20"/>
        <v>1863568.3041666669</v>
      </c>
      <c r="C305" s="24">
        <f t="shared" si="17"/>
        <v>22128332.613333333</v>
      </c>
    </row>
    <row r="306" spans="1:3" x14ac:dyDescent="0.25">
      <c r="A306" s="23">
        <v>50437</v>
      </c>
      <c r="B306" s="13">
        <f t="shared" si="20"/>
        <v>1863568.3041666669</v>
      </c>
      <c r="C306" s="24">
        <f t="shared" si="17"/>
        <v>22149649.616666667</v>
      </c>
    </row>
    <row r="307" spans="1:3" x14ac:dyDescent="0.25">
      <c r="A307" s="23">
        <v>50465</v>
      </c>
      <c r="B307" s="13">
        <f t="shared" si="20"/>
        <v>1863568.3041666669</v>
      </c>
      <c r="C307" s="24">
        <f t="shared" si="17"/>
        <v>22170966.620000001</v>
      </c>
    </row>
    <row r="308" spans="1:3" x14ac:dyDescent="0.25">
      <c r="A308" s="23">
        <v>50496</v>
      </c>
      <c r="B308" s="13">
        <f t="shared" si="20"/>
        <v>1863568.3041666669</v>
      </c>
      <c r="C308" s="24">
        <f t="shared" si="17"/>
        <v>22192283.623333335</v>
      </c>
    </row>
    <row r="309" spans="1:3" x14ac:dyDescent="0.25">
      <c r="A309" s="23">
        <v>50526</v>
      </c>
      <c r="B309" s="13">
        <f t="shared" si="20"/>
        <v>1863568.3041666669</v>
      </c>
      <c r="C309" s="24">
        <f t="shared" si="17"/>
        <v>22213600.626666669</v>
      </c>
    </row>
    <row r="310" spans="1:3" x14ac:dyDescent="0.25">
      <c r="A310" s="23">
        <v>50557</v>
      </c>
      <c r="B310" s="13">
        <f t="shared" si="20"/>
        <v>1863568.3041666669</v>
      </c>
      <c r="C310" s="24">
        <f t="shared" si="17"/>
        <v>22234917.630000003</v>
      </c>
    </row>
    <row r="311" spans="1:3" x14ac:dyDescent="0.25">
      <c r="A311" s="23">
        <v>50587</v>
      </c>
      <c r="B311" s="13">
        <f t="shared" si="20"/>
        <v>1863568.3041666669</v>
      </c>
      <c r="C311" s="24">
        <f t="shared" si="17"/>
        <v>22256234.633333337</v>
      </c>
    </row>
    <row r="312" spans="1:3" x14ac:dyDescent="0.25">
      <c r="A312" s="23">
        <v>50618</v>
      </c>
      <c r="B312" s="13">
        <f t="shared" si="20"/>
        <v>1863568.3041666669</v>
      </c>
      <c r="C312" s="24">
        <f t="shared" si="17"/>
        <v>22277551.63666667</v>
      </c>
    </row>
    <row r="313" spans="1:3" x14ac:dyDescent="0.25">
      <c r="A313" s="23">
        <v>50649</v>
      </c>
      <c r="B313" s="13">
        <f t="shared" si="20"/>
        <v>1863568.3041666669</v>
      </c>
      <c r="C313" s="24">
        <f t="shared" si="17"/>
        <v>22298868.640000004</v>
      </c>
    </row>
    <row r="314" spans="1:3" x14ac:dyDescent="0.25">
      <c r="A314" s="23">
        <v>50679</v>
      </c>
      <c r="B314" s="13">
        <f t="shared" si="20"/>
        <v>1863568.3041666669</v>
      </c>
      <c r="C314" s="24">
        <f t="shared" ref="C314:C320" si="21">SUM(B303:B314)</f>
        <v>22320185.643333338</v>
      </c>
    </row>
    <row r="315" spans="1:3" x14ac:dyDescent="0.25">
      <c r="A315" s="23">
        <v>50710</v>
      </c>
      <c r="B315" s="13">
        <f t="shared" si="20"/>
        <v>1863568.3041666669</v>
      </c>
      <c r="C315" s="24">
        <f t="shared" si="21"/>
        <v>22341502.646666672</v>
      </c>
    </row>
    <row r="316" spans="1:3" x14ac:dyDescent="0.25">
      <c r="A316" s="23">
        <v>50740</v>
      </c>
      <c r="B316" s="13">
        <f t="shared" si="20"/>
        <v>1863568.3041666669</v>
      </c>
      <c r="C316" s="24">
        <f t="shared" si="21"/>
        <v>22362819.650000002</v>
      </c>
    </row>
    <row r="317" spans="1:3" x14ac:dyDescent="0.25">
      <c r="A317" s="23">
        <v>50771</v>
      </c>
      <c r="B317" s="13">
        <f t="shared" si="20"/>
        <v>1885259.7816666665</v>
      </c>
      <c r="C317" s="24">
        <f t="shared" si="21"/>
        <v>22384511.127500001</v>
      </c>
    </row>
    <row r="318" spans="1:3" x14ac:dyDescent="0.25">
      <c r="A318" s="23">
        <v>50802</v>
      </c>
      <c r="B318" s="13">
        <f t="shared" si="20"/>
        <v>1885259.7816666665</v>
      </c>
      <c r="C318" s="24">
        <f t="shared" si="21"/>
        <v>22406202.605</v>
      </c>
    </row>
    <row r="319" spans="1:3" x14ac:dyDescent="0.25">
      <c r="A319" s="23">
        <v>50830</v>
      </c>
      <c r="B319" s="13">
        <f t="shared" si="20"/>
        <v>1885259.7816666665</v>
      </c>
      <c r="C319" s="24">
        <f t="shared" si="21"/>
        <v>22427894.082500003</v>
      </c>
    </row>
    <row r="320" spans="1:3" x14ac:dyDescent="0.25">
      <c r="A320" s="23">
        <v>50861</v>
      </c>
      <c r="B320" s="13">
        <f t="shared" si="20"/>
        <v>1885259.7816666665</v>
      </c>
      <c r="C320" s="24">
        <f t="shared" si="21"/>
        <v>22449585.560000002</v>
      </c>
    </row>
    <row r="321" spans="1:3" x14ac:dyDescent="0.25">
      <c r="A321" s="23"/>
      <c r="B321" s="60" t="s">
        <v>23</v>
      </c>
      <c r="C321" s="60" t="s">
        <v>24</v>
      </c>
    </row>
    <row r="322" spans="1:3" x14ac:dyDescent="0.25">
      <c r="A322" s="23">
        <v>50891</v>
      </c>
      <c r="B322" s="13">
        <f t="shared" si="20"/>
        <v>1885259.7816666665</v>
      </c>
      <c r="C322" s="24">
        <f t="shared" ref="C322:C332" si="22">SUM(B310:B322)</f>
        <v>22471277.037500001</v>
      </c>
    </row>
    <row r="323" spans="1:3" x14ac:dyDescent="0.25">
      <c r="A323" s="23">
        <v>50922</v>
      </c>
      <c r="B323" s="13">
        <f t="shared" si="20"/>
        <v>1885259.7816666665</v>
      </c>
      <c r="C323" s="24">
        <f t="shared" si="22"/>
        <v>22492968.515000001</v>
      </c>
    </row>
    <row r="324" spans="1:3" x14ac:dyDescent="0.25">
      <c r="A324" s="23">
        <v>50952</v>
      </c>
      <c r="B324" s="13">
        <f t="shared" si="20"/>
        <v>1885259.7816666665</v>
      </c>
      <c r="C324" s="24">
        <f t="shared" si="22"/>
        <v>22514659.9925</v>
      </c>
    </row>
    <row r="325" spans="1:3" x14ac:dyDescent="0.25">
      <c r="A325" s="23">
        <v>50983</v>
      </c>
      <c r="B325" s="13">
        <f t="shared" si="20"/>
        <v>1885259.7816666665</v>
      </c>
      <c r="C325" s="24">
        <f t="shared" si="22"/>
        <v>22536351.469999999</v>
      </c>
    </row>
    <row r="326" spans="1:3" x14ac:dyDescent="0.25">
      <c r="A326" s="23">
        <v>51014</v>
      </c>
      <c r="B326" s="13">
        <f t="shared" si="20"/>
        <v>1885259.7816666665</v>
      </c>
      <c r="C326" s="24">
        <f t="shared" si="22"/>
        <v>22558042.947499998</v>
      </c>
    </row>
    <row r="327" spans="1:3" x14ac:dyDescent="0.25">
      <c r="A327" s="23">
        <v>51044</v>
      </c>
      <c r="B327" s="13">
        <f t="shared" si="20"/>
        <v>1885259.7816666665</v>
      </c>
      <c r="C327" s="24">
        <f t="shared" si="22"/>
        <v>22579734.424999997</v>
      </c>
    </row>
    <row r="328" spans="1:3" x14ac:dyDescent="0.25">
      <c r="A328" s="23">
        <v>51075</v>
      </c>
      <c r="B328" s="13">
        <f t="shared" si="20"/>
        <v>1885259.7816666665</v>
      </c>
      <c r="C328" s="24">
        <f t="shared" si="22"/>
        <v>22601425.902499996</v>
      </c>
    </row>
    <row r="329" spans="1:3" x14ac:dyDescent="0.25">
      <c r="A329" s="23">
        <v>51105</v>
      </c>
      <c r="B329" s="13">
        <f t="shared" si="20"/>
        <v>1885259.7816666665</v>
      </c>
      <c r="C329" s="24">
        <f t="shared" si="22"/>
        <v>22623117.379999999</v>
      </c>
    </row>
    <row r="330" spans="1:3" x14ac:dyDescent="0.25">
      <c r="A330" s="23">
        <v>51136</v>
      </c>
      <c r="B330" s="13">
        <f t="shared" si="20"/>
        <v>3161383.6549999998</v>
      </c>
      <c r="C330" s="24">
        <f t="shared" si="22"/>
        <v>23899241.253333334</v>
      </c>
    </row>
    <row r="331" spans="1:3" x14ac:dyDescent="0.25">
      <c r="A331" s="23">
        <v>51167</v>
      </c>
      <c r="B331" s="13">
        <f t="shared" si="20"/>
        <v>3161383.6549999998</v>
      </c>
      <c r="C331" s="24">
        <f t="shared" si="22"/>
        <v>25175365.126666669</v>
      </c>
    </row>
    <row r="332" spans="1:3" x14ac:dyDescent="0.25">
      <c r="A332" s="23">
        <v>51196</v>
      </c>
      <c r="B332" s="13">
        <f t="shared" si="20"/>
        <v>3161383.6549999998</v>
      </c>
      <c r="C332" s="24">
        <f t="shared" si="22"/>
        <v>26451489.000000004</v>
      </c>
    </row>
    <row r="333" spans="1:3" x14ac:dyDescent="0.25">
      <c r="A333" s="23">
        <v>51227</v>
      </c>
      <c r="B333" s="13">
        <f t="shared" si="20"/>
        <v>3161383.6549999998</v>
      </c>
      <c r="C333" s="24">
        <f t="shared" ref="C333:C335" si="23">SUM(B322:B333)</f>
        <v>27727612.873333335</v>
      </c>
    </row>
    <row r="334" spans="1:3" x14ac:dyDescent="0.25">
      <c r="A334" s="23">
        <v>51257</v>
      </c>
      <c r="B334" s="13">
        <f t="shared" si="20"/>
        <v>3161383.6549999998</v>
      </c>
      <c r="C334" s="24">
        <f t="shared" si="23"/>
        <v>29003736.74666667</v>
      </c>
    </row>
    <row r="335" spans="1:3" x14ac:dyDescent="0.25">
      <c r="A335" s="23">
        <v>51288</v>
      </c>
      <c r="B335" s="13">
        <f t="shared" si="20"/>
        <v>3161383.6549999998</v>
      </c>
      <c r="C335" s="24">
        <f t="shared" si="23"/>
        <v>30279860.620000005</v>
      </c>
    </row>
    <row r="336" spans="1:3" ht="12.6" thickBot="1" x14ac:dyDescent="0.3">
      <c r="B336" s="6">
        <f>SUM(B34:B335)</f>
        <v>511325736.27999943</v>
      </c>
    </row>
    <row r="337" spans="2:2" ht="12.6" thickTop="1" x14ac:dyDescent="0.25">
      <c r="B337" s="17">
        <f>B30-B336</f>
        <v>18968301.930000544</v>
      </c>
    </row>
  </sheetData>
  <pageMargins left="1" right="1" top="1" bottom="1" header="0.5" footer="0.5"/>
  <pageSetup orientation="landscape" r:id="rId1"/>
  <headerFooter>
    <oddFooter>&amp;R&amp;"Times New Roman,Bold"&amp;12Attachment to Response to KIUC-1 Question No. 42
Page &amp;P of &amp;N
Arbough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23" ma:contentTypeDescription="Create a new document." ma:contentTypeScope="" ma:versionID="94be6cab25ab8256bbb1fc79dd2dfe0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31a0ed52fb81a01592d427fec12e496b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Rate_x0020_Case_x0020_Type"/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Filed_x0020_Documents" minOccurs="0"/>
                <xsd:element ref="ns2:Document_x0020_Date" minOccurs="0"/>
                <xsd:element ref="ns2:Status_x0020__x0028_Internal_x0020_Use_x0020_Only_x002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Rate_x0020_Case_x0020_Type" ma:index="2" ma:displayName="Rate Case Jurisdiction" ma:format="Dropdown" ma:internalName="Rate_x0020_Case_x0020_Type">
      <xsd:simpleType>
        <xsd:restriction base="dms:Choice">
          <xsd:enumeration value="Kentucky"/>
          <xsd:enumeration value="Virginia"/>
          <xsd:enumeration value="Tennessee"/>
          <xsd:enumeration value="FERC"/>
        </xsd:restriction>
      </xsd:simpleType>
    </xsd:element>
    <xsd:element name="Company" ma:index="3" nillable="true" ma:displayName="Company" ma:internalName="Company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4" ma:displayName="Year" ma:format="Dropdown" ma:internalName="Year">
      <xsd:simpleType>
        <xsd:restriction base="dms:Choice">
          <xsd:enumeration value="2016"/>
          <xsd:enumeration value="2015"/>
          <xsd:enumeration value="2014"/>
        </xsd:restriction>
      </xsd:simpleType>
    </xsd:element>
    <xsd:element name="Document_x0020_Type" ma:index="5" ma:displayName="Document Type" ma:format="Dropdown" ma:internalName="Document_x0020_Type">
      <xsd:simpleType>
        <xsd:restriction base="dms:Choice">
          <xsd:enumeration value="General Information"/>
          <xsd:enumeration value="Application"/>
          <xsd:enumeration value="Orders"/>
          <xsd:enumeration value="Testimony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6" nillable="true" ma:displayName="Filing Requirement" ma:format="Dropdown" ma:internalName="Filing_x0020_Requirement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</xsd:restriction>
      </xsd:simpleType>
    </xsd:element>
    <xsd:element name="Witness_x0020_Testimony" ma:index="7" nillable="true" ma:displayName="Witness" ma:format="Dropdown" ma:internalName="Witness_x0020_Testimony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ovekamp, Rick E."/>
          <xsd:enumeration value="Malloy, John P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cott, Valerie L."/>
          <xsd:enumeration value="Seelye, Steve (The Prime Group)"/>
          <xsd:enumeration value="Sinclair, David S."/>
          <xsd:enumeration value="Spanos, John J. (Gannett Fleming)"/>
          <xsd:enumeration value="Staffieri, Victor A."/>
          <xsd:enumeration value="Straight, Scott"/>
          <xsd:enumeration value="Thompson, Paul W."/>
          <xsd:enumeration value="z - eFiled/Filed"/>
        </xsd:restriction>
      </xsd:simpleType>
    </xsd:element>
    <xsd:element name="Intervemprs" ma:index="8" nillable="true" ma:displayName="Data Request Party" ma:format="Dropdown" ma:internalName="Intervemprs">
      <xsd:simpleType>
        <xsd:restriction base="dms:Choice">
          <xsd:enumeration value="0-Data Response Tracking Sheet"/>
          <xsd:enumeration value="KY Public Service Commission - PSC"/>
          <xsd:enumeration value="Association of Community Ministries - ACM"/>
          <xsd:enumeration value="Attorney General - AG"/>
          <xsd:enumeration value="AT&amp;T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9" nillable="true" ma:displayName="Data Request Round" ma:format="Dropdown" ma:internalName="Round">
      <xsd:simpleType>
        <xsd:restriction base="dms:Choice">
          <xsd:enumeration value="DR1"/>
          <xsd:enumeration value="DR1 Attachments"/>
          <xsd:enumeration value="DR1 eFiled/Filed"/>
          <xsd:enumeration value="DR2"/>
          <xsd:enumeration value="DR2 Attachments"/>
          <xsd:enumeration value="DR2 eFiled/Filed"/>
          <xsd:enumeration value="DR3"/>
          <xsd:enumeration value="DR3 Attachments"/>
          <xsd:enumeration value="DR3 eFiled/Filed"/>
          <xsd:enumeration value="Post"/>
          <xsd:enumeration value="Post Attachments"/>
          <xsd:enumeration value="Post eFiled/Filed"/>
          <xsd:enumeration value="PSC DR2/Intervenors DR1"/>
        </xsd:restriction>
      </xsd:simpleType>
    </xsd:element>
    <xsd:element name="Data_x0020_Request_x0020_Question_x0020_No_x002e_" ma:index="10" nillable="true" ma:displayName="Data Request Question No." ma:format="Dropdown" ma:internalName="Data_x0020_Request_x0020_Question_x0020_No_x002e_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Filed_x0020_Documents" ma:index="11" nillable="true" ma:displayName="Filed Documents (Internal Use Only)" ma:format="Dropdown" ma:internalName="Filed_x0020_Documents">
      <xsd:simpleType>
        <xsd:restriction base="dms:Choice">
          <xsd:enumeration value="Application/Filing Requirements/Testimony"/>
          <xsd:enumeration value="PSC DR 1"/>
          <xsd:enumeration value="PSC DR 2/Intervenor DR 1"/>
          <xsd:enumeration value="PSC DR 3/Intervenor DR 2"/>
        </xsd:restriction>
      </xsd:simpleType>
    </xsd:element>
    <xsd:element name="Document_x0020_Date" ma:index="12" nillable="true" ma:displayName="Document Date (Internal Use Only)" ma:format="DateOnly" ma:internalName="Document_x0020_Date">
      <xsd:simpleType>
        <xsd:restriction base="dms:DateTime"/>
      </xsd:simpleType>
    </xsd:element>
    <xsd:element name="Status_x0020__x0028_Internal_x0020_Use_x0020_Only_x0029_" ma:index="13" nillable="true" ma:displayName="Status (Internal Use Only)" ma:internalName="Status_x0020__x0028_Internal_x0020_Use_x0020_Only_x0029_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Final"/>
                  </xsd:restriction>
                </xsd:simple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Date xmlns="54fcda00-7b58-44a7-b108-8bd10a8a08ba" xsi:nil="true"/>
    <Rate_x0020_Case_x0020_Type xmlns="54fcda00-7b58-44a7-b108-8bd10a8a08ba">Kentucky</Rate_x0020_Case_x0020_Type>
    <Witness_x0020_Testimony xmlns="54fcda00-7b58-44a7-b108-8bd10a8a08ba">Arbough, Daniel K.</Witness_x0020_Testimony>
    <Round xmlns="54fcda00-7b58-44a7-b108-8bd10a8a08ba">DR1 Attachments</Round>
    <Data_x0020_Request_x0020_Question_x0020_No_x002e_ xmlns="54fcda00-7b58-44a7-b108-8bd10a8a08ba">042</Data_x0020_Request_x0020_Question_x0020_No_x002e_>
    <Filing_x0020_Requirement xmlns="54fcda00-7b58-44a7-b108-8bd10a8a08ba" xsi:nil="true"/>
    <Year xmlns="54fcda00-7b58-44a7-b108-8bd10a8a08ba">2016</Year>
    <Status_x0020__x0028_Internal_x0020_Use_x0020_Only_x0029_ xmlns="54fcda00-7b58-44a7-b108-8bd10a8a08ba"/>
    <Document_x0020_Type xmlns="54fcda00-7b58-44a7-b108-8bd10a8a08ba">Data Requests</Document_x0020_Type>
    <Filed_x0020_Documents xmlns="54fcda00-7b58-44a7-b108-8bd10a8a08ba" xsi:nil="true"/>
    <Company xmlns="54fcda00-7b58-44a7-b108-8bd10a8a08ba">
      <Value>LGE</Value>
    </Company>
    <Intervemprs xmlns="54fcda00-7b58-44a7-b108-8bd10a8a08ba">KY Industrial Utility Customers - KIUC</Intervemprs>
  </documentManagement>
</p:properties>
</file>

<file path=customXml/itemProps1.xml><?xml version="1.0" encoding="utf-8"?>
<ds:datastoreItem xmlns:ds="http://schemas.openxmlformats.org/officeDocument/2006/customXml" ds:itemID="{720CBE83-2E24-4C4F-8093-63CECAFD9FA1}"/>
</file>

<file path=customXml/itemProps2.xml><?xml version="1.0" encoding="utf-8"?>
<ds:datastoreItem xmlns:ds="http://schemas.openxmlformats.org/officeDocument/2006/customXml" ds:itemID="{5946AE44-FB7E-41CE-8A2E-DAD6173369DE}"/>
</file>

<file path=customXml/itemProps3.xml><?xml version="1.0" encoding="utf-8"?>
<ds:datastoreItem xmlns:ds="http://schemas.openxmlformats.org/officeDocument/2006/customXml" ds:itemID="{FE1A7545-5EFD-43E7-BDEC-117CED0A0D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LGE Calculation</vt:lpstr>
      <vt:lpstr>LGE Pension Adjustment</vt:lpstr>
      <vt:lpstr>LGE Lease Adjustment</vt:lpstr>
      <vt:lpstr>LGE Lease Monthly</vt:lpstr>
      <vt:lpstr>LGE PPA Adjustment</vt:lpstr>
      <vt:lpstr>LGE PPA Monthly</vt:lpstr>
      <vt:lpstr>'LGE Calculation'!Print_Titles</vt:lpstr>
      <vt:lpstr>'LGE Pension Adjustment'!Print_Titles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2017-01-17T13:01:56Z</dcterms:created>
  <dcterms:modified xsi:type="dcterms:W3CDTF">2017-01-17T13:17:59Z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