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Rates Dept\Rate Case 2016 Forward Test Year\2nd data requests KPSC - 1st Intervenors\Spanos\KIUCC\"/>
    </mc:Choice>
  </mc:AlternateContent>
  <bookViews>
    <workbookView xWindow="-285" yWindow="795" windowWidth="20730" windowHeight="11700"/>
  </bookViews>
  <sheets>
    <sheet name="Electric" sheetId="1" r:id="rId1"/>
    <sheet name="Gas" sheetId="8" r:id="rId2"/>
    <sheet name="Comparison" sheetId="5" state="hidden" r:id="rId3"/>
    <sheet name="2006Study" sheetId="7" state="hidden" r:id="rId4"/>
    <sheet name="GroupLookups" sheetId="6" state="hidden" r:id="rId5"/>
    <sheet name="ReserveByGroup" sheetId="4" state="hidden" r:id="rId6"/>
  </sheets>
  <externalReferences>
    <externalReference r:id="rId7"/>
  </externalReferences>
  <definedNames>
    <definedName name="_xlnm._FilterDatabase" localSheetId="5" hidden="1">ReserveByGroup!$A$1:$F$259</definedName>
    <definedName name="Deprate" localSheetId="1">#REF!</definedName>
    <definedName name="Deprate">#REF!</definedName>
    <definedName name="ExistingEstimates" localSheetId="1">'[1]2006Study'!$A$1:$T$96</definedName>
    <definedName name="ExistingEstimates">'2006Study'!$A$14:$V$351</definedName>
    <definedName name="GroupBookReserve">ReserveByGroup!$A$1:$D$262</definedName>
    <definedName name="GroupDescription">ReserveByGroup!$J$1:$K$47</definedName>
    <definedName name="GroupNumbers">GroupLookups!$A$2:$B$100</definedName>
    <definedName name="_xlnm.Print_Area" localSheetId="2">Comparison!$B$2:$Z$350</definedName>
    <definedName name="_xlnm.Print_Area" localSheetId="0">Electric!$A$1:$S$390</definedName>
    <definedName name="_xlnm.Print_Area" localSheetId="1">Gas!$A$1:$S$92</definedName>
    <definedName name="_xlnm.Print_Titles" localSheetId="2">Comparison!$2:$15</definedName>
    <definedName name="_xlnm.Print_Titles" localSheetId="0">Electric!$1:$12</definedName>
    <definedName name="_xlnm.Print_Titles" localSheetId="1">Gas!$1:$13</definedName>
  </definedNames>
  <calcPr calcId="152511"/>
</workbook>
</file>

<file path=xl/calcChain.xml><?xml version="1.0" encoding="utf-8"?>
<calcChain xmlns="http://schemas.openxmlformats.org/spreadsheetml/2006/main">
  <c r="I87" i="8" l="1"/>
  <c r="O77" i="8"/>
  <c r="Q77" i="8" s="1"/>
  <c r="M77" i="8"/>
  <c r="K77" i="8"/>
  <c r="I77" i="8"/>
  <c r="O65" i="8"/>
  <c r="M65" i="8"/>
  <c r="K65" i="8"/>
  <c r="I65" i="8"/>
  <c r="O48" i="8"/>
  <c r="Q48" i="8" s="1"/>
  <c r="M48" i="8"/>
  <c r="K48" i="8"/>
  <c r="I48" i="8"/>
  <c r="O40" i="8"/>
  <c r="Q40" i="8" s="1"/>
  <c r="M40" i="8"/>
  <c r="K40" i="8"/>
  <c r="I40" i="8"/>
  <c r="O20" i="8"/>
  <c r="M20" i="8"/>
  <c r="K20" i="8"/>
  <c r="K79" i="8" s="1"/>
  <c r="I20" i="8"/>
  <c r="I79" i="8" s="1"/>
  <c r="K90" i="8" l="1"/>
  <c r="I90" i="8"/>
  <c r="Q65" i="8"/>
  <c r="M79" i="8"/>
  <c r="M90" i="8" s="1"/>
  <c r="Q20" i="8"/>
  <c r="O79" i="8"/>
  <c r="Q79" i="8" s="1"/>
  <c r="O90" i="8" l="1"/>
  <c r="Q355" i="1" l="1"/>
  <c r="Q321" i="1"/>
  <c r="Q307" i="1"/>
  <c r="Q193" i="1"/>
  <c r="Q155" i="1"/>
  <c r="I75" i="1" l="1"/>
  <c r="M75" i="1"/>
  <c r="O75" i="1" l="1"/>
  <c r="S75" i="1" s="1"/>
  <c r="K75" i="1"/>
  <c r="Q75" i="1" l="1"/>
  <c r="K132" i="1" l="1"/>
  <c r="K87" i="1" l="1"/>
  <c r="I87" i="1"/>
  <c r="M87" i="1"/>
  <c r="K65" i="1"/>
  <c r="M65" i="1"/>
  <c r="O65" i="1"/>
  <c r="I65" i="1"/>
  <c r="S65" i="1" l="1"/>
  <c r="Q65" i="1"/>
  <c r="K369" i="1" l="1"/>
  <c r="H372" i="5" l="1"/>
  <c r="F372" i="5"/>
  <c r="F259" i="4" l="1"/>
  <c r="F258" i="4"/>
  <c r="F257" i="4"/>
  <c r="F256" i="4"/>
  <c r="F255" i="4"/>
  <c r="F254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8" i="4"/>
  <c r="F226" i="4"/>
  <c r="F224" i="4"/>
  <c r="F223" i="4"/>
  <c r="F222" i="4"/>
  <c r="F221" i="4"/>
  <c r="F220" i="4"/>
  <c r="F206" i="4"/>
  <c r="F190" i="4"/>
  <c r="F174" i="4"/>
  <c r="F162" i="4"/>
  <c r="F145" i="4"/>
  <c r="F130" i="4"/>
  <c r="F127" i="4"/>
  <c r="F115" i="4"/>
  <c r="F99" i="4"/>
  <c r="F90" i="4"/>
  <c r="F69" i="4"/>
  <c r="F56" i="4"/>
  <c r="F30" i="4"/>
  <c r="F27" i="4"/>
  <c r="F6" i="4"/>
  <c r="F5" i="4"/>
  <c r="F4" i="4"/>
  <c r="F3" i="4"/>
  <c r="F2" i="4"/>
  <c r="A259" i="4" l="1"/>
  <c r="A258" i="4"/>
  <c r="A257" i="4"/>
  <c r="A256" i="4"/>
  <c r="A255" i="4"/>
  <c r="A254" i="4"/>
  <c r="A253" i="4"/>
  <c r="A252" i="4"/>
  <c r="A251" i="4"/>
  <c r="A250" i="4"/>
  <c r="A249" i="4"/>
  <c r="A248" i="4"/>
  <c r="A247" i="4"/>
  <c r="A246" i="4"/>
  <c r="A245" i="4"/>
  <c r="A244" i="4"/>
  <c r="A243" i="4"/>
  <c r="A242" i="4"/>
  <c r="A241" i="4"/>
  <c r="A240" i="4"/>
  <c r="A239" i="4"/>
  <c r="A238" i="4"/>
  <c r="A237" i="4"/>
  <c r="A236" i="4"/>
  <c r="A235" i="4"/>
  <c r="A234" i="4"/>
  <c r="A233" i="4"/>
  <c r="A232" i="4"/>
  <c r="A231" i="4"/>
  <c r="A230" i="4"/>
  <c r="A229" i="4"/>
  <c r="F229" i="4" s="1"/>
  <c r="A228" i="4"/>
  <c r="A227" i="4"/>
  <c r="F227" i="4" s="1"/>
  <c r="A226" i="4"/>
  <c r="A225" i="4"/>
  <c r="F225" i="4" s="1"/>
  <c r="A224" i="4"/>
  <c r="A223" i="4"/>
  <c r="A222" i="4"/>
  <c r="A221" i="4"/>
  <c r="A220" i="4"/>
  <c r="A219" i="4"/>
  <c r="F219" i="4" s="1"/>
  <c r="A218" i="4"/>
  <c r="F218" i="4" s="1"/>
  <c r="A217" i="4"/>
  <c r="F217" i="4" s="1"/>
  <c r="A216" i="4"/>
  <c r="F216" i="4" s="1"/>
  <c r="A215" i="4"/>
  <c r="F215" i="4" s="1"/>
  <c r="A214" i="4"/>
  <c r="F214" i="4" s="1"/>
  <c r="A213" i="4"/>
  <c r="F213" i="4" s="1"/>
  <c r="A212" i="4"/>
  <c r="F212" i="4" s="1"/>
  <c r="A211" i="4"/>
  <c r="F211" i="4" s="1"/>
  <c r="A210" i="4"/>
  <c r="F210" i="4" s="1"/>
  <c r="A209" i="4"/>
  <c r="F209" i="4" s="1"/>
  <c r="A208" i="4"/>
  <c r="F208" i="4" s="1"/>
  <c r="A207" i="4"/>
  <c r="F207" i="4" s="1"/>
  <c r="A206" i="4"/>
  <c r="A205" i="4"/>
  <c r="F205" i="4" s="1"/>
  <c r="A204" i="4"/>
  <c r="F204" i="4" s="1"/>
  <c r="A203" i="4"/>
  <c r="F203" i="4" s="1"/>
  <c r="A202" i="4"/>
  <c r="F202" i="4" s="1"/>
  <c r="A201" i="4"/>
  <c r="F201" i="4" s="1"/>
  <c r="A200" i="4"/>
  <c r="F200" i="4" s="1"/>
  <c r="A199" i="4"/>
  <c r="F199" i="4" s="1"/>
  <c r="A198" i="4"/>
  <c r="F198" i="4" s="1"/>
  <c r="A197" i="4"/>
  <c r="F197" i="4" s="1"/>
  <c r="A196" i="4"/>
  <c r="F196" i="4" s="1"/>
  <c r="A195" i="4"/>
  <c r="F195" i="4" s="1"/>
  <c r="A194" i="4"/>
  <c r="F194" i="4" s="1"/>
  <c r="A193" i="4"/>
  <c r="F193" i="4" s="1"/>
  <c r="A192" i="4"/>
  <c r="F192" i="4" s="1"/>
  <c r="A191" i="4"/>
  <c r="F191" i="4" s="1"/>
  <c r="A190" i="4"/>
  <c r="A189" i="4"/>
  <c r="F189" i="4" s="1"/>
  <c r="A188" i="4"/>
  <c r="F188" i="4" s="1"/>
  <c r="A187" i="4"/>
  <c r="F187" i="4" s="1"/>
  <c r="A186" i="4"/>
  <c r="F186" i="4" s="1"/>
  <c r="A185" i="4"/>
  <c r="F185" i="4" s="1"/>
  <c r="A184" i="4"/>
  <c r="F184" i="4" s="1"/>
  <c r="A183" i="4"/>
  <c r="F183" i="4" s="1"/>
  <c r="A182" i="4"/>
  <c r="F182" i="4" s="1"/>
  <c r="A181" i="4"/>
  <c r="F181" i="4" s="1"/>
  <c r="A180" i="4"/>
  <c r="F180" i="4" s="1"/>
  <c r="A179" i="4"/>
  <c r="F179" i="4" s="1"/>
  <c r="A178" i="4"/>
  <c r="F178" i="4" s="1"/>
  <c r="A177" i="4"/>
  <c r="F177" i="4" s="1"/>
  <c r="A176" i="4"/>
  <c r="F176" i="4" s="1"/>
  <c r="A175" i="4"/>
  <c r="F175" i="4" s="1"/>
  <c r="A174" i="4"/>
  <c r="A173" i="4"/>
  <c r="F173" i="4" s="1"/>
  <c r="A172" i="4"/>
  <c r="F172" i="4" s="1"/>
  <c r="A171" i="4"/>
  <c r="F171" i="4" s="1"/>
  <c r="A170" i="4"/>
  <c r="F170" i="4" s="1"/>
  <c r="A169" i="4"/>
  <c r="F169" i="4" s="1"/>
  <c r="A168" i="4"/>
  <c r="F168" i="4" s="1"/>
  <c r="A167" i="4"/>
  <c r="F167" i="4" s="1"/>
  <c r="A166" i="4"/>
  <c r="F166" i="4" s="1"/>
  <c r="A165" i="4"/>
  <c r="F165" i="4" s="1"/>
  <c r="A164" i="4"/>
  <c r="F164" i="4" s="1"/>
  <c r="A163" i="4"/>
  <c r="F163" i="4" s="1"/>
  <c r="A162" i="4"/>
  <c r="A161" i="4"/>
  <c r="F161" i="4" s="1"/>
  <c r="A160" i="4"/>
  <c r="F160" i="4" s="1"/>
  <c r="A159" i="4"/>
  <c r="F159" i="4" s="1"/>
  <c r="A158" i="4"/>
  <c r="F158" i="4" s="1"/>
  <c r="A157" i="4"/>
  <c r="F157" i="4" s="1"/>
  <c r="A156" i="4"/>
  <c r="F156" i="4" s="1"/>
  <c r="A155" i="4"/>
  <c r="F155" i="4" s="1"/>
  <c r="A154" i="4"/>
  <c r="F154" i="4" s="1"/>
  <c r="A153" i="4"/>
  <c r="F153" i="4" s="1"/>
  <c r="A152" i="4"/>
  <c r="F152" i="4" s="1"/>
  <c r="A151" i="4"/>
  <c r="F151" i="4" s="1"/>
  <c r="A150" i="4"/>
  <c r="F150" i="4" s="1"/>
  <c r="A149" i="4"/>
  <c r="F149" i="4" s="1"/>
  <c r="A148" i="4"/>
  <c r="F148" i="4" s="1"/>
  <c r="A147" i="4"/>
  <c r="F147" i="4" s="1"/>
  <c r="A146" i="4"/>
  <c r="F146" i="4" s="1"/>
  <c r="A145" i="4"/>
  <c r="A144" i="4"/>
  <c r="F144" i="4" s="1"/>
  <c r="A143" i="4"/>
  <c r="F143" i="4" s="1"/>
  <c r="A142" i="4"/>
  <c r="F142" i="4" s="1"/>
  <c r="A141" i="4"/>
  <c r="F141" i="4" s="1"/>
  <c r="A140" i="4"/>
  <c r="F140" i="4" s="1"/>
  <c r="A139" i="4"/>
  <c r="F139" i="4" s="1"/>
  <c r="A138" i="4"/>
  <c r="F138" i="4" s="1"/>
  <c r="A137" i="4"/>
  <c r="F137" i="4" s="1"/>
  <c r="A136" i="4"/>
  <c r="F136" i="4" s="1"/>
  <c r="A135" i="4"/>
  <c r="F135" i="4" s="1"/>
  <c r="A134" i="4"/>
  <c r="F134" i="4" s="1"/>
  <c r="A133" i="4"/>
  <c r="F133" i="4" s="1"/>
  <c r="A132" i="4"/>
  <c r="F132" i="4" s="1"/>
  <c r="A131" i="4"/>
  <c r="F131" i="4" s="1"/>
  <c r="A130" i="4"/>
  <c r="A129" i="4"/>
  <c r="F129" i="4" s="1"/>
  <c r="A128" i="4"/>
  <c r="F128" i="4" s="1"/>
  <c r="A127" i="4"/>
  <c r="A126" i="4"/>
  <c r="F126" i="4" s="1"/>
  <c r="A125" i="4"/>
  <c r="F125" i="4" s="1"/>
  <c r="A124" i="4"/>
  <c r="F124" i="4" s="1"/>
  <c r="A123" i="4"/>
  <c r="F123" i="4" s="1"/>
  <c r="A122" i="4"/>
  <c r="F122" i="4" s="1"/>
  <c r="A121" i="4"/>
  <c r="F121" i="4" s="1"/>
  <c r="A120" i="4"/>
  <c r="F120" i="4" s="1"/>
  <c r="A119" i="4"/>
  <c r="F119" i="4" s="1"/>
  <c r="A118" i="4"/>
  <c r="F118" i="4" s="1"/>
  <c r="A117" i="4"/>
  <c r="F117" i="4" s="1"/>
  <c r="A116" i="4"/>
  <c r="F116" i="4" s="1"/>
  <c r="A115" i="4"/>
  <c r="A114" i="4"/>
  <c r="F114" i="4" s="1"/>
  <c r="A113" i="4"/>
  <c r="F113" i="4" s="1"/>
  <c r="A112" i="4"/>
  <c r="F112" i="4" s="1"/>
  <c r="A111" i="4"/>
  <c r="F111" i="4" s="1"/>
  <c r="A110" i="4"/>
  <c r="F110" i="4" s="1"/>
  <c r="A109" i="4"/>
  <c r="F109" i="4" s="1"/>
  <c r="A108" i="4"/>
  <c r="F108" i="4" s="1"/>
  <c r="A107" i="4"/>
  <c r="F107" i="4" s="1"/>
  <c r="A106" i="4"/>
  <c r="F106" i="4" s="1"/>
  <c r="A105" i="4"/>
  <c r="F105" i="4" s="1"/>
  <c r="A104" i="4"/>
  <c r="F104" i="4" s="1"/>
  <c r="A103" i="4"/>
  <c r="F103" i="4" s="1"/>
  <c r="A102" i="4"/>
  <c r="F102" i="4" s="1"/>
  <c r="A101" i="4"/>
  <c r="F101" i="4" s="1"/>
  <c r="A100" i="4"/>
  <c r="F100" i="4" s="1"/>
  <c r="A99" i="4"/>
  <c r="A98" i="4"/>
  <c r="F98" i="4" s="1"/>
  <c r="A97" i="4"/>
  <c r="F97" i="4" s="1"/>
  <c r="A96" i="4"/>
  <c r="F96" i="4" s="1"/>
  <c r="A95" i="4"/>
  <c r="F95" i="4" s="1"/>
  <c r="A94" i="4"/>
  <c r="F94" i="4" s="1"/>
  <c r="A93" i="4"/>
  <c r="F93" i="4" s="1"/>
  <c r="A92" i="4"/>
  <c r="F92" i="4" s="1"/>
  <c r="A91" i="4"/>
  <c r="F91" i="4" s="1"/>
  <c r="A90" i="4"/>
  <c r="A89" i="4"/>
  <c r="F89" i="4" s="1"/>
  <c r="A88" i="4"/>
  <c r="F88" i="4" s="1"/>
  <c r="A87" i="4"/>
  <c r="F87" i="4" s="1"/>
  <c r="A86" i="4"/>
  <c r="F86" i="4" s="1"/>
  <c r="A85" i="4"/>
  <c r="F85" i="4" s="1"/>
  <c r="A84" i="4"/>
  <c r="F84" i="4" s="1"/>
  <c r="A83" i="4"/>
  <c r="F83" i="4" s="1"/>
  <c r="A82" i="4"/>
  <c r="F82" i="4" s="1"/>
  <c r="A81" i="4"/>
  <c r="F81" i="4" s="1"/>
  <c r="A80" i="4"/>
  <c r="F80" i="4" s="1"/>
  <c r="A79" i="4"/>
  <c r="F79" i="4" s="1"/>
  <c r="A78" i="4"/>
  <c r="F78" i="4" s="1"/>
  <c r="A77" i="4"/>
  <c r="F77" i="4" s="1"/>
  <c r="A76" i="4"/>
  <c r="F76" i="4" s="1"/>
  <c r="A75" i="4"/>
  <c r="F75" i="4" s="1"/>
  <c r="A74" i="4"/>
  <c r="F74" i="4" s="1"/>
  <c r="A73" i="4"/>
  <c r="F73" i="4" s="1"/>
  <c r="A72" i="4"/>
  <c r="F72" i="4" s="1"/>
  <c r="A71" i="4"/>
  <c r="F71" i="4" s="1"/>
  <c r="A70" i="4"/>
  <c r="F70" i="4" s="1"/>
  <c r="A69" i="4"/>
  <c r="A68" i="4"/>
  <c r="F68" i="4" s="1"/>
  <c r="A67" i="4"/>
  <c r="F67" i="4" s="1"/>
  <c r="A66" i="4"/>
  <c r="F66" i="4" s="1"/>
  <c r="A65" i="4"/>
  <c r="F65" i="4" s="1"/>
  <c r="A64" i="4"/>
  <c r="F64" i="4" s="1"/>
  <c r="A63" i="4"/>
  <c r="F63" i="4" s="1"/>
  <c r="A62" i="4"/>
  <c r="F62" i="4" s="1"/>
  <c r="A61" i="4"/>
  <c r="F61" i="4" s="1"/>
  <c r="A60" i="4"/>
  <c r="F60" i="4" s="1"/>
  <c r="A59" i="4"/>
  <c r="F59" i="4" s="1"/>
  <c r="A58" i="4"/>
  <c r="F58" i="4" s="1"/>
  <c r="A57" i="4"/>
  <c r="F57" i="4" s="1"/>
  <c r="A56" i="4"/>
  <c r="A55" i="4"/>
  <c r="F55" i="4" s="1"/>
  <c r="A54" i="4"/>
  <c r="F54" i="4" s="1"/>
  <c r="A53" i="4"/>
  <c r="F53" i="4" s="1"/>
  <c r="A52" i="4"/>
  <c r="F52" i="4" s="1"/>
  <c r="A51" i="4"/>
  <c r="F51" i="4" s="1"/>
  <c r="A50" i="4"/>
  <c r="F50" i="4" s="1"/>
  <c r="A49" i="4"/>
  <c r="F49" i="4" s="1"/>
  <c r="A48" i="4"/>
  <c r="F48" i="4" s="1"/>
  <c r="A47" i="4"/>
  <c r="F47" i="4" s="1"/>
  <c r="A46" i="4"/>
  <c r="F46" i="4" s="1"/>
  <c r="A45" i="4"/>
  <c r="F45" i="4" s="1"/>
  <c r="A44" i="4"/>
  <c r="F44" i="4" s="1"/>
  <c r="A43" i="4"/>
  <c r="F43" i="4" s="1"/>
  <c r="A42" i="4"/>
  <c r="F42" i="4" s="1"/>
  <c r="A41" i="4"/>
  <c r="F41" i="4" s="1"/>
  <c r="A40" i="4"/>
  <c r="F40" i="4" s="1"/>
  <c r="A39" i="4"/>
  <c r="F39" i="4" s="1"/>
  <c r="A38" i="4"/>
  <c r="F38" i="4" s="1"/>
  <c r="A37" i="4"/>
  <c r="F37" i="4" s="1"/>
  <c r="A36" i="4"/>
  <c r="F36" i="4" s="1"/>
  <c r="A35" i="4"/>
  <c r="F35" i="4" s="1"/>
  <c r="A34" i="4"/>
  <c r="F34" i="4" s="1"/>
  <c r="A33" i="4"/>
  <c r="F33" i="4" s="1"/>
  <c r="A32" i="4"/>
  <c r="F32" i="4" s="1"/>
  <c r="A31" i="4"/>
  <c r="F31" i="4" s="1"/>
  <c r="A30" i="4"/>
  <c r="A29" i="4"/>
  <c r="F29" i="4" s="1"/>
  <c r="A28" i="4"/>
  <c r="F28" i="4" s="1"/>
  <c r="A27" i="4"/>
  <c r="A26" i="4"/>
  <c r="F26" i="4" s="1"/>
  <c r="A25" i="4"/>
  <c r="F25" i="4" s="1"/>
  <c r="A24" i="4"/>
  <c r="F24" i="4" s="1"/>
  <c r="A23" i="4"/>
  <c r="F23" i="4" s="1"/>
  <c r="A22" i="4"/>
  <c r="F22" i="4" s="1"/>
  <c r="A21" i="4"/>
  <c r="F21" i="4" s="1"/>
  <c r="A20" i="4"/>
  <c r="F20" i="4" s="1"/>
  <c r="A19" i="4"/>
  <c r="F19" i="4" s="1"/>
  <c r="A18" i="4"/>
  <c r="F18" i="4" s="1"/>
  <c r="A17" i="4"/>
  <c r="F17" i="4" s="1"/>
  <c r="A16" i="4"/>
  <c r="F16" i="4" s="1"/>
  <c r="A15" i="4"/>
  <c r="F15" i="4" s="1"/>
  <c r="A14" i="4"/>
  <c r="F14" i="4" s="1"/>
  <c r="A13" i="4"/>
  <c r="F13" i="4" s="1"/>
  <c r="A12" i="4"/>
  <c r="F12" i="4" s="1"/>
  <c r="A11" i="4"/>
  <c r="F11" i="4" s="1"/>
  <c r="A10" i="4"/>
  <c r="F10" i="4" s="1"/>
  <c r="A9" i="4"/>
  <c r="F9" i="4" s="1"/>
  <c r="A8" i="4"/>
  <c r="F8" i="4" s="1"/>
  <c r="A7" i="4"/>
  <c r="F7" i="4" s="1"/>
  <c r="A6" i="4"/>
  <c r="A5" i="4"/>
  <c r="A4" i="4"/>
  <c r="A3" i="4"/>
  <c r="A2" i="4"/>
  <c r="T269" i="7" l="1"/>
  <c r="T239" i="7"/>
  <c r="T151" i="7"/>
  <c r="T146" i="7"/>
  <c r="T141" i="7"/>
  <c r="J268" i="7" l="1"/>
  <c r="J267" i="7" s="1"/>
  <c r="I268" i="7"/>
  <c r="I267" i="7" s="1"/>
  <c r="H268" i="7"/>
  <c r="H267" i="7" s="1"/>
  <c r="J129" i="7"/>
  <c r="J130" i="7" s="1"/>
  <c r="H129" i="7"/>
  <c r="H130" i="7" s="1"/>
  <c r="J109" i="7"/>
  <c r="J110" i="7" s="1"/>
  <c r="H109" i="7"/>
  <c r="H110" i="7" s="1"/>
  <c r="J84" i="7"/>
  <c r="J85" i="7" s="1"/>
  <c r="H84" i="7"/>
  <c r="H85" i="7" s="1"/>
  <c r="J67" i="7"/>
  <c r="J68" i="7" s="1"/>
  <c r="H67" i="7"/>
  <c r="H68" i="7" s="1"/>
  <c r="H39" i="7"/>
  <c r="J38" i="7"/>
  <c r="J39" i="7" s="1"/>
  <c r="H38" i="7"/>
  <c r="A346" i="7"/>
  <c r="A345" i="7"/>
  <c r="A338" i="7"/>
  <c r="A337" i="7"/>
  <c r="A336" i="7"/>
  <c r="A335" i="7"/>
  <c r="A334" i="7"/>
  <c r="A333" i="7"/>
  <c r="A332" i="7"/>
  <c r="A323" i="7"/>
  <c r="A322" i="7"/>
  <c r="A321" i="7"/>
  <c r="A320" i="7"/>
  <c r="A313" i="7"/>
  <c r="A312" i="7"/>
  <c r="A311" i="7"/>
  <c r="A310" i="7"/>
  <c r="A309" i="7"/>
  <c r="A308" i="7"/>
  <c r="A307" i="7"/>
  <c r="A306" i="7"/>
  <c r="A305" i="7"/>
  <c r="A304" i="7"/>
  <c r="A303" i="7"/>
  <c r="A302" i="7"/>
  <c r="A301" i="7"/>
  <c r="A294" i="7"/>
  <c r="A293" i="7"/>
  <c r="A292" i="7"/>
  <c r="A291" i="7"/>
  <c r="A290" i="7"/>
  <c r="A289" i="7"/>
  <c r="A288" i="7"/>
  <c r="A287" i="7"/>
  <c r="B346" i="7"/>
  <c r="B345" i="7"/>
  <c r="B338" i="7"/>
  <c r="B339" i="7" s="1"/>
  <c r="B340" i="7" s="1"/>
  <c r="B341" i="7" s="1"/>
  <c r="B342" i="7" s="1"/>
  <c r="B343" i="7" s="1"/>
  <c r="B344" i="7" s="1"/>
  <c r="B337" i="7"/>
  <c r="B336" i="7"/>
  <c r="B335" i="7"/>
  <c r="B334" i="7"/>
  <c r="B333" i="7"/>
  <c r="B332" i="7"/>
  <c r="B323" i="7"/>
  <c r="B324" i="7" s="1"/>
  <c r="B325" i="7" s="1"/>
  <c r="B326" i="7" s="1"/>
  <c r="B327" i="7" s="1"/>
  <c r="B328" i="7" s="1"/>
  <c r="B329" i="7" s="1"/>
  <c r="B330" i="7" s="1"/>
  <c r="B331" i="7" s="1"/>
  <c r="B322" i="7"/>
  <c r="B321" i="7"/>
  <c r="B320" i="7"/>
  <c r="B313" i="7"/>
  <c r="B314" i="7" s="1"/>
  <c r="B315" i="7" s="1"/>
  <c r="B316" i="7" s="1"/>
  <c r="B317" i="7" s="1"/>
  <c r="B318" i="7" s="1"/>
  <c r="B319" i="7" s="1"/>
  <c r="B312" i="7"/>
  <c r="B311" i="7"/>
  <c r="B310" i="7"/>
  <c r="B309" i="7"/>
  <c r="B308" i="7"/>
  <c r="B307" i="7"/>
  <c r="B306" i="7"/>
  <c r="B305" i="7"/>
  <c r="B304" i="7"/>
  <c r="B303" i="7"/>
  <c r="B302" i="7"/>
  <c r="B301" i="7"/>
  <c r="B294" i="7"/>
  <c r="B295" i="7" s="1"/>
  <c r="B296" i="7" s="1"/>
  <c r="B297" i="7" s="1"/>
  <c r="B298" i="7" s="1"/>
  <c r="B299" i="7" s="1"/>
  <c r="B300" i="7" s="1"/>
  <c r="B293" i="7"/>
  <c r="B292" i="7"/>
  <c r="B291" i="7"/>
  <c r="B290" i="7"/>
  <c r="B289" i="7"/>
  <c r="B288" i="7"/>
  <c r="B287" i="7"/>
  <c r="B266" i="7"/>
  <c r="B267" i="7" s="1"/>
  <c r="B248" i="7"/>
  <c r="B249" i="7" s="1"/>
  <c r="B240" i="7"/>
  <c r="B241" i="7" s="1"/>
  <c r="B229" i="7"/>
  <c r="B230" i="7" s="1"/>
  <c r="B231" i="7" s="1"/>
  <c r="B215" i="7"/>
  <c r="B216" i="7" s="1"/>
  <c r="B217" i="7" s="1"/>
  <c r="B196" i="7"/>
  <c r="B197" i="7" s="1"/>
  <c r="B186" i="7"/>
  <c r="B187" i="7" s="1"/>
  <c r="B178" i="7"/>
  <c r="B179" i="7" s="1"/>
  <c r="B166" i="7"/>
  <c r="B167" i="7" s="1"/>
  <c r="B168" i="7" s="1"/>
  <c r="B160" i="7"/>
  <c r="B161" i="7" s="1"/>
  <c r="B162" i="7" s="1"/>
  <c r="B155" i="7"/>
  <c r="B156" i="7" s="1"/>
  <c r="B150" i="7"/>
  <c r="B151" i="7" s="1"/>
  <c r="B145" i="7"/>
  <c r="B139" i="7"/>
  <c r="B140" i="7" s="1"/>
  <c r="B141" i="7" s="1"/>
  <c r="B114" i="7"/>
  <c r="B115" i="7" s="1"/>
  <c r="B89" i="7"/>
  <c r="B90" i="7" s="1"/>
  <c r="B72" i="7"/>
  <c r="B73" i="7" s="1"/>
  <c r="B43" i="7"/>
  <c r="B18" i="7"/>
  <c r="B19" i="7" s="1"/>
  <c r="B20" i="7" s="1"/>
  <c r="B21" i="7" s="1"/>
  <c r="N348" i="7"/>
  <c r="L348" i="7"/>
  <c r="N340" i="7"/>
  <c r="L340" i="7"/>
  <c r="R325" i="7"/>
  <c r="P325" i="7"/>
  <c r="N325" i="7"/>
  <c r="L325" i="7"/>
  <c r="V323" i="7"/>
  <c r="V322" i="7"/>
  <c r="V321" i="7"/>
  <c r="V320" i="7"/>
  <c r="R315" i="7"/>
  <c r="P315" i="7"/>
  <c r="N315" i="7"/>
  <c r="L315" i="7"/>
  <c r="V312" i="7"/>
  <c r="V311" i="7"/>
  <c r="V310" i="7"/>
  <c r="V309" i="7"/>
  <c r="V308" i="7"/>
  <c r="V307" i="7"/>
  <c r="V306" i="7"/>
  <c r="V305" i="7"/>
  <c r="V304" i="7"/>
  <c r="V303" i="7"/>
  <c r="V302" i="7"/>
  <c r="V301" i="7"/>
  <c r="R296" i="7"/>
  <c r="P296" i="7"/>
  <c r="N296" i="7"/>
  <c r="L296" i="7"/>
  <c r="V294" i="7"/>
  <c r="V293" i="7"/>
  <c r="V292" i="7"/>
  <c r="V291" i="7"/>
  <c r="V290" i="7"/>
  <c r="V289" i="7"/>
  <c r="V288" i="7"/>
  <c r="V287" i="7"/>
  <c r="R280" i="7"/>
  <c r="P280" i="7"/>
  <c r="N280" i="7"/>
  <c r="L280" i="7"/>
  <c r="V278" i="7"/>
  <c r="V277" i="7"/>
  <c r="V276" i="7"/>
  <c r="V275" i="7"/>
  <c r="V274" i="7"/>
  <c r="V273" i="7"/>
  <c r="V272" i="7"/>
  <c r="V271" i="7"/>
  <c r="V270" i="7"/>
  <c r="R264" i="7"/>
  <c r="P264" i="7"/>
  <c r="N264" i="7"/>
  <c r="L264" i="7"/>
  <c r="V262" i="7"/>
  <c r="V261" i="7"/>
  <c r="V260" i="7"/>
  <c r="V259" i="7"/>
  <c r="V258" i="7"/>
  <c r="V257" i="7"/>
  <c r="V256" i="7"/>
  <c r="V255" i="7"/>
  <c r="V254" i="7"/>
  <c r="V253" i="7"/>
  <c r="V252" i="7"/>
  <c r="V251" i="7"/>
  <c r="V250" i="7"/>
  <c r="V249" i="7"/>
  <c r="R246" i="7"/>
  <c r="P246" i="7"/>
  <c r="V246" i="7" s="1"/>
  <c r="N246" i="7"/>
  <c r="L246" i="7"/>
  <c r="V244" i="7"/>
  <c r="V243" i="7"/>
  <c r="V242" i="7"/>
  <c r="V241" i="7"/>
  <c r="V239" i="7"/>
  <c r="V238" i="7"/>
  <c r="V237" i="7"/>
  <c r="V236" i="7"/>
  <c r="V235" i="7"/>
  <c r="V234" i="7"/>
  <c r="V233" i="7"/>
  <c r="V232" i="7"/>
  <c r="V231" i="7"/>
  <c r="V230" i="7"/>
  <c r="R227" i="7"/>
  <c r="P227" i="7"/>
  <c r="N227" i="7"/>
  <c r="L227" i="7"/>
  <c r="V225" i="7"/>
  <c r="V224" i="7"/>
  <c r="V223" i="7"/>
  <c r="V222" i="7"/>
  <c r="V221" i="7"/>
  <c r="V220" i="7"/>
  <c r="V219" i="7"/>
  <c r="V218" i="7"/>
  <c r="V217" i="7"/>
  <c r="V216" i="7"/>
  <c r="R213" i="7"/>
  <c r="T213" i="7" s="1"/>
  <c r="P213" i="7"/>
  <c r="N213" i="7"/>
  <c r="L213" i="7"/>
  <c r="V211" i="7"/>
  <c r="V210" i="7"/>
  <c r="V209" i="7"/>
  <c r="V208" i="7"/>
  <c r="V207" i="7"/>
  <c r="V206" i="7"/>
  <c r="V205" i="7"/>
  <c r="V204" i="7"/>
  <c r="V203" i="7"/>
  <c r="V202" i="7"/>
  <c r="V201" i="7"/>
  <c r="V200" i="7"/>
  <c r="V199" i="7"/>
  <c r="V198" i="7"/>
  <c r="V197" i="7"/>
  <c r="R194" i="7"/>
  <c r="P194" i="7"/>
  <c r="N194" i="7"/>
  <c r="L194" i="7"/>
  <c r="V192" i="7"/>
  <c r="V191" i="7"/>
  <c r="V190" i="7"/>
  <c r="V189" i="7"/>
  <c r="V188" i="7"/>
  <c r="V187" i="7"/>
  <c r="V185" i="7"/>
  <c r="V184" i="7"/>
  <c r="V183" i="7"/>
  <c r="V182" i="7"/>
  <c r="V181" i="7"/>
  <c r="V180" i="7"/>
  <c r="V179" i="7"/>
  <c r="R170" i="7"/>
  <c r="P170" i="7"/>
  <c r="N170" i="7"/>
  <c r="L170" i="7"/>
  <c r="R164" i="7"/>
  <c r="T164" i="7" s="1"/>
  <c r="P164" i="7"/>
  <c r="N164" i="7"/>
  <c r="L164" i="7"/>
  <c r="V162" i="7"/>
  <c r="V161" i="7"/>
  <c r="R158" i="7"/>
  <c r="T158" i="7" s="1"/>
  <c r="P158" i="7"/>
  <c r="N158" i="7"/>
  <c r="L158" i="7"/>
  <c r="V156" i="7"/>
  <c r="R153" i="7"/>
  <c r="P153" i="7"/>
  <c r="N153" i="7"/>
  <c r="L153" i="7"/>
  <c r="V151" i="7"/>
  <c r="R148" i="7"/>
  <c r="P148" i="7"/>
  <c r="N148" i="7"/>
  <c r="L148" i="7"/>
  <c r="V146" i="7"/>
  <c r="R143" i="7"/>
  <c r="V143" i="7" s="1"/>
  <c r="P143" i="7"/>
  <c r="N143" i="7"/>
  <c r="L143" i="7"/>
  <c r="V141" i="7"/>
  <c r="V140" i="7"/>
  <c r="R132" i="7"/>
  <c r="T132" i="7" s="1"/>
  <c r="P132" i="7"/>
  <c r="N132" i="7"/>
  <c r="L132" i="7"/>
  <c r="V128" i="7"/>
  <c r="V127" i="7"/>
  <c r="V126" i="7"/>
  <c r="V125" i="7"/>
  <c r="V124" i="7"/>
  <c r="V123" i="7"/>
  <c r="V122" i="7"/>
  <c r="V121" i="7"/>
  <c r="V120" i="7"/>
  <c r="V119" i="7"/>
  <c r="V118" i="7"/>
  <c r="V117" i="7"/>
  <c r="R112" i="7"/>
  <c r="T112" i="7" s="1"/>
  <c r="P112" i="7"/>
  <c r="N112" i="7"/>
  <c r="L112" i="7"/>
  <c r="V108" i="7"/>
  <c r="V107" i="7"/>
  <c r="V106" i="7"/>
  <c r="V105" i="7"/>
  <c r="V104" i="7"/>
  <c r="V103" i="7"/>
  <c r="V102" i="7"/>
  <c r="V101" i="7"/>
  <c r="V100" i="7"/>
  <c r="V99" i="7"/>
  <c r="V98" i="7"/>
  <c r="V97" i="7"/>
  <c r="V96" i="7"/>
  <c r="V95" i="7"/>
  <c r="V94" i="7"/>
  <c r="V93" i="7"/>
  <c r="R87" i="7"/>
  <c r="P87" i="7"/>
  <c r="N87" i="7"/>
  <c r="L87" i="7"/>
  <c r="V83" i="7"/>
  <c r="V82" i="7"/>
  <c r="V81" i="7"/>
  <c r="V80" i="7"/>
  <c r="V79" i="7"/>
  <c r="V78" i="7"/>
  <c r="V77" i="7"/>
  <c r="V76" i="7"/>
  <c r="R70" i="7"/>
  <c r="P70" i="7"/>
  <c r="V70" i="7" s="1"/>
  <c r="N70" i="7"/>
  <c r="L70" i="7"/>
  <c r="V66" i="7"/>
  <c r="V65" i="7"/>
  <c r="V64" i="7"/>
  <c r="V63" i="7"/>
  <c r="V62" i="7"/>
  <c r="V61" i="7"/>
  <c r="V60" i="7"/>
  <c r="V59" i="7"/>
  <c r="V58" i="7"/>
  <c r="V57" i="7"/>
  <c r="V56" i="7"/>
  <c r="V55" i="7"/>
  <c r="V54" i="7"/>
  <c r="V53" i="7"/>
  <c r="V52" i="7"/>
  <c r="V51" i="7"/>
  <c r="V50" i="7"/>
  <c r="V49" i="7"/>
  <c r="V45" i="7"/>
  <c r="V44" i="7"/>
  <c r="R41" i="7"/>
  <c r="P41" i="7"/>
  <c r="V41" i="7" s="1"/>
  <c r="N41" i="7"/>
  <c r="L41" i="7"/>
  <c r="V37" i="7"/>
  <c r="V36" i="7"/>
  <c r="V35" i="7"/>
  <c r="V34" i="7"/>
  <c r="V33" i="7"/>
  <c r="V32" i="7"/>
  <c r="V31" i="7"/>
  <c r="V30" i="7"/>
  <c r="V29" i="7"/>
  <c r="V28" i="7"/>
  <c r="V27" i="7"/>
  <c r="V26" i="7"/>
  <c r="V25" i="7"/>
  <c r="V24" i="7"/>
  <c r="V23" i="7"/>
  <c r="V22" i="7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" i="6"/>
  <c r="A2" i="6"/>
  <c r="C268" i="7" s="1"/>
  <c r="T23" i="5"/>
  <c r="L172" i="7" l="1"/>
  <c r="T41" i="7"/>
  <c r="V158" i="7"/>
  <c r="V153" i="7"/>
  <c r="R172" i="7"/>
  <c r="T194" i="7"/>
  <c r="V227" i="7"/>
  <c r="V148" i="7"/>
  <c r="N172" i="7"/>
  <c r="T227" i="7"/>
  <c r="L134" i="7"/>
  <c r="T87" i="7"/>
  <c r="B268" i="7"/>
  <c r="C269" i="7"/>
  <c r="V87" i="7"/>
  <c r="T153" i="7"/>
  <c r="V213" i="7"/>
  <c r="C68" i="7"/>
  <c r="C270" i="7"/>
  <c r="L282" i="7"/>
  <c r="P172" i="7"/>
  <c r="P282" i="7"/>
  <c r="T148" i="7"/>
  <c r="T246" i="7"/>
  <c r="R282" i="7"/>
  <c r="T280" i="7"/>
  <c r="N134" i="7"/>
  <c r="N282" i="7"/>
  <c r="C267" i="7"/>
  <c r="A267" i="7" s="1"/>
  <c r="T70" i="7"/>
  <c r="P134" i="7"/>
  <c r="T143" i="7"/>
  <c r="V264" i="7"/>
  <c r="T264" i="7"/>
  <c r="C45" i="7"/>
  <c r="A45" i="7" s="1"/>
  <c r="V132" i="7"/>
  <c r="V164" i="7"/>
  <c r="V194" i="7"/>
  <c r="C231" i="7"/>
  <c r="A231" i="7" s="1"/>
  <c r="C44" i="7"/>
  <c r="C52" i="7"/>
  <c r="C82" i="7"/>
  <c r="C126" i="7"/>
  <c r="C204" i="7"/>
  <c r="C236" i="7"/>
  <c r="C271" i="7"/>
  <c r="C31" i="7"/>
  <c r="C75" i="7"/>
  <c r="C105" i="7"/>
  <c r="C197" i="7"/>
  <c r="A197" i="7" s="1"/>
  <c r="C225" i="7"/>
  <c r="C272" i="7"/>
  <c r="C32" i="7"/>
  <c r="C76" i="7"/>
  <c r="C106" i="7"/>
  <c r="C167" i="7"/>
  <c r="A167" i="7" s="1"/>
  <c r="C218" i="7"/>
  <c r="C251" i="7"/>
  <c r="C273" i="7"/>
  <c r="C47" i="7"/>
  <c r="C91" i="7"/>
  <c r="C121" i="7"/>
  <c r="C199" i="7"/>
  <c r="C207" i="7"/>
  <c r="C239" i="7"/>
  <c r="C260" i="7"/>
  <c r="C274" i="7"/>
  <c r="C39" i="7"/>
  <c r="C26" i="7"/>
  <c r="C34" i="7"/>
  <c r="C48" i="7"/>
  <c r="C56" i="7"/>
  <c r="C64" i="7"/>
  <c r="C78" i="7"/>
  <c r="C92" i="7"/>
  <c r="C100" i="7"/>
  <c r="C108" i="7"/>
  <c r="C122" i="7"/>
  <c r="C141" i="7"/>
  <c r="C179" i="7"/>
  <c r="A179" i="7" s="1"/>
  <c r="C188" i="7"/>
  <c r="C200" i="7"/>
  <c r="C208" i="7"/>
  <c r="C220" i="7"/>
  <c r="C232" i="7"/>
  <c r="C241" i="7"/>
  <c r="A241" i="7" s="1"/>
  <c r="C253" i="7"/>
  <c r="C261" i="7"/>
  <c r="C275" i="7"/>
  <c r="C67" i="7"/>
  <c r="C30" i="7"/>
  <c r="C74" i="7"/>
  <c r="C118" i="7"/>
  <c r="C183" i="7"/>
  <c r="C224" i="7"/>
  <c r="C257" i="7"/>
  <c r="C23" i="7"/>
  <c r="C61" i="7"/>
  <c r="C119" i="7"/>
  <c r="C184" i="7"/>
  <c r="C237" i="7"/>
  <c r="C109" i="7"/>
  <c r="C24" i="7"/>
  <c r="C62" i="7"/>
  <c r="C120" i="7"/>
  <c r="C185" i="7"/>
  <c r="C230" i="7"/>
  <c r="A230" i="7" s="1"/>
  <c r="C259" i="7"/>
  <c r="C38" i="7"/>
  <c r="C25" i="7"/>
  <c r="C63" i="7"/>
  <c r="C107" i="7"/>
  <c r="C187" i="7"/>
  <c r="A187" i="7" s="1"/>
  <c r="C252" i="7"/>
  <c r="C27" i="7"/>
  <c r="C35" i="7"/>
  <c r="C49" i="7"/>
  <c r="C57" i="7"/>
  <c r="C65" i="7"/>
  <c r="C79" i="7"/>
  <c r="C93" i="7"/>
  <c r="C101" i="7"/>
  <c r="C115" i="7"/>
  <c r="A115" i="7" s="1"/>
  <c r="C123" i="7"/>
  <c r="C146" i="7"/>
  <c r="C180" i="7"/>
  <c r="C189" i="7"/>
  <c r="C201" i="7"/>
  <c r="C209" i="7"/>
  <c r="C221" i="7"/>
  <c r="C233" i="7"/>
  <c r="C242" i="7"/>
  <c r="C254" i="7"/>
  <c r="C262" i="7"/>
  <c r="C276" i="7"/>
  <c r="C110" i="7"/>
  <c r="C130" i="7"/>
  <c r="C96" i="7"/>
  <c r="C161" i="7"/>
  <c r="A161" i="7" s="1"/>
  <c r="C216" i="7"/>
  <c r="A216" i="7" s="1"/>
  <c r="C249" i="7"/>
  <c r="A249" i="7" s="1"/>
  <c r="C129" i="7"/>
  <c r="C19" i="7"/>
  <c r="A19" i="7" s="1"/>
  <c r="C53" i="7"/>
  <c r="C97" i="7"/>
  <c r="C162" i="7"/>
  <c r="A162" i="7" s="1"/>
  <c r="C217" i="7"/>
  <c r="A217" i="7" s="1"/>
  <c r="C258" i="7"/>
  <c r="C54" i="7"/>
  <c r="C98" i="7"/>
  <c r="C206" i="7"/>
  <c r="A44" i="7"/>
  <c r="C55" i="7"/>
  <c r="C99" i="7"/>
  <c r="C168" i="7"/>
  <c r="A168" i="7" s="1"/>
  <c r="C219" i="7"/>
  <c r="C28" i="7"/>
  <c r="C36" i="7"/>
  <c r="C50" i="7"/>
  <c r="C58" i="7"/>
  <c r="C66" i="7"/>
  <c r="C80" i="7"/>
  <c r="C94" i="7"/>
  <c r="C102" i="7"/>
  <c r="C116" i="7"/>
  <c r="C124" i="7"/>
  <c r="C151" i="7"/>
  <c r="A151" i="7" s="1"/>
  <c r="C181" i="7"/>
  <c r="C190" i="7"/>
  <c r="C202" i="7"/>
  <c r="C210" i="7"/>
  <c r="C222" i="7"/>
  <c r="C234" i="7"/>
  <c r="C243" i="7"/>
  <c r="C255" i="7"/>
  <c r="C277" i="7"/>
  <c r="C85" i="7"/>
  <c r="C22" i="7"/>
  <c r="C60" i="7"/>
  <c r="C104" i="7"/>
  <c r="C192" i="7"/>
  <c r="C83" i="7"/>
  <c r="C127" i="7"/>
  <c r="C205" i="7"/>
  <c r="C250" i="7"/>
  <c r="C20" i="7"/>
  <c r="A20" i="7" s="1"/>
  <c r="C46" i="7"/>
  <c r="C90" i="7"/>
  <c r="A90" i="7" s="1"/>
  <c r="C128" i="7"/>
  <c r="C198" i="7"/>
  <c r="C238" i="7"/>
  <c r="C84" i="7"/>
  <c r="C33" i="7"/>
  <c r="C77" i="7"/>
  <c r="C140" i="7"/>
  <c r="A140" i="7" s="1"/>
  <c r="C21" i="7"/>
  <c r="A21" i="7" s="1"/>
  <c r="C29" i="7"/>
  <c r="C37" i="7"/>
  <c r="C51" i="7"/>
  <c r="C59" i="7"/>
  <c r="C73" i="7"/>
  <c r="A73" i="7" s="1"/>
  <c r="C81" i="7"/>
  <c r="C95" i="7"/>
  <c r="C103" i="7"/>
  <c r="C117" i="7"/>
  <c r="C125" i="7"/>
  <c r="C156" i="7"/>
  <c r="A156" i="7" s="1"/>
  <c r="C182" i="7"/>
  <c r="C191" i="7"/>
  <c r="C203" i="7"/>
  <c r="C211" i="7"/>
  <c r="C223" i="7"/>
  <c r="C235" i="7"/>
  <c r="C244" i="7"/>
  <c r="C256" i="7"/>
  <c r="C278" i="7"/>
  <c r="B116" i="7"/>
  <c r="B117" i="7" s="1"/>
  <c r="B118" i="7" s="1"/>
  <c r="B242" i="7"/>
  <c r="B198" i="7"/>
  <c r="B199" i="7" s="1"/>
  <c r="B22" i="7"/>
  <c r="B146" i="7"/>
  <c r="B157" i="7"/>
  <c r="B158" i="7" s="1"/>
  <c r="B159" i="7" s="1"/>
  <c r="B250" i="7"/>
  <c r="B232" i="7"/>
  <c r="B218" i="7"/>
  <c r="B188" i="7"/>
  <c r="B180" i="7"/>
  <c r="B169" i="7"/>
  <c r="B170" i="7" s="1"/>
  <c r="B171" i="7" s="1"/>
  <c r="B172" i="7" s="1"/>
  <c r="B173" i="7" s="1"/>
  <c r="B174" i="7" s="1"/>
  <c r="B175" i="7" s="1"/>
  <c r="B176" i="7" s="1"/>
  <c r="B177" i="7" s="1"/>
  <c r="B163" i="7"/>
  <c r="B164" i="7" s="1"/>
  <c r="B165" i="7" s="1"/>
  <c r="B152" i="7"/>
  <c r="B153" i="7" s="1"/>
  <c r="B154" i="7" s="1"/>
  <c r="B142" i="7"/>
  <c r="B143" i="7" s="1"/>
  <c r="B144" i="7" s="1"/>
  <c r="A141" i="7"/>
  <c r="B91" i="7"/>
  <c r="B74" i="7"/>
  <c r="L327" i="7"/>
  <c r="L350" i="7" s="1"/>
  <c r="N327" i="7"/>
  <c r="N350" i="7" s="1"/>
  <c r="P327" i="7"/>
  <c r="P350" i="7" s="1"/>
  <c r="V112" i="7"/>
  <c r="V280" i="7"/>
  <c r="R134" i="7"/>
  <c r="R327" i="7" s="1"/>
  <c r="R350" i="7" s="1"/>
  <c r="A268" i="7" l="1"/>
  <c r="B269" i="7"/>
  <c r="A146" i="7"/>
  <c r="A117" i="7"/>
  <c r="B47" i="7"/>
  <c r="A116" i="7"/>
  <c r="B147" i="7"/>
  <c r="B148" i="7" s="1"/>
  <c r="B149" i="7" s="1"/>
  <c r="A198" i="7"/>
  <c r="A242" i="7"/>
  <c r="B243" i="7"/>
  <c r="B23" i="7"/>
  <c r="A22" i="7"/>
  <c r="J24" i="5" s="1"/>
  <c r="L21" i="5"/>
  <c r="P22" i="5"/>
  <c r="K21" i="5"/>
  <c r="J21" i="5"/>
  <c r="J22" i="5"/>
  <c r="L23" i="5"/>
  <c r="P23" i="5"/>
  <c r="P21" i="5"/>
  <c r="J23" i="5"/>
  <c r="K23" i="5"/>
  <c r="L22" i="5"/>
  <c r="K22" i="5"/>
  <c r="B251" i="7"/>
  <c r="A250" i="7"/>
  <c r="B233" i="7"/>
  <c r="A232" i="7"/>
  <c r="B219" i="7"/>
  <c r="A218" i="7"/>
  <c r="B200" i="7"/>
  <c r="A199" i="7"/>
  <c r="B189" i="7"/>
  <c r="A188" i="7"/>
  <c r="B181" i="7"/>
  <c r="A180" i="7"/>
  <c r="A118" i="7"/>
  <c r="B119" i="7"/>
  <c r="B92" i="7"/>
  <c r="A91" i="7"/>
  <c r="B75" i="7"/>
  <c r="A74" i="7"/>
  <c r="B270" i="7" l="1"/>
  <c r="A269" i="7"/>
  <c r="A46" i="7"/>
  <c r="B244" i="7"/>
  <c r="A243" i="7"/>
  <c r="P24" i="5"/>
  <c r="L24" i="5"/>
  <c r="A23" i="7"/>
  <c r="P25" i="5" s="1"/>
  <c r="B24" i="7"/>
  <c r="K24" i="5"/>
  <c r="A47" i="7"/>
  <c r="B48" i="7"/>
  <c r="A251" i="7"/>
  <c r="B252" i="7"/>
  <c r="B234" i="7"/>
  <c r="A233" i="7"/>
  <c r="B220" i="7"/>
  <c r="A219" i="7"/>
  <c r="A200" i="7"/>
  <c r="B201" i="7"/>
  <c r="A189" i="7"/>
  <c r="B190" i="7"/>
  <c r="A181" i="7"/>
  <c r="B182" i="7"/>
  <c r="A119" i="7"/>
  <c r="B120" i="7"/>
  <c r="A92" i="7"/>
  <c r="B93" i="7"/>
  <c r="A75" i="7"/>
  <c r="B76" i="7"/>
  <c r="A270" i="7" l="1"/>
  <c r="B271" i="7"/>
  <c r="K25" i="5"/>
  <c r="J25" i="5"/>
  <c r="B49" i="7"/>
  <c r="A48" i="7"/>
  <c r="B25" i="7"/>
  <c r="A24" i="7"/>
  <c r="J26" i="5" s="1"/>
  <c r="A244" i="7"/>
  <c r="B245" i="7"/>
  <c r="B246" i="7" s="1"/>
  <c r="B247" i="7" s="1"/>
  <c r="L25" i="5"/>
  <c r="A252" i="7"/>
  <c r="B253" i="7"/>
  <c r="A234" i="7"/>
  <c r="B235" i="7"/>
  <c r="A220" i="7"/>
  <c r="B221" i="7"/>
  <c r="A201" i="7"/>
  <c r="B202" i="7"/>
  <c r="A190" i="7"/>
  <c r="B191" i="7"/>
  <c r="A182" i="7"/>
  <c r="B183" i="7"/>
  <c r="A120" i="7"/>
  <c r="B121" i="7"/>
  <c r="B94" i="7"/>
  <c r="A93" i="7"/>
  <c r="B77" i="7"/>
  <c r="A76" i="7"/>
  <c r="A271" i="7" l="1"/>
  <c r="B272" i="7"/>
  <c r="K26" i="5"/>
  <c r="L26" i="5"/>
  <c r="P26" i="5"/>
  <c r="A25" i="7"/>
  <c r="J27" i="5" s="1"/>
  <c r="B26" i="7"/>
  <c r="A49" i="7"/>
  <c r="B50" i="7"/>
  <c r="B254" i="7"/>
  <c r="A253" i="7"/>
  <c r="B236" i="7"/>
  <c r="A235" i="7"/>
  <c r="B222" i="7"/>
  <c r="A221" i="7"/>
  <c r="B203" i="7"/>
  <c r="A202" i="7"/>
  <c r="B192" i="7"/>
  <c r="A191" i="7"/>
  <c r="B184" i="7"/>
  <c r="B185" i="7" s="1"/>
  <c r="A185" i="7" s="1"/>
  <c r="A183" i="7"/>
  <c r="B122" i="7"/>
  <c r="A121" i="7"/>
  <c r="B95" i="7"/>
  <c r="A94" i="7"/>
  <c r="B78" i="7"/>
  <c r="A77" i="7"/>
  <c r="B273" i="7" l="1"/>
  <c r="A272" i="7"/>
  <c r="A50" i="7"/>
  <c r="B51" i="7"/>
  <c r="P27" i="5"/>
  <c r="K27" i="5"/>
  <c r="B27" i="7"/>
  <c r="A26" i="7"/>
  <c r="L27" i="5"/>
  <c r="A254" i="7"/>
  <c r="B255" i="7"/>
  <c r="A236" i="7"/>
  <c r="B237" i="7"/>
  <c r="A222" i="7"/>
  <c r="B223" i="7"/>
  <c r="A203" i="7"/>
  <c r="B204" i="7"/>
  <c r="A192" i="7"/>
  <c r="B193" i="7"/>
  <c r="B194" i="7" s="1"/>
  <c r="B195" i="7" s="1"/>
  <c r="A184" i="7"/>
  <c r="B123" i="7"/>
  <c r="A122" i="7"/>
  <c r="A95" i="7"/>
  <c r="B96" i="7"/>
  <c r="A78" i="7"/>
  <c r="B79" i="7"/>
  <c r="A273" i="7" l="1"/>
  <c r="B274" i="7"/>
  <c r="A51" i="7"/>
  <c r="B52" i="7"/>
  <c r="J28" i="5"/>
  <c r="K28" i="5"/>
  <c r="P28" i="5"/>
  <c r="A27" i="7"/>
  <c r="J29" i="5" s="1"/>
  <c r="B28" i="7"/>
  <c r="L28" i="5"/>
  <c r="A255" i="7"/>
  <c r="B256" i="7"/>
  <c r="A237" i="7"/>
  <c r="B238" i="7"/>
  <c r="A223" i="7"/>
  <c r="B224" i="7"/>
  <c r="B205" i="7"/>
  <c r="A204" i="7"/>
  <c r="A123" i="7"/>
  <c r="B124" i="7"/>
  <c r="B97" i="7"/>
  <c r="A96" i="7"/>
  <c r="B80" i="7"/>
  <c r="A79" i="7"/>
  <c r="A274" i="7" l="1"/>
  <c r="B275" i="7"/>
  <c r="L29" i="5"/>
  <c r="K29" i="5"/>
  <c r="A28" i="7"/>
  <c r="J30" i="5" s="1"/>
  <c r="B29" i="7"/>
  <c r="A52" i="7"/>
  <c r="B53" i="7"/>
  <c r="P29" i="5"/>
  <c r="B257" i="7"/>
  <c r="A256" i="7"/>
  <c r="B239" i="7"/>
  <c r="A239" i="7" s="1"/>
  <c r="A238" i="7"/>
  <c r="B225" i="7"/>
  <c r="A224" i="7"/>
  <c r="B206" i="7"/>
  <c r="A205" i="7"/>
  <c r="B125" i="7"/>
  <c r="A124" i="7"/>
  <c r="A97" i="7"/>
  <c r="B98" i="7"/>
  <c r="A80" i="7"/>
  <c r="B81" i="7"/>
  <c r="B276" i="7" l="1"/>
  <c r="A275" i="7"/>
  <c r="K30" i="5"/>
  <c r="A53" i="7"/>
  <c r="B54" i="7"/>
  <c r="P30" i="5"/>
  <c r="A29" i="7"/>
  <c r="B30" i="7"/>
  <c r="A257" i="7"/>
  <c r="B258" i="7"/>
  <c r="A225" i="7"/>
  <c r="B226" i="7"/>
  <c r="B227" i="7" s="1"/>
  <c r="B228" i="7" s="1"/>
  <c r="A206" i="7"/>
  <c r="B207" i="7"/>
  <c r="A125" i="7"/>
  <c r="B126" i="7"/>
  <c r="A98" i="7"/>
  <c r="B99" i="7"/>
  <c r="A81" i="7"/>
  <c r="B82" i="7"/>
  <c r="A276" i="7" l="1"/>
  <c r="B277" i="7"/>
  <c r="P31" i="5"/>
  <c r="L30" i="5"/>
  <c r="L31" i="5"/>
  <c r="J31" i="5"/>
  <c r="A54" i="7"/>
  <c r="K31" i="5"/>
  <c r="A30" i="7"/>
  <c r="B31" i="7"/>
  <c r="B259" i="7"/>
  <c r="A258" i="7"/>
  <c r="B208" i="7"/>
  <c r="A207" i="7"/>
  <c r="A126" i="7"/>
  <c r="B127" i="7"/>
  <c r="B100" i="7"/>
  <c r="A99" i="7"/>
  <c r="B83" i="7"/>
  <c r="B84" i="7" s="1"/>
  <c r="A82" i="7"/>
  <c r="B278" i="7" l="1"/>
  <c r="A277" i="7"/>
  <c r="B85" i="7"/>
  <c r="A85" i="7" s="1"/>
  <c r="A84" i="7"/>
  <c r="J32" i="5"/>
  <c r="P32" i="5"/>
  <c r="L32" i="5"/>
  <c r="K32" i="5"/>
  <c r="A55" i="7"/>
  <c r="B32" i="7"/>
  <c r="A31" i="7"/>
  <c r="A259" i="7"/>
  <c r="B260" i="7"/>
  <c r="A208" i="7"/>
  <c r="B209" i="7"/>
  <c r="A127" i="7"/>
  <c r="B128" i="7"/>
  <c r="B129" i="7" s="1"/>
  <c r="A100" i="7"/>
  <c r="B101" i="7"/>
  <c r="A83" i="7"/>
  <c r="B86" i="7"/>
  <c r="B87" i="7" s="1"/>
  <c r="B88" i="7" s="1"/>
  <c r="A278" i="7" l="1"/>
  <c r="B279" i="7"/>
  <c r="B280" i="7" s="1"/>
  <c r="B281" i="7" s="1"/>
  <c r="B282" i="7" s="1"/>
  <c r="B283" i="7" s="1"/>
  <c r="B284" i="7" s="1"/>
  <c r="B285" i="7" s="1"/>
  <c r="B286" i="7" s="1"/>
  <c r="B130" i="7"/>
  <c r="A130" i="7" s="1"/>
  <c r="A129" i="7"/>
  <c r="K33" i="5"/>
  <c r="P33" i="5"/>
  <c r="J33" i="5"/>
  <c r="A32" i="7"/>
  <c r="J34" i="5" s="1"/>
  <c r="B33" i="7"/>
  <c r="A56" i="7"/>
  <c r="L33" i="5"/>
  <c r="A260" i="7"/>
  <c r="B261" i="7"/>
  <c r="A209" i="7"/>
  <c r="B210" i="7"/>
  <c r="A128" i="7"/>
  <c r="B131" i="7"/>
  <c r="B132" i="7" s="1"/>
  <c r="B133" i="7" s="1"/>
  <c r="B134" i="7" s="1"/>
  <c r="B135" i="7" s="1"/>
  <c r="B136" i="7" s="1"/>
  <c r="B137" i="7" s="1"/>
  <c r="B138" i="7" s="1"/>
  <c r="B102" i="7"/>
  <c r="A101" i="7"/>
  <c r="L34" i="5" l="1"/>
  <c r="K34" i="5"/>
  <c r="B58" i="7"/>
  <c r="A57" i="7"/>
  <c r="A33" i="7"/>
  <c r="J35" i="5" s="1"/>
  <c r="B34" i="7"/>
  <c r="B262" i="7"/>
  <c r="A261" i="7"/>
  <c r="B211" i="7"/>
  <c r="A210" i="7"/>
  <c r="B103" i="7"/>
  <c r="A102" i="7"/>
  <c r="B59" i="7" l="1"/>
  <c r="A58" i="7"/>
  <c r="B35" i="7"/>
  <c r="A34" i="7"/>
  <c r="K36" i="5" s="1"/>
  <c r="K35" i="5"/>
  <c r="L35" i="5"/>
  <c r="P35" i="5"/>
  <c r="A262" i="7"/>
  <c r="B263" i="7"/>
  <c r="B264" i="7" s="1"/>
  <c r="B265" i="7" s="1"/>
  <c r="A211" i="7"/>
  <c r="B212" i="7"/>
  <c r="B213" i="7" s="1"/>
  <c r="B214" i="7" s="1"/>
  <c r="A103" i="7"/>
  <c r="B104" i="7"/>
  <c r="J36" i="5" l="1"/>
  <c r="A35" i="7"/>
  <c r="B36" i="7"/>
  <c r="P36" i="5"/>
  <c r="P34" i="5"/>
  <c r="L36" i="5"/>
  <c r="B60" i="7"/>
  <c r="A59" i="7"/>
  <c r="B105" i="7"/>
  <c r="A104" i="7"/>
  <c r="P37" i="5" l="1"/>
  <c r="A36" i="7"/>
  <c r="J38" i="5" s="1"/>
  <c r="B37" i="7"/>
  <c r="B38" i="7" s="1"/>
  <c r="A60" i="7"/>
  <c r="B61" i="7"/>
  <c r="A105" i="7"/>
  <c r="B106" i="7"/>
  <c r="A38" i="7" l="1"/>
  <c r="B39" i="7"/>
  <c r="K38" i="5"/>
  <c r="L38" i="5"/>
  <c r="P38" i="5"/>
  <c r="A37" i="7"/>
  <c r="B62" i="7"/>
  <c r="A61" i="7"/>
  <c r="A106" i="7"/>
  <c r="B107" i="7"/>
  <c r="B40" i="7" l="1"/>
  <c r="B41" i="7" s="1"/>
  <c r="B42" i="7" s="1"/>
  <c r="A39" i="7"/>
  <c r="K39" i="5"/>
  <c r="A62" i="7"/>
  <c r="B63" i="7"/>
  <c r="B108" i="7"/>
  <c r="B109" i="7" s="1"/>
  <c r="A107" i="7"/>
  <c r="B110" i="7" l="1"/>
  <c r="A110" i="7" s="1"/>
  <c r="A109" i="7"/>
  <c r="L47" i="5"/>
  <c r="K48" i="5"/>
  <c r="K45" i="5"/>
  <c r="J49" i="5"/>
  <c r="L52" i="5"/>
  <c r="P53" i="5"/>
  <c r="K46" i="5"/>
  <c r="K47" i="5"/>
  <c r="P51" i="5"/>
  <c r="J45" i="5"/>
  <c r="B64" i="7"/>
  <c r="A63" i="7"/>
  <c r="A108" i="7"/>
  <c r="B111" i="7"/>
  <c r="B112" i="7" s="1"/>
  <c r="B113" i="7" s="1"/>
  <c r="A64" i="7" l="1"/>
  <c r="B65" i="7"/>
  <c r="L48" i="5"/>
  <c r="J50" i="5"/>
  <c r="P46" i="5"/>
  <c r="P45" i="5"/>
  <c r="L49" i="5"/>
  <c r="L37" i="5"/>
  <c r="J39" i="5"/>
  <c r="P47" i="5"/>
  <c r="J47" i="5"/>
  <c r="K37" i="5"/>
  <c r="J48" i="5"/>
  <c r="L50" i="5"/>
  <c r="L51" i="5"/>
  <c r="J37" i="5"/>
  <c r="K53" i="5"/>
  <c r="J51" i="5"/>
  <c r="P52" i="5"/>
  <c r="J53" i="5"/>
  <c r="J52" i="5"/>
  <c r="L46" i="5"/>
  <c r="K52" i="5"/>
  <c r="K50" i="5"/>
  <c r="K51" i="5"/>
  <c r="P48" i="5"/>
  <c r="P49" i="5"/>
  <c r="P39" i="5"/>
  <c r="J46" i="5"/>
  <c r="L45" i="5"/>
  <c r="L53" i="5"/>
  <c r="L39" i="5"/>
  <c r="K49" i="5"/>
  <c r="P50" i="5"/>
  <c r="B66" i="7" l="1"/>
  <c r="B67" i="7" s="1"/>
  <c r="A65" i="7"/>
  <c r="B68" i="7" l="1"/>
  <c r="A68" i="7" s="1"/>
  <c r="A67" i="7"/>
  <c r="L56" i="5" s="1"/>
  <c r="B69" i="7"/>
  <c r="B70" i="7" s="1"/>
  <c r="B71" i="7" s="1"/>
  <c r="A66" i="7"/>
  <c r="P62" i="5" l="1"/>
  <c r="P60" i="5"/>
  <c r="P54" i="5"/>
  <c r="K56" i="5"/>
  <c r="J57" i="5"/>
  <c r="J61" i="5"/>
  <c r="J60" i="5"/>
  <c r="K54" i="5"/>
  <c r="K228" i="5"/>
  <c r="P61" i="5"/>
  <c r="P59" i="5"/>
  <c r="P58" i="5"/>
  <c r="K58" i="5"/>
  <c r="K60" i="5"/>
  <c r="L54" i="5"/>
  <c r="K61" i="5"/>
  <c r="K57" i="5"/>
  <c r="K55" i="5"/>
  <c r="L58" i="5"/>
  <c r="J54" i="5"/>
  <c r="K59" i="5"/>
  <c r="J55" i="5"/>
  <c r="J58" i="5"/>
  <c r="L61" i="5"/>
  <c r="L55" i="5"/>
  <c r="P57" i="5"/>
  <c r="L59" i="5"/>
  <c r="J62" i="5"/>
  <c r="J56" i="5"/>
  <c r="P55" i="5"/>
  <c r="J59" i="5"/>
  <c r="L57" i="5"/>
  <c r="L60" i="5"/>
  <c r="P56" i="5"/>
  <c r="J86" i="5"/>
  <c r="L228" i="5"/>
  <c r="K84" i="5"/>
  <c r="K135" i="5"/>
  <c r="K187" i="5"/>
  <c r="K266" i="5"/>
  <c r="K191" i="5"/>
  <c r="P90" i="5"/>
  <c r="K264" i="5"/>
  <c r="L136" i="5"/>
  <c r="J305" i="5"/>
  <c r="L323" i="5"/>
  <c r="J127" i="5"/>
  <c r="K240" i="5"/>
  <c r="L263" i="5"/>
  <c r="J310" i="5"/>
  <c r="J295" i="5"/>
  <c r="P307" i="5"/>
  <c r="L124" i="5"/>
  <c r="J111" i="5"/>
  <c r="L103" i="5"/>
  <c r="L129" i="5"/>
  <c r="P310" i="5"/>
  <c r="J107" i="5"/>
  <c r="K188" i="5"/>
  <c r="J135" i="5"/>
  <c r="L71" i="5"/>
  <c r="L326" i="5"/>
  <c r="L211" i="5"/>
  <c r="P106" i="5"/>
  <c r="J247" i="5"/>
  <c r="P277" i="5"/>
  <c r="K204" i="5"/>
  <c r="P196" i="5"/>
  <c r="K123" i="5"/>
  <c r="P309" i="5"/>
  <c r="P76" i="5"/>
  <c r="L105" i="5"/>
  <c r="L255" i="5"/>
  <c r="P65" i="5"/>
  <c r="L203" i="5"/>
  <c r="L295" i="5"/>
  <c r="L275" i="5"/>
  <c r="P131" i="5"/>
  <c r="P295" i="5"/>
  <c r="L311" i="5"/>
  <c r="J228" i="5"/>
  <c r="J83" i="5"/>
  <c r="J191" i="5"/>
  <c r="K245" i="5"/>
  <c r="P195" i="5"/>
  <c r="L99" i="5"/>
  <c r="J222" i="5"/>
  <c r="K195" i="5"/>
  <c r="K196" i="5"/>
  <c r="P280" i="5"/>
  <c r="P226" i="5"/>
  <c r="J196" i="5"/>
  <c r="L247" i="5"/>
  <c r="J116" i="5"/>
  <c r="J271" i="5"/>
  <c r="K312" i="5"/>
  <c r="J195" i="5"/>
  <c r="J102" i="5"/>
  <c r="L112" i="5"/>
  <c r="K293" i="5"/>
  <c r="K70" i="5"/>
  <c r="J221" i="5"/>
  <c r="P207" i="5"/>
  <c r="J246" i="5"/>
  <c r="L87" i="5"/>
  <c r="L186" i="5"/>
  <c r="P99" i="5"/>
  <c r="K215" i="5"/>
  <c r="L315" i="5"/>
  <c r="K82" i="5"/>
  <c r="P191" i="5"/>
  <c r="L306" i="5"/>
  <c r="L314" i="5"/>
  <c r="J190" i="5"/>
  <c r="J201" i="5"/>
  <c r="P323" i="5"/>
  <c r="J89" i="5"/>
  <c r="J109" i="5"/>
  <c r="K192" i="5"/>
  <c r="K202" i="5"/>
  <c r="P157" i="5"/>
  <c r="K258" i="5"/>
  <c r="L215" i="5"/>
  <c r="P305" i="5"/>
  <c r="L90" i="5"/>
  <c r="K234" i="5"/>
  <c r="J279" i="5"/>
  <c r="J308" i="5"/>
  <c r="L307" i="5"/>
  <c r="J290" i="5"/>
  <c r="K294" i="5"/>
  <c r="L294" i="5"/>
  <c r="K280" i="5"/>
  <c r="J192" i="5"/>
  <c r="P162" i="5"/>
  <c r="J202" i="5"/>
  <c r="L157" i="5"/>
  <c r="P229" i="5"/>
  <c r="J105" i="5"/>
  <c r="J63" i="5"/>
  <c r="K253" i="5"/>
  <c r="P240" i="5"/>
  <c r="L214" i="5"/>
  <c r="L262" i="5"/>
  <c r="J309" i="5"/>
  <c r="K325" i="5"/>
  <c r="K101" i="5"/>
  <c r="K90" i="5"/>
  <c r="J211" i="5"/>
  <c r="L265" i="5"/>
  <c r="J117" i="5"/>
  <c r="K88" i="5"/>
  <c r="J207" i="5"/>
  <c r="K83" i="5"/>
  <c r="K91" i="5"/>
  <c r="J70" i="5"/>
  <c r="K256" i="5"/>
  <c r="K311" i="5"/>
  <c r="L189" i="5"/>
  <c r="L202" i="5"/>
  <c r="K146" i="5"/>
  <c r="K323" i="5"/>
  <c r="J64" i="5"/>
  <c r="P104" i="5"/>
  <c r="L133" i="5"/>
  <c r="P222" i="5"/>
  <c r="L224" i="5"/>
  <c r="P101" i="5"/>
  <c r="P304" i="5"/>
  <c r="K209" i="5"/>
  <c r="K324" i="5"/>
  <c r="L190" i="5"/>
  <c r="P228" i="5"/>
  <c r="K99" i="5"/>
  <c r="L104" i="5"/>
  <c r="L305" i="5"/>
  <c r="J114" i="5"/>
  <c r="K296" i="5"/>
  <c r="K226" i="5"/>
  <c r="P259" i="5"/>
  <c r="K243" i="5"/>
  <c r="K110" i="5"/>
  <c r="P86" i="5"/>
  <c r="L223" i="5"/>
  <c r="L291" i="5"/>
  <c r="L246" i="5"/>
  <c r="K212" i="5"/>
  <c r="J71" i="5"/>
  <c r="J126" i="5"/>
  <c r="P223" i="5"/>
  <c r="K76" i="5"/>
  <c r="K239" i="5"/>
  <c r="K126" i="5"/>
  <c r="L113" i="5"/>
  <c r="P135" i="5"/>
  <c r="K274" i="5"/>
  <c r="P214" i="5"/>
  <c r="P125" i="5"/>
  <c r="L222" i="5"/>
  <c r="J307" i="5"/>
  <c r="P92" i="5"/>
  <c r="P112" i="5"/>
  <c r="P130" i="5"/>
  <c r="K225" i="5"/>
  <c r="J203" i="5"/>
  <c r="L225" i="5"/>
  <c r="J214" i="5"/>
  <c r="J90" i="5"/>
  <c r="K308" i="5"/>
  <c r="K201" i="5"/>
  <c r="J274" i="5"/>
  <c r="J106" i="5"/>
  <c r="P276" i="5"/>
  <c r="K271" i="5"/>
  <c r="K185" i="5"/>
  <c r="J266" i="5"/>
  <c r="L116" i="5"/>
  <c r="P258" i="5"/>
  <c r="J91" i="5"/>
  <c r="K291" i="5"/>
  <c r="J40" i="5"/>
  <c r="J323" i="5"/>
  <c r="P146" i="5"/>
  <c r="L266" i="5"/>
  <c r="L253" i="5"/>
  <c r="L242" i="5"/>
  <c r="P114" i="5"/>
  <c r="K133" i="5"/>
  <c r="K103" i="5"/>
  <c r="P70" i="5"/>
  <c r="L187" i="5"/>
  <c r="L167" i="5"/>
  <c r="P261" i="5"/>
  <c r="L125" i="5"/>
  <c r="P152" i="5"/>
  <c r="P213" i="5"/>
  <c r="J276" i="5"/>
  <c r="L93" i="5"/>
  <c r="J258" i="5"/>
  <c r="J88" i="5"/>
  <c r="K305" i="5"/>
  <c r="L205" i="5"/>
  <c r="P83" i="5"/>
  <c r="P193" i="5"/>
  <c r="J129" i="5"/>
  <c r="J224" i="5"/>
  <c r="J131" i="5"/>
  <c r="L117" i="5"/>
  <c r="L325" i="5"/>
  <c r="K162" i="5"/>
  <c r="L280" i="5"/>
  <c r="K259" i="5"/>
  <c r="K77" i="5"/>
  <c r="P115" i="5"/>
  <c r="K147" i="5"/>
  <c r="P201" i="5"/>
  <c r="P315" i="5"/>
  <c r="K205" i="5"/>
  <c r="P103" i="5"/>
  <c r="J304" i="5"/>
  <c r="K313" i="5"/>
  <c r="K248" i="5"/>
  <c r="J234" i="5"/>
  <c r="L107" i="5"/>
  <c r="J255" i="5"/>
  <c r="P292" i="5"/>
  <c r="J194" i="5"/>
  <c r="J184" i="5"/>
  <c r="K246" i="5"/>
  <c r="P107" i="5"/>
  <c r="P272" i="5"/>
  <c r="P208" i="5"/>
  <c r="K263" i="5"/>
  <c r="J93" i="5"/>
  <c r="J244" i="5"/>
  <c r="J98" i="5"/>
  <c r="K208" i="5"/>
  <c r="K242" i="5"/>
  <c r="P290" i="5"/>
  <c r="K261" i="5"/>
  <c r="L206" i="5"/>
  <c r="P210" i="5"/>
  <c r="L272" i="5"/>
  <c r="K277" i="5"/>
  <c r="L259" i="5"/>
  <c r="P211" i="5"/>
  <c r="L91" i="5"/>
  <c r="J212" i="5"/>
  <c r="K207" i="5"/>
  <c r="P227" i="5"/>
  <c r="L239" i="5"/>
  <c r="J209" i="5"/>
  <c r="L204" i="5"/>
  <c r="P297" i="5"/>
  <c r="L88" i="5"/>
  <c r="P123" i="5"/>
  <c r="P291" i="5"/>
  <c r="K255" i="5"/>
  <c r="P187" i="5"/>
  <c r="L278" i="5"/>
  <c r="L241" i="5"/>
  <c r="P189" i="5"/>
  <c r="P296" i="5"/>
  <c r="P212" i="5"/>
  <c r="P247" i="5"/>
  <c r="K279" i="5"/>
  <c r="K87" i="5"/>
  <c r="J253" i="5"/>
  <c r="K190" i="5"/>
  <c r="P82" i="5"/>
  <c r="K214" i="5"/>
  <c r="L192" i="5"/>
  <c r="J188" i="5"/>
  <c r="K106" i="5"/>
  <c r="L82" i="5"/>
  <c r="J112" i="5"/>
  <c r="K290" i="5"/>
  <c r="L188" i="5"/>
  <c r="L146" i="5"/>
  <c r="J220" i="5"/>
  <c r="P64" i="5"/>
  <c r="L256" i="5"/>
  <c r="J186" i="5"/>
  <c r="K64" i="5"/>
  <c r="P266" i="5"/>
  <c r="L127" i="5"/>
  <c r="J311" i="5"/>
  <c r="J85" i="5"/>
  <c r="J315" i="5"/>
  <c r="P173" i="5"/>
  <c r="J185" i="5"/>
  <c r="J242" i="5"/>
  <c r="K109" i="5"/>
  <c r="K100" i="5"/>
  <c r="L106" i="5"/>
  <c r="P132" i="5"/>
  <c r="L132" i="5"/>
  <c r="P105" i="5"/>
  <c r="L84" i="5"/>
  <c r="P325" i="5"/>
  <c r="L89" i="5"/>
  <c r="K236" i="5"/>
  <c r="P221" i="5"/>
  <c r="L162" i="5"/>
  <c r="P253" i="5"/>
  <c r="J146" i="5"/>
  <c r="K213" i="5"/>
  <c r="J110" i="5"/>
  <c r="K112" i="5"/>
  <c r="K244" i="5"/>
  <c r="P262" i="5"/>
  <c r="J256" i="5"/>
  <c r="L276" i="5"/>
  <c r="L234" i="5"/>
  <c r="P110" i="5"/>
  <c r="L191" i="5"/>
  <c r="K262" i="5"/>
  <c r="K105" i="5"/>
  <c r="J326" i="5"/>
  <c r="J248" i="5"/>
  <c r="K276" i="5"/>
  <c r="P281" i="5"/>
  <c r="K257" i="5"/>
  <c r="J167" i="5"/>
  <c r="J99" i="5"/>
  <c r="P88" i="5"/>
  <c r="K295" i="5"/>
  <c r="L277" i="5"/>
  <c r="P265" i="5"/>
  <c r="P122" i="5"/>
  <c r="K223" i="5"/>
  <c r="K221" i="5"/>
  <c r="J130" i="5"/>
  <c r="K111" i="5"/>
  <c r="K89" i="5"/>
  <c r="K310" i="5"/>
  <c r="L201" i="5"/>
  <c r="L77" i="5"/>
  <c r="P248" i="5"/>
  <c r="L212" i="5"/>
  <c r="J226" i="5"/>
  <c r="K63" i="5"/>
  <c r="P260" i="5"/>
  <c r="J162" i="5"/>
  <c r="J204" i="5"/>
  <c r="P275" i="5"/>
  <c r="J147" i="5"/>
  <c r="L194" i="5"/>
  <c r="J124" i="5"/>
  <c r="P243" i="5"/>
  <c r="K107" i="5"/>
  <c r="P245" i="5"/>
  <c r="K235" i="5"/>
  <c r="L100" i="5"/>
  <c r="J239" i="5"/>
  <c r="P225" i="5"/>
  <c r="J82" i="5"/>
  <c r="L264" i="5"/>
  <c r="J103" i="5"/>
  <c r="P100" i="5"/>
  <c r="L131" i="5"/>
  <c r="J92" i="5"/>
  <c r="J241" i="5"/>
  <c r="J264" i="5"/>
  <c r="L279" i="5"/>
  <c r="K117" i="5"/>
  <c r="P205" i="5"/>
  <c r="L130" i="5"/>
  <c r="J113" i="5"/>
  <c r="P263" i="5"/>
  <c r="P63" i="5"/>
  <c r="P93" i="5"/>
  <c r="J133" i="5"/>
  <c r="K85" i="5"/>
  <c r="J134" i="5"/>
  <c r="L173" i="5"/>
  <c r="J325" i="5"/>
  <c r="K71" i="5"/>
  <c r="P274" i="5"/>
  <c r="J306" i="5"/>
  <c r="K128" i="5"/>
  <c r="K278" i="5"/>
  <c r="P134" i="5"/>
  <c r="L128" i="5"/>
  <c r="P190" i="5"/>
  <c r="L297" i="5"/>
  <c r="J213" i="5"/>
  <c r="P126" i="5"/>
  <c r="L310" i="5"/>
  <c r="L271" i="5"/>
  <c r="K157" i="5"/>
  <c r="J313" i="5"/>
  <c r="P116" i="5"/>
  <c r="J189" i="5"/>
  <c r="L322" i="5"/>
  <c r="J168" i="5"/>
  <c r="K322" i="5"/>
  <c r="L98" i="5"/>
  <c r="K127" i="5"/>
  <c r="P264" i="5"/>
  <c r="K134" i="5"/>
  <c r="L260" i="5"/>
  <c r="K86" i="5"/>
  <c r="J236" i="5"/>
  <c r="L70" i="5"/>
  <c r="P311" i="5"/>
  <c r="J281" i="5"/>
  <c r="L243" i="5"/>
  <c r="P185" i="5"/>
  <c r="K152" i="5"/>
  <c r="K222" i="5"/>
  <c r="P246" i="5"/>
  <c r="J277" i="5"/>
  <c r="J265" i="5"/>
  <c r="K229" i="5"/>
  <c r="J259" i="5"/>
  <c r="P279" i="5"/>
  <c r="P242" i="5"/>
  <c r="K326" i="5"/>
  <c r="J314" i="5"/>
  <c r="L258" i="5"/>
  <c r="P188" i="5"/>
  <c r="P234" i="5"/>
  <c r="P204" i="5"/>
  <c r="K241" i="5"/>
  <c r="L313" i="5"/>
  <c r="L281" i="5"/>
  <c r="L296" i="5"/>
  <c r="P77" i="5"/>
  <c r="L76" i="5"/>
  <c r="J260" i="5"/>
  <c r="K193" i="5"/>
  <c r="P278" i="5"/>
  <c r="J210" i="5"/>
  <c r="J136" i="5"/>
  <c r="P147" i="5"/>
  <c r="L65" i="5"/>
  <c r="J152" i="5"/>
  <c r="L213" i="5"/>
  <c r="K129" i="5"/>
  <c r="L83" i="5"/>
  <c r="P306" i="5"/>
  <c r="J243" i="5"/>
  <c r="L220" i="5"/>
  <c r="P235" i="5"/>
  <c r="J240" i="5"/>
  <c r="J76" i="5"/>
  <c r="L114" i="5"/>
  <c r="L184" i="5"/>
  <c r="L111" i="5"/>
  <c r="P294" i="5"/>
  <c r="L274" i="5"/>
  <c r="L109" i="5"/>
  <c r="L229" i="5"/>
  <c r="K104" i="5"/>
  <c r="L63" i="5"/>
  <c r="K307" i="5"/>
  <c r="P308" i="5"/>
  <c r="L168" i="5"/>
  <c r="P326" i="5"/>
  <c r="P239" i="5"/>
  <c r="P117" i="5"/>
  <c r="L64" i="5"/>
  <c r="J322" i="5"/>
  <c r="J293" i="5"/>
  <c r="K132" i="5"/>
  <c r="L115" i="5"/>
  <c r="P192" i="5"/>
  <c r="K65" i="5"/>
  <c r="K281" i="5"/>
  <c r="L195" i="5"/>
  <c r="L208" i="5"/>
  <c r="L240" i="5"/>
  <c r="K92" i="5"/>
  <c r="L290" i="5"/>
  <c r="K272" i="5"/>
  <c r="L304" i="5"/>
  <c r="P312" i="5"/>
  <c r="J208" i="5"/>
  <c r="L92" i="5"/>
  <c r="J278" i="5"/>
  <c r="P85" i="5"/>
  <c r="K265" i="5"/>
  <c r="P314" i="5"/>
  <c r="J237" i="5"/>
  <c r="L147" i="5"/>
  <c r="J157" i="5"/>
  <c r="J280" i="5"/>
  <c r="L40" i="5"/>
  <c r="P206" i="5"/>
  <c r="J294" i="5"/>
  <c r="P254" i="5"/>
  <c r="J257" i="5"/>
  <c r="P167" i="5"/>
  <c r="J291" i="5"/>
  <c r="P224" i="5"/>
  <c r="P241" i="5"/>
  <c r="L62" i="5"/>
  <c r="L227" i="5"/>
  <c r="L126" i="5"/>
  <c r="K224" i="5"/>
  <c r="K304" i="5"/>
  <c r="J108" i="5"/>
  <c r="K124" i="5"/>
  <c r="L292" i="5"/>
  <c r="P220" i="5"/>
  <c r="J297" i="5"/>
  <c r="K114" i="5"/>
  <c r="P324" i="5"/>
  <c r="J292" i="5"/>
  <c r="L193" i="5"/>
  <c r="J125" i="5"/>
  <c r="K309" i="5"/>
  <c r="J206" i="5"/>
  <c r="P186" i="5"/>
  <c r="K275" i="5"/>
  <c r="L123" i="5"/>
  <c r="K93" i="5"/>
  <c r="K247" i="5"/>
  <c r="K173" i="5"/>
  <c r="P209" i="5"/>
  <c r="K315" i="5"/>
  <c r="J65" i="5"/>
  <c r="K314" i="5"/>
  <c r="L248" i="5"/>
  <c r="J205" i="5"/>
  <c r="K125" i="5"/>
  <c r="P113" i="5"/>
  <c r="J223" i="5"/>
  <c r="L86" i="5"/>
  <c r="J273" i="5"/>
  <c r="J245" i="5"/>
  <c r="L135" i="5"/>
  <c r="K297" i="5"/>
  <c r="J115" i="5"/>
  <c r="K131" i="5"/>
  <c r="P89" i="5"/>
  <c r="L236" i="5"/>
  <c r="P91" i="5"/>
  <c r="L226" i="5"/>
  <c r="K102" i="5"/>
  <c r="L101" i="5"/>
  <c r="P184" i="5"/>
  <c r="K184" i="5"/>
  <c r="P202" i="5"/>
  <c r="K227" i="5"/>
  <c r="L261" i="5"/>
  <c r="P215" i="5"/>
  <c r="L110" i="5"/>
  <c r="K220" i="5"/>
  <c r="K62" i="5"/>
  <c r="J261" i="5"/>
  <c r="J193" i="5"/>
  <c r="L210" i="5"/>
  <c r="P133" i="5"/>
  <c r="P256" i="5"/>
  <c r="J101" i="5"/>
  <c r="K260" i="5"/>
  <c r="J77" i="5"/>
  <c r="L85" i="5"/>
  <c r="K108" i="5"/>
  <c r="J225" i="5"/>
  <c r="L108" i="5"/>
  <c r="P111" i="5"/>
  <c r="K306" i="5"/>
  <c r="L196" i="5"/>
  <c r="J128" i="5"/>
  <c r="J84" i="5"/>
  <c r="P124" i="5"/>
  <c r="J262" i="5"/>
  <c r="L122" i="5"/>
  <c r="J123" i="5"/>
  <c r="J235" i="5"/>
  <c r="L185" i="5"/>
  <c r="J132" i="5"/>
  <c r="K206" i="5"/>
  <c r="L324" i="5"/>
  <c r="P203" i="5"/>
  <c r="K136" i="5"/>
  <c r="L237" i="5"/>
  <c r="J296" i="5"/>
  <c r="J87" i="5"/>
  <c r="P293" i="5"/>
  <c r="K194" i="5"/>
  <c r="K115" i="5"/>
  <c r="L245" i="5"/>
  <c r="P109" i="5"/>
  <c r="P129" i="5"/>
  <c r="P313" i="5"/>
  <c r="J254" i="5"/>
  <c r="P271" i="5"/>
  <c r="K292" i="5"/>
  <c r="L235" i="5"/>
  <c r="L102" i="5"/>
  <c r="K40" i="5"/>
  <c r="P128" i="5"/>
  <c r="L308" i="5"/>
  <c r="P87" i="5"/>
  <c r="K211" i="5"/>
  <c r="L254" i="5"/>
  <c r="P40" i="5"/>
  <c r="P102" i="5"/>
  <c r="K186" i="5"/>
  <c r="P98" i="5"/>
  <c r="K122" i="5"/>
  <c r="J215" i="5"/>
  <c r="L273" i="5"/>
  <c r="K167" i="5"/>
  <c r="J122" i="5"/>
  <c r="K130" i="5"/>
  <c r="J227" i="5"/>
  <c r="K210" i="5"/>
  <c r="K237" i="5"/>
  <c r="K168" i="5"/>
  <c r="L312" i="5"/>
  <c r="P71" i="5"/>
  <c r="L134" i="5"/>
  <c r="L257" i="5"/>
  <c r="L293" i="5"/>
  <c r="P108" i="5"/>
  <c r="J324" i="5"/>
  <c r="P194" i="5"/>
  <c r="J229" i="5"/>
  <c r="P136" i="5"/>
  <c r="K273" i="5"/>
  <c r="J263" i="5"/>
  <c r="J275" i="5"/>
  <c r="J173" i="5"/>
  <c r="J187" i="5"/>
  <c r="P273" i="5"/>
  <c r="K254" i="5"/>
  <c r="K189" i="5"/>
  <c r="P255" i="5"/>
  <c r="K113" i="5"/>
  <c r="P84" i="5"/>
  <c r="L309" i="5"/>
  <c r="J272" i="5"/>
  <c r="K98" i="5"/>
  <c r="L244" i="5"/>
  <c r="K203" i="5"/>
  <c r="J104" i="5"/>
  <c r="K116" i="5"/>
  <c r="L152" i="5"/>
  <c r="P244" i="5"/>
  <c r="P127" i="5"/>
  <c r="P168" i="5"/>
  <c r="J312" i="5"/>
  <c r="J100" i="5"/>
  <c r="P236" i="5"/>
  <c r="L207" i="5"/>
  <c r="P322" i="5"/>
  <c r="L209" i="5"/>
  <c r="P257" i="5"/>
  <c r="P237" i="5"/>
  <c r="L221" i="5"/>
  <c r="H343" i="5" l="1"/>
  <c r="F343" i="5"/>
  <c r="V326" i="5"/>
  <c r="H326" i="5"/>
  <c r="F326" i="5"/>
  <c r="N326" i="5" s="1"/>
  <c r="T326" i="5"/>
  <c r="R326" i="5"/>
  <c r="V325" i="5"/>
  <c r="H325" i="5"/>
  <c r="F325" i="5"/>
  <c r="N325" i="5" s="1"/>
  <c r="T325" i="5"/>
  <c r="R325" i="5"/>
  <c r="V324" i="5"/>
  <c r="H324" i="5"/>
  <c r="F324" i="5"/>
  <c r="N324" i="5" s="1"/>
  <c r="T324" i="5"/>
  <c r="R324" i="5"/>
  <c r="V323" i="5"/>
  <c r="H323" i="5"/>
  <c r="F323" i="5"/>
  <c r="N323" i="5" s="1"/>
  <c r="T323" i="5"/>
  <c r="R323" i="5"/>
  <c r="V322" i="5"/>
  <c r="H322" i="5"/>
  <c r="F322" i="5"/>
  <c r="N322" i="5" s="1"/>
  <c r="T322" i="5"/>
  <c r="R322" i="5"/>
  <c r="V315" i="5"/>
  <c r="H315" i="5"/>
  <c r="F315" i="5"/>
  <c r="N315" i="5" s="1"/>
  <c r="T315" i="5"/>
  <c r="R315" i="5"/>
  <c r="V314" i="5"/>
  <c r="H314" i="5"/>
  <c r="F314" i="5"/>
  <c r="N314" i="5" s="1"/>
  <c r="T314" i="5"/>
  <c r="R314" i="5"/>
  <c r="V313" i="5"/>
  <c r="H313" i="5"/>
  <c r="F313" i="5"/>
  <c r="N313" i="5" s="1"/>
  <c r="T313" i="5"/>
  <c r="R313" i="5"/>
  <c r="V312" i="5"/>
  <c r="H312" i="5"/>
  <c r="F312" i="5"/>
  <c r="N312" i="5" s="1"/>
  <c r="T312" i="5"/>
  <c r="R312" i="5"/>
  <c r="V311" i="5"/>
  <c r="H311" i="5"/>
  <c r="F311" i="5"/>
  <c r="N311" i="5" s="1"/>
  <c r="T311" i="5"/>
  <c r="R311" i="5"/>
  <c r="V310" i="5"/>
  <c r="H310" i="5"/>
  <c r="F310" i="5"/>
  <c r="N310" i="5" s="1"/>
  <c r="T310" i="5"/>
  <c r="R310" i="5"/>
  <c r="V309" i="5"/>
  <c r="H309" i="5"/>
  <c r="F309" i="5"/>
  <c r="N309" i="5" s="1"/>
  <c r="T309" i="5"/>
  <c r="R309" i="5"/>
  <c r="V308" i="5"/>
  <c r="H308" i="5"/>
  <c r="F308" i="5"/>
  <c r="N308" i="5" s="1"/>
  <c r="T308" i="5"/>
  <c r="R308" i="5"/>
  <c r="V307" i="5"/>
  <c r="H307" i="5"/>
  <c r="F307" i="5"/>
  <c r="N307" i="5" s="1"/>
  <c r="T307" i="5"/>
  <c r="R307" i="5"/>
  <c r="V306" i="5"/>
  <c r="H306" i="5"/>
  <c r="F306" i="5"/>
  <c r="N306" i="5" s="1"/>
  <c r="T306" i="5"/>
  <c r="R306" i="5"/>
  <c r="V305" i="5"/>
  <c r="H305" i="5"/>
  <c r="F305" i="5"/>
  <c r="N305" i="5" s="1"/>
  <c r="T305" i="5"/>
  <c r="R305" i="5"/>
  <c r="V304" i="5"/>
  <c r="H304" i="5"/>
  <c r="F304" i="5"/>
  <c r="N304" i="5" s="1"/>
  <c r="T304" i="5"/>
  <c r="R304" i="5"/>
  <c r="V297" i="5"/>
  <c r="H297" i="5"/>
  <c r="F297" i="5"/>
  <c r="N297" i="5" s="1"/>
  <c r="T297" i="5"/>
  <c r="R297" i="5"/>
  <c r="V296" i="5"/>
  <c r="H296" i="5"/>
  <c r="F296" i="5"/>
  <c r="N296" i="5" s="1"/>
  <c r="T296" i="5"/>
  <c r="R296" i="5"/>
  <c r="V295" i="5"/>
  <c r="H295" i="5"/>
  <c r="F295" i="5"/>
  <c r="N295" i="5" s="1"/>
  <c r="T295" i="5"/>
  <c r="R295" i="5"/>
  <c r="V294" i="5"/>
  <c r="H294" i="5"/>
  <c r="F294" i="5"/>
  <c r="N294" i="5" s="1"/>
  <c r="T294" i="5"/>
  <c r="R294" i="5"/>
  <c r="V293" i="5"/>
  <c r="H293" i="5"/>
  <c r="F293" i="5"/>
  <c r="N293" i="5" s="1"/>
  <c r="T293" i="5"/>
  <c r="R293" i="5"/>
  <c r="V292" i="5"/>
  <c r="H292" i="5"/>
  <c r="F292" i="5"/>
  <c r="N292" i="5" s="1"/>
  <c r="T292" i="5"/>
  <c r="R292" i="5"/>
  <c r="V291" i="5"/>
  <c r="H291" i="5"/>
  <c r="F291" i="5"/>
  <c r="N291" i="5" s="1"/>
  <c r="T291" i="5"/>
  <c r="R291" i="5"/>
  <c r="V290" i="5"/>
  <c r="H290" i="5"/>
  <c r="F290" i="5"/>
  <c r="N290" i="5" s="1"/>
  <c r="T290" i="5"/>
  <c r="R290" i="5"/>
  <c r="V281" i="5"/>
  <c r="H281" i="5"/>
  <c r="F281" i="5"/>
  <c r="N281" i="5" s="1"/>
  <c r="T281" i="5"/>
  <c r="R281" i="5"/>
  <c r="V280" i="5"/>
  <c r="H280" i="5"/>
  <c r="F280" i="5"/>
  <c r="N280" i="5" s="1"/>
  <c r="T280" i="5"/>
  <c r="R280" i="5"/>
  <c r="V279" i="5"/>
  <c r="H279" i="5"/>
  <c r="F279" i="5"/>
  <c r="N279" i="5" s="1"/>
  <c r="T279" i="5"/>
  <c r="R279" i="5"/>
  <c r="V278" i="5"/>
  <c r="H278" i="5"/>
  <c r="F278" i="5"/>
  <c r="N278" i="5" s="1"/>
  <c r="T278" i="5"/>
  <c r="R278" i="5"/>
  <c r="V277" i="5"/>
  <c r="H277" i="5"/>
  <c r="F277" i="5"/>
  <c r="N277" i="5" s="1"/>
  <c r="T277" i="5"/>
  <c r="R277" i="5"/>
  <c r="V276" i="5"/>
  <c r="H276" i="5"/>
  <c r="F276" i="5"/>
  <c r="N276" i="5" s="1"/>
  <c r="T276" i="5"/>
  <c r="R276" i="5"/>
  <c r="V275" i="5"/>
  <c r="H275" i="5"/>
  <c r="F275" i="5"/>
  <c r="N275" i="5" s="1"/>
  <c r="T275" i="5"/>
  <c r="R275" i="5"/>
  <c r="V274" i="5"/>
  <c r="H274" i="5"/>
  <c r="F274" i="5"/>
  <c r="N274" i="5" s="1"/>
  <c r="T274" i="5"/>
  <c r="R274" i="5"/>
  <c r="V273" i="5"/>
  <c r="H273" i="5"/>
  <c r="F273" i="5"/>
  <c r="N273" i="5" s="1"/>
  <c r="T273" i="5"/>
  <c r="R273" i="5"/>
  <c r="V272" i="5"/>
  <c r="H272" i="5"/>
  <c r="F272" i="5"/>
  <c r="N272" i="5" s="1"/>
  <c r="T272" i="5"/>
  <c r="R272" i="5"/>
  <c r="V271" i="5"/>
  <c r="H271" i="5"/>
  <c r="F271" i="5"/>
  <c r="N271" i="5" s="1"/>
  <c r="T271" i="5"/>
  <c r="R271" i="5"/>
  <c r="V266" i="5"/>
  <c r="H266" i="5"/>
  <c r="F266" i="5"/>
  <c r="N266" i="5" s="1"/>
  <c r="T266" i="5"/>
  <c r="R266" i="5"/>
  <c r="V265" i="5"/>
  <c r="H265" i="5"/>
  <c r="F265" i="5"/>
  <c r="N265" i="5" s="1"/>
  <c r="T265" i="5"/>
  <c r="R265" i="5"/>
  <c r="V264" i="5"/>
  <c r="H264" i="5"/>
  <c r="F264" i="5"/>
  <c r="N264" i="5" s="1"/>
  <c r="T264" i="5"/>
  <c r="R264" i="5"/>
  <c r="V263" i="5"/>
  <c r="H263" i="5"/>
  <c r="F263" i="5"/>
  <c r="N263" i="5" s="1"/>
  <c r="T263" i="5"/>
  <c r="R263" i="5"/>
  <c r="V262" i="5"/>
  <c r="H262" i="5"/>
  <c r="F262" i="5"/>
  <c r="N262" i="5" s="1"/>
  <c r="T262" i="5"/>
  <c r="R262" i="5"/>
  <c r="V261" i="5"/>
  <c r="H261" i="5"/>
  <c r="F261" i="5"/>
  <c r="N261" i="5" s="1"/>
  <c r="T261" i="5"/>
  <c r="R261" i="5"/>
  <c r="V260" i="5"/>
  <c r="H260" i="5"/>
  <c r="F260" i="5"/>
  <c r="N260" i="5" s="1"/>
  <c r="T260" i="5"/>
  <c r="R260" i="5"/>
  <c r="V259" i="5"/>
  <c r="H259" i="5"/>
  <c r="F259" i="5"/>
  <c r="N259" i="5" s="1"/>
  <c r="T259" i="5"/>
  <c r="R259" i="5"/>
  <c r="V258" i="5"/>
  <c r="H258" i="5"/>
  <c r="F258" i="5"/>
  <c r="N258" i="5" s="1"/>
  <c r="T258" i="5"/>
  <c r="R258" i="5"/>
  <c r="V257" i="5"/>
  <c r="H257" i="5"/>
  <c r="F257" i="5"/>
  <c r="N257" i="5" s="1"/>
  <c r="T257" i="5"/>
  <c r="R257" i="5"/>
  <c r="V256" i="5"/>
  <c r="H256" i="5"/>
  <c r="F256" i="5"/>
  <c r="N256" i="5" s="1"/>
  <c r="T256" i="5"/>
  <c r="R256" i="5"/>
  <c r="V255" i="5"/>
  <c r="H255" i="5"/>
  <c r="F255" i="5"/>
  <c r="N255" i="5" s="1"/>
  <c r="T255" i="5"/>
  <c r="R255" i="5"/>
  <c r="V254" i="5"/>
  <c r="H254" i="5"/>
  <c r="F254" i="5"/>
  <c r="N254" i="5" s="1"/>
  <c r="T254" i="5"/>
  <c r="R254" i="5"/>
  <c r="V253" i="5"/>
  <c r="H253" i="5"/>
  <c r="F253" i="5"/>
  <c r="N253" i="5" s="1"/>
  <c r="T253" i="5"/>
  <c r="R253" i="5"/>
  <c r="V248" i="5"/>
  <c r="H248" i="5"/>
  <c r="F248" i="5"/>
  <c r="N248" i="5" s="1"/>
  <c r="T248" i="5"/>
  <c r="R248" i="5"/>
  <c r="V247" i="5"/>
  <c r="H247" i="5"/>
  <c r="F247" i="5"/>
  <c r="N247" i="5" s="1"/>
  <c r="T247" i="5"/>
  <c r="R247" i="5"/>
  <c r="V246" i="5"/>
  <c r="H246" i="5"/>
  <c r="F246" i="5"/>
  <c r="N246" i="5" s="1"/>
  <c r="T246" i="5"/>
  <c r="R246" i="5"/>
  <c r="V245" i="5"/>
  <c r="H245" i="5"/>
  <c r="F245" i="5"/>
  <c r="N245" i="5" s="1"/>
  <c r="T245" i="5"/>
  <c r="R245" i="5"/>
  <c r="V244" i="5"/>
  <c r="H244" i="5"/>
  <c r="F244" i="5"/>
  <c r="N244" i="5" s="1"/>
  <c r="T244" i="5"/>
  <c r="R244" i="5"/>
  <c r="V243" i="5"/>
  <c r="H243" i="5"/>
  <c r="F243" i="5"/>
  <c r="N243" i="5" s="1"/>
  <c r="T243" i="5"/>
  <c r="R243" i="5"/>
  <c r="V242" i="5"/>
  <c r="H242" i="5"/>
  <c r="F242" i="5"/>
  <c r="N242" i="5" s="1"/>
  <c r="T242" i="5"/>
  <c r="R242" i="5"/>
  <c r="V241" i="5"/>
  <c r="H241" i="5"/>
  <c r="F241" i="5"/>
  <c r="N241" i="5" s="1"/>
  <c r="T241" i="5"/>
  <c r="R241" i="5"/>
  <c r="V240" i="5"/>
  <c r="H240" i="5"/>
  <c r="F240" i="5"/>
  <c r="N240" i="5" s="1"/>
  <c r="T240" i="5"/>
  <c r="R240" i="5"/>
  <c r="V239" i="5"/>
  <c r="H239" i="5"/>
  <c r="F239" i="5"/>
  <c r="N239" i="5" s="1"/>
  <c r="T239" i="5"/>
  <c r="R239" i="5"/>
  <c r="V237" i="5"/>
  <c r="H237" i="5"/>
  <c r="F237" i="5"/>
  <c r="N237" i="5" s="1"/>
  <c r="T237" i="5"/>
  <c r="R237" i="5"/>
  <c r="V236" i="5"/>
  <c r="H236" i="5"/>
  <c r="F236" i="5"/>
  <c r="N236" i="5" s="1"/>
  <c r="T236" i="5"/>
  <c r="R236" i="5"/>
  <c r="V235" i="5"/>
  <c r="H235" i="5"/>
  <c r="F235" i="5"/>
  <c r="N235" i="5" s="1"/>
  <c r="T235" i="5"/>
  <c r="R235" i="5"/>
  <c r="V234" i="5"/>
  <c r="H234" i="5"/>
  <c r="F234" i="5"/>
  <c r="N234" i="5" s="1"/>
  <c r="T234" i="5"/>
  <c r="R234" i="5"/>
  <c r="V229" i="5"/>
  <c r="H229" i="5"/>
  <c r="F229" i="5"/>
  <c r="N229" i="5" s="1"/>
  <c r="T229" i="5"/>
  <c r="R229" i="5"/>
  <c r="V228" i="5"/>
  <c r="H228" i="5"/>
  <c r="F228" i="5"/>
  <c r="N228" i="5" s="1"/>
  <c r="T228" i="5"/>
  <c r="R228" i="5"/>
  <c r="V227" i="5"/>
  <c r="H227" i="5"/>
  <c r="F227" i="5"/>
  <c r="N227" i="5" s="1"/>
  <c r="T227" i="5"/>
  <c r="R227" i="5"/>
  <c r="V226" i="5"/>
  <c r="H226" i="5"/>
  <c r="F226" i="5"/>
  <c r="N226" i="5" s="1"/>
  <c r="T226" i="5"/>
  <c r="R226" i="5"/>
  <c r="V225" i="5"/>
  <c r="H225" i="5"/>
  <c r="F225" i="5"/>
  <c r="N225" i="5" s="1"/>
  <c r="T225" i="5"/>
  <c r="R225" i="5"/>
  <c r="V224" i="5"/>
  <c r="H224" i="5"/>
  <c r="F224" i="5"/>
  <c r="N224" i="5" s="1"/>
  <c r="T224" i="5"/>
  <c r="R224" i="5"/>
  <c r="V223" i="5"/>
  <c r="H223" i="5"/>
  <c r="F223" i="5"/>
  <c r="N223" i="5" s="1"/>
  <c r="T223" i="5"/>
  <c r="R223" i="5"/>
  <c r="V222" i="5"/>
  <c r="H222" i="5"/>
  <c r="F222" i="5"/>
  <c r="N222" i="5" s="1"/>
  <c r="T222" i="5"/>
  <c r="R222" i="5"/>
  <c r="V221" i="5"/>
  <c r="H221" i="5"/>
  <c r="F221" i="5"/>
  <c r="N221" i="5" s="1"/>
  <c r="T221" i="5"/>
  <c r="R221" i="5"/>
  <c r="V220" i="5"/>
  <c r="H220" i="5"/>
  <c r="F220" i="5"/>
  <c r="N220" i="5" s="1"/>
  <c r="T220" i="5"/>
  <c r="R220" i="5"/>
  <c r="V215" i="5"/>
  <c r="H215" i="5"/>
  <c r="F215" i="5"/>
  <c r="N215" i="5" s="1"/>
  <c r="T215" i="5"/>
  <c r="R215" i="5"/>
  <c r="V214" i="5"/>
  <c r="H214" i="5"/>
  <c r="F214" i="5"/>
  <c r="N214" i="5" s="1"/>
  <c r="T214" i="5"/>
  <c r="R214" i="5"/>
  <c r="V213" i="5"/>
  <c r="H213" i="5"/>
  <c r="F213" i="5"/>
  <c r="N213" i="5" s="1"/>
  <c r="T213" i="5"/>
  <c r="R213" i="5"/>
  <c r="V212" i="5"/>
  <c r="H212" i="5"/>
  <c r="F212" i="5"/>
  <c r="N212" i="5" s="1"/>
  <c r="T212" i="5"/>
  <c r="R212" i="5"/>
  <c r="V211" i="5"/>
  <c r="H211" i="5"/>
  <c r="F211" i="5"/>
  <c r="N211" i="5" s="1"/>
  <c r="T211" i="5"/>
  <c r="R211" i="5"/>
  <c r="V210" i="5"/>
  <c r="H210" i="5"/>
  <c r="F210" i="5"/>
  <c r="N210" i="5" s="1"/>
  <c r="T210" i="5"/>
  <c r="R210" i="5"/>
  <c r="V209" i="5"/>
  <c r="H209" i="5"/>
  <c r="F209" i="5"/>
  <c r="N209" i="5" s="1"/>
  <c r="T209" i="5"/>
  <c r="R209" i="5"/>
  <c r="V208" i="5"/>
  <c r="H208" i="5"/>
  <c r="F208" i="5"/>
  <c r="N208" i="5" s="1"/>
  <c r="T208" i="5"/>
  <c r="R208" i="5"/>
  <c r="V207" i="5"/>
  <c r="H207" i="5"/>
  <c r="F207" i="5"/>
  <c r="N207" i="5" s="1"/>
  <c r="T207" i="5"/>
  <c r="R207" i="5"/>
  <c r="V206" i="5"/>
  <c r="H206" i="5"/>
  <c r="F206" i="5"/>
  <c r="N206" i="5" s="1"/>
  <c r="T206" i="5"/>
  <c r="R206" i="5"/>
  <c r="V205" i="5"/>
  <c r="H205" i="5"/>
  <c r="F205" i="5"/>
  <c r="N205" i="5" s="1"/>
  <c r="T205" i="5"/>
  <c r="R205" i="5"/>
  <c r="V204" i="5"/>
  <c r="H204" i="5"/>
  <c r="F204" i="5"/>
  <c r="N204" i="5" s="1"/>
  <c r="T204" i="5"/>
  <c r="R204" i="5"/>
  <c r="V203" i="5"/>
  <c r="H203" i="5"/>
  <c r="F203" i="5"/>
  <c r="N203" i="5" s="1"/>
  <c r="T203" i="5"/>
  <c r="R203" i="5"/>
  <c r="V202" i="5"/>
  <c r="H202" i="5"/>
  <c r="F202" i="5"/>
  <c r="N202" i="5" s="1"/>
  <c r="T202" i="5"/>
  <c r="R202" i="5"/>
  <c r="V201" i="5"/>
  <c r="H201" i="5"/>
  <c r="F201" i="5"/>
  <c r="N201" i="5" s="1"/>
  <c r="T201" i="5"/>
  <c r="R201" i="5"/>
  <c r="V196" i="5"/>
  <c r="H196" i="5"/>
  <c r="F196" i="5"/>
  <c r="N196" i="5" s="1"/>
  <c r="T196" i="5"/>
  <c r="R196" i="5"/>
  <c r="V195" i="5"/>
  <c r="H195" i="5"/>
  <c r="F195" i="5"/>
  <c r="N195" i="5" s="1"/>
  <c r="T195" i="5"/>
  <c r="R195" i="5"/>
  <c r="V194" i="5"/>
  <c r="H194" i="5"/>
  <c r="F194" i="5"/>
  <c r="N194" i="5" s="1"/>
  <c r="T194" i="5"/>
  <c r="R194" i="5"/>
  <c r="V193" i="5"/>
  <c r="H193" i="5"/>
  <c r="F193" i="5"/>
  <c r="N193" i="5" s="1"/>
  <c r="T193" i="5"/>
  <c r="R193" i="5"/>
  <c r="V192" i="5"/>
  <c r="H192" i="5"/>
  <c r="F192" i="5"/>
  <c r="N192" i="5" s="1"/>
  <c r="T192" i="5"/>
  <c r="R192" i="5"/>
  <c r="V191" i="5"/>
  <c r="H191" i="5"/>
  <c r="F191" i="5"/>
  <c r="N191" i="5" s="1"/>
  <c r="T191" i="5"/>
  <c r="R191" i="5"/>
  <c r="V190" i="5"/>
  <c r="H190" i="5"/>
  <c r="F190" i="5"/>
  <c r="N190" i="5" s="1"/>
  <c r="T190" i="5"/>
  <c r="R190" i="5"/>
  <c r="V189" i="5"/>
  <c r="H189" i="5"/>
  <c r="F189" i="5"/>
  <c r="T189" i="5"/>
  <c r="R189" i="5"/>
  <c r="V188" i="5"/>
  <c r="H188" i="5"/>
  <c r="F188" i="5"/>
  <c r="N188" i="5" s="1"/>
  <c r="T188" i="5"/>
  <c r="R188" i="5"/>
  <c r="V187" i="5"/>
  <c r="H187" i="5"/>
  <c r="F187" i="5"/>
  <c r="N187" i="5" s="1"/>
  <c r="T187" i="5"/>
  <c r="R187" i="5"/>
  <c r="V186" i="5"/>
  <c r="H186" i="5"/>
  <c r="F186" i="5"/>
  <c r="N186" i="5" s="1"/>
  <c r="T186" i="5"/>
  <c r="R186" i="5"/>
  <c r="V185" i="5"/>
  <c r="H185" i="5"/>
  <c r="F185" i="5"/>
  <c r="N185" i="5" s="1"/>
  <c r="T185" i="5"/>
  <c r="R185" i="5"/>
  <c r="V184" i="5"/>
  <c r="H184" i="5"/>
  <c r="F184" i="5"/>
  <c r="N184" i="5" s="1"/>
  <c r="T184" i="5"/>
  <c r="R184" i="5"/>
  <c r="V173" i="5"/>
  <c r="H173" i="5"/>
  <c r="H175" i="5" s="1"/>
  <c r="F173" i="5"/>
  <c r="T173" i="5"/>
  <c r="R173" i="5"/>
  <c r="V168" i="5"/>
  <c r="H168" i="5"/>
  <c r="F168" i="5"/>
  <c r="N168" i="5" s="1"/>
  <c r="T168" i="5"/>
  <c r="R168" i="5"/>
  <c r="V167" i="5"/>
  <c r="H167" i="5"/>
  <c r="F167" i="5"/>
  <c r="N167" i="5" s="1"/>
  <c r="T167" i="5"/>
  <c r="R167" i="5"/>
  <c r="V162" i="5"/>
  <c r="H162" i="5"/>
  <c r="H164" i="5" s="1"/>
  <c r="F162" i="5"/>
  <c r="T162" i="5"/>
  <c r="R162" i="5"/>
  <c r="V157" i="5"/>
  <c r="H157" i="5"/>
  <c r="H159" i="5" s="1"/>
  <c r="F157" i="5"/>
  <c r="T157" i="5"/>
  <c r="R157" i="5"/>
  <c r="V152" i="5"/>
  <c r="H152" i="5"/>
  <c r="H154" i="5" s="1"/>
  <c r="F152" i="5"/>
  <c r="T152" i="5"/>
  <c r="R152" i="5"/>
  <c r="V147" i="5"/>
  <c r="H147" i="5"/>
  <c r="F147" i="5"/>
  <c r="N147" i="5" s="1"/>
  <c r="T147" i="5"/>
  <c r="R147" i="5"/>
  <c r="V146" i="5"/>
  <c r="H146" i="5"/>
  <c r="F146" i="5"/>
  <c r="N146" i="5" s="1"/>
  <c r="T146" i="5"/>
  <c r="R146" i="5"/>
  <c r="V136" i="5"/>
  <c r="H136" i="5"/>
  <c r="F136" i="5"/>
  <c r="N136" i="5" s="1"/>
  <c r="T136" i="5"/>
  <c r="R136" i="5"/>
  <c r="V135" i="5"/>
  <c r="H135" i="5"/>
  <c r="F135" i="5"/>
  <c r="N135" i="5" s="1"/>
  <c r="T135" i="5"/>
  <c r="R135" i="5"/>
  <c r="V134" i="5"/>
  <c r="H134" i="5"/>
  <c r="F134" i="5"/>
  <c r="N134" i="5" s="1"/>
  <c r="T134" i="5"/>
  <c r="R134" i="5"/>
  <c r="V133" i="5"/>
  <c r="H133" i="5"/>
  <c r="F133" i="5"/>
  <c r="N133" i="5" s="1"/>
  <c r="T133" i="5"/>
  <c r="R133" i="5"/>
  <c r="V132" i="5"/>
  <c r="H132" i="5"/>
  <c r="F132" i="5"/>
  <c r="N132" i="5" s="1"/>
  <c r="T132" i="5"/>
  <c r="R132" i="5"/>
  <c r="V131" i="5"/>
  <c r="H131" i="5"/>
  <c r="F131" i="5"/>
  <c r="N131" i="5" s="1"/>
  <c r="T131" i="5"/>
  <c r="R131" i="5"/>
  <c r="V130" i="5"/>
  <c r="H130" i="5"/>
  <c r="F130" i="5"/>
  <c r="N130" i="5" s="1"/>
  <c r="T130" i="5"/>
  <c r="R130" i="5"/>
  <c r="V129" i="5"/>
  <c r="H129" i="5"/>
  <c r="F129" i="5"/>
  <c r="N129" i="5" s="1"/>
  <c r="T129" i="5"/>
  <c r="R129" i="5"/>
  <c r="V128" i="5"/>
  <c r="H128" i="5"/>
  <c r="F128" i="5"/>
  <c r="N128" i="5" s="1"/>
  <c r="T128" i="5"/>
  <c r="R128" i="5"/>
  <c r="V127" i="5"/>
  <c r="H127" i="5"/>
  <c r="F127" i="5"/>
  <c r="N127" i="5" s="1"/>
  <c r="T127" i="5"/>
  <c r="R127" i="5"/>
  <c r="V126" i="5"/>
  <c r="H126" i="5"/>
  <c r="F126" i="5"/>
  <c r="N126" i="5" s="1"/>
  <c r="T126" i="5"/>
  <c r="R126" i="5"/>
  <c r="V125" i="5"/>
  <c r="H125" i="5"/>
  <c r="F125" i="5"/>
  <c r="N125" i="5" s="1"/>
  <c r="T125" i="5"/>
  <c r="R125" i="5"/>
  <c r="V124" i="5"/>
  <c r="H124" i="5"/>
  <c r="F124" i="5"/>
  <c r="N124" i="5" s="1"/>
  <c r="T124" i="5"/>
  <c r="R124" i="5"/>
  <c r="V123" i="5"/>
  <c r="H123" i="5"/>
  <c r="F123" i="5"/>
  <c r="N123" i="5" s="1"/>
  <c r="T123" i="5"/>
  <c r="V122" i="5"/>
  <c r="H122" i="5"/>
  <c r="F122" i="5"/>
  <c r="N122" i="5" s="1"/>
  <c r="T122" i="5"/>
  <c r="V117" i="5"/>
  <c r="H117" i="5"/>
  <c r="F117" i="5"/>
  <c r="N117" i="5" s="1"/>
  <c r="T117" i="5"/>
  <c r="R117" i="5"/>
  <c r="V116" i="5"/>
  <c r="H116" i="5"/>
  <c r="F116" i="5"/>
  <c r="N116" i="5" s="1"/>
  <c r="T116" i="5"/>
  <c r="R116" i="5"/>
  <c r="V115" i="5"/>
  <c r="H115" i="5"/>
  <c r="F115" i="5"/>
  <c r="N115" i="5" s="1"/>
  <c r="T115" i="5"/>
  <c r="R115" i="5"/>
  <c r="V114" i="5"/>
  <c r="H114" i="5"/>
  <c r="F114" i="5"/>
  <c r="T114" i="5"/>
  <c r="R114" i="5"/>
  <c r="V113" i="5"/>
  <c r="H113" i="5"/>
  <c r="F113" i="5"/>
  <c r="N113" i="5" s="1"/>
  <c r="T113" i="5"/>
  <c r="R113" i="5"/>
  <c r="V112" i="5"/>
  <c r="H112" i="5"/>
  <c r="F112" i="5"/>
  <c r="N112" i="5" s="1"/>
  <c r="T112" i="5"/>
  <c r="R112" i="5"/>
  <c r="V111" i="5"/>
  <c r="H111" i="5"/>
  <c r="F111" i="5"/>
  <c r="N111" i="5" s="1"/>
  <c r="T111" i="5"/>
  <c r="R111" i="5"/>
  <c r="V110" i="5"/>
  <c r="H110" i="5"/>
  <c r="F110" i="5"/>
  <c r="T110" i="5"/>
  <c r="R110" i="5"/>
  <c r="V109" i="5"/>
  <c r="H109" i="5"/>
  <c r="F109" i="5"/>
  <c r="N109" i="5" s="1"/>
  <c r="T109" i="5"/>
  <c r="R109" i="5"/>
  <c r="V108" i="5"/>
  <c r="H108" i="5"/>
  <c r="F108" i="5"/>
  <c r="N108" i="5" s="1"/>
  <c r="T108" i="5"/>
  <c r="R108" i="5"/>
  <c r="V107" i="5"/>
  <c r="H107" i="5"/>
  <c r="F107" i="5"/>
  <c r="N107" i="5" s="1"/>
  <c r="T107" i="5"/>
  <c r="R107" i="5"/>
  <c r="V106" i="5"/>
  <c r="H106" i="5"/>
  <c r="F106" i="5"/>
  <c r="N106" i="5" s="1"/>
  <c r="T106" i="5"/>
  <c r="R106" i="5"/>
  <c r="V105" i="5"/>
  <c r="H105" i="5"/>
  <c r="F105" i="5"/>
  <c r="N105" i="5" s="1"/>
  <c r="T105" i="5"/>
  <c r="R105" i="5"/>
  <c r="V104" i="5"/>
  <c r="H104" i="5"/>
  <c r="F104" i="5"/>
  <c r="N104" i="5" s="1"/>
  <c r="T104" i="5"/>
  <c r="R104" i="5"/>
  <c r="V103" i="5"/>
  <c r="H103" i="5"/>
  <c r="F103" i="5"/>
  <c r="N103" i="5" s="1"/>
  <c r="T103" i="5"/>
  <c r="R103" i="5"/>
  <c r="V102" i="5"/>
  <c r="H102" i="5"/>
  <c r="F102" i="5"/>
  <c r="N102" i="5" s="1"/>
  <c r="T102" i="5"/>
  <c r="R102" i="5"/>
  <c r="V101" i="5"/>
  <c r="H101" i="5"/>
  <c r="F101" i="5"/>
  <c r="N101" i="5" s="1"/>
  <c r="T101" i="5"/>
  <c r="R101" i="5"/>
  <c r="V100" i="5"/>
  <c r="H100" i="5"/>
  <c r="F100" i="5"/>
  <c r="N100" i="5" s="1"/>
  <c r="T100" i="5"/>
  <c r="V99" i="5"/>
  <c r="H99" i="5"/>
  <c r="F99" i="5"/>
  <c r="N99" i="5" s="1"/>
  <c r="T99" i="5"/>
  <c r="V98" i="5"/>
  <c r="H98" i="5"/>
  <c r="F98" i="5"/>
  <c r="N98" i="5" s="1"/>
  <c r="T98" i="5"/>
  <c r="V93" i="5"/>
  <c r="H93" i="5"/>
  <c r="F93" i="5"/>
  <c r="N93" i="5" s="1"/>
  <c r="T93" i="5"/>
  <c r="R93" i="5"/>
  <c r="V92" i="5"/>
  <c r="H92" i="5"/>
  <c r="F92" i="5"/>
  <c r="N92" i="5" s="1"/>
  <c r="T92" i="5"/>
  <c r="R92" i="5"/>
  <c r="V91" i="5"/>
  <c r="H91" i="5"/>
  <c r="F91" i="5"/>
  <c r="N91" i="5" s="1"/>
  <c r="T91" i="5"/>
  <c r="R91" i="5"/>
  <c r="V90" i="5"/>
  <c r="H90" i="5"/>
  <c r="F90" i="5"/>
  <c r="N90" i="5" s="1"/>
  <c r="T90" i="5"/>
  <c r="R90" i="5"/>
  <c r="V89" i="5"/>
  <c r="H89" i="5"/>
  <c r="F89" i="5"/>
  <c r="N89" i="5" s="1"/>
  <c r="T89" i="5"/>
  <c r="R89" i="5"/>
  <c r="V88" i="5"/>
  <c r="H88" i="5"/>
  <c r="F88" i="5"/>
  <c r="N88" i="5" s="1"/>
  <c r="T88" i="5"/>
  <c r="R88" i="5"/>
  <c r="V87" i="5"/>
  <c r="H87" i="5"/>
  <c r="F87" i="5"/>
  <c r="N87" i="5" s="1"/>
  <c r="T87" i="5"/>
  <c r="R87" i="5"/>
  <c r="V86" i="5"/>
  <c r="H86" i="5"/>
  <c r="F86" i="5"/>
  <c r="N86" i="5" s="1"/>
  <c r="T86" i="5"/>
  <c r="R86" i="5"/>
  <c r="V85" i="5"/>
  <c r="H85" i="5"/>
  <c r="F85" i="5"/>
  <c r="N85" i="5" s="1"/>
  <c r="T85" i="5"/>
  <c r="R85" i="5"/>
  <c r="V84" i="5"/>
  <c r="H84" i="5"/>
  <c r="F84" i="5"/>
  <c r="N84" i="5" s="1"/>
  <c r="T84" i="5"/>
  <c r="V83" i="5"/>
  <c r="H83" i="5"/>
  <c r="F83" i="5"/>
  <c r="N83" i="5" s="1"/>
  <c r="T83" i="5"/>
  <c r="V82" i="5"/>
  <c r="H82" i="5"/>
  <c r="F82" i="5"/>
  <c r="N82" i="5" s="1"/>
  <c r="T82" i="5"/>
  <c r="V77" i="5"/>
  <c r="H77" i="5"/>
  <c r="F77" i="5"/>
  <c r="N77" i="5" s="1"/>
  <c r="T77" i="5"/>
  <c r="R77" i="5"/>
  <c r="V76" i="5"/>
  <c r="H76" i="5"/>
  <c r="F76" i="5"/>
  <c r="N76" i="5" s="1"/>
  <c r="T76" i="5"/>
  <c r="R76" i="5"/>
  <c r="V71" i="5"/>
  <c r="H71" i="5"/>
  <c r="F71" i="5"/>
  <c r="N71" i="5" s="1"/>
  <c r="T71" i="5"/>
  <c r="R71" i="5"/>
  <c r="V70" i="5"/>
  <c r="H70" i="5"/>
  <c r="F70" i="5"/>
  <c r="T70" i="5"/>
  <c r="R70" i="5"/>
  <c r="V65" i="5"/>
  <c r="H65" i="5"/>
  <c r="F65" i="5"/>
  <c r="N65" i="5" s="1"/>
  <c r="T65" i="5"/>
  <c r="R65" i="5"/>
  <c r="V64" i="5"/>
  <c r="H64" i="5"/>
  <c r="F64" i="5"/>
  <c r="N64" i="5" s="1"/>
  <c r="T64" i="5"/>
  <c r="R64" i="5"/>
  <c r="V63" i="5"/>
  <c r="H63" i="5"/>
  <c r="F63" i="5"/>
  <c r="N63" i="5" s="1"/>
  <c r="T63" i="5"/>
  <c r="R63" i="5"/>
  <c r="V62" i="5"/>
  <c r="H62" i="5"/>
  <c r="F62" i="5"/>
  <c r="N62" i="5" s="1"/>
  <c r="T62" i="5"/>
  <c r="R62" i="5"/>
  <c r="V61" i="5"/>
  <c r="H61" i="5"/>
  <c r="F61" i="5"/>
  <c r="N61" i="5" s="1"/>
  <c r="T61" i="5"/>
  <c r="R61" i="5"/>
  <c r="V60" i="5"/>
  <c r="H60" i="5"/>
  <c r="F60" i="5"/>
  <c r="N60" i="5" s="1"/>
  <c r="T60" i="5"/>
  <c r="R60" i="5"/>
  <c r="V59" i="5"/>
  <c r="H59" i="5"/>
  <c r="F59" i="5"/>
  <c r="N59" i="5" s="1"/>
  <c r="T59" i="5"/>
  <c r="R59" i="5"/>
  <c r="V58" i="5"/>
  <c r="H58" i="5"/>
  <c r="F58" i="5"/>
  <c r="N58" i="5" s="1"/>
  <c r="T58" i="5"/>
  <c r="R58" i="5"/>
  <c r="V57" i="5"/>
  <c r="H57" i="5"/>
  <c r="F57" i="5"/>
  <c r="N57" i="5" s="1"/>
  <c r="T57" i="5"/>
  <c r="R57" i="5"/>
  <c r="V56" i="5"/>
  <c r="H56" i="5"/>
  <c r="F56" i="5"/>
  <c r="N56" i="5" s="1"/>
  <c r="T56" i="5"/>
  <c r="R56" i="5"/>
  <c r="V55" i="5"/>
  <c r="H55" i="5"/>
  <c r="F55" i="5"/>
  <c r="N55" i="5" s="1"/>
  <c r="T55" i="5"/>
  <c r="R55" i="5"/>
  <c r="V54" i="5"/>
  <c r="H54" i="5"/>
  <c r="F54" i="5"/>
  <c r="N54" i="5" s="1"/>
  <c r="T54" i="5"/>
  <c r="R54" i="5"/>
  <c r="V53" i="5"/>
  <c r="H53" i="5"/>
  <c r="F53" i="5"/>
  <c r="N53" i="5" s="1"/>
  <c r="T53" i="5"/>
  <c r="R53" i="5"/>
  <c r="V52" i="5"/>
  <c r="H52" i="5"/>
  <c r="F52" i="5"/>
  <c r="N52" i="5" s="1"/>
  <c r="T52" i="5"/>
  <c r="R52" i="5"/>
  <c r="V51" i="5"/>
  <c r="H51" i="5"/>
  <c r="F51" i="5"/>
  <c r="N51" i="5" s="1"/>
  <c r="T51" i="5"/>
  <c r="R51" i="5"/>
  <c r="V50" i="5"/>
  <c r="H50" i="5"/>
  <c r="F50" i="5"/>
  <c r="N50" i="5" s="1"/>
  <c r="T50" i="5"/>
  <c r="R50" i="5"/>
  <c r="V49" i="5"/>
  <c r="H49" i="5"/>
  <c r="F49" i="5"/>
  <c r="N49" i="5" s="1"/>
  <c r="T49" i="5"/>
  <c r="R49" i="5"/>
  <c r="V48" i="5"/>
  <c r="H48" i="5"/>
  <c r="F48" i="5"/>
  <c r="T48" i="5"/>
  <c r="R48" i="5"/>
  <c r="V47" i="5"/>
  <c r="H47" i="5"/>
  <c r="F47" i="5"/>
  <c r="N47" i="5" s="1"/>
  <c r="T47" i="5"/>
  <c r="V46" i="5"/>
  <c r="H46" i="5"/>
  <c r="F46" i="5"/>
  <c r="N46" i="5" s="1"/>
  <c r="T46" i="5"/>
  <c r="V45" i="5"/>
  <c r="H45" i="5"/>
  <c r="F45" i="5"/>
  <c r="N45" i="5" s="1"/>
  <c r="T45" i="5"/>
  <c r="V40" i="5"/>
  <c r="H40" i="5"/>
  <c r="F40" i="5"/>
  <c r="N40" i="5" s="1"/>
  <c r="T40" i="5"/>
  <c r="R40" i="5"/>
  <c r="V39" i="5"/>
  <c r="H39" i="5"/>
  <c r="F39" i="5"/>
  <c r="N39" i="5" s="1"/>
  <c r="T39" i="5"/>
  <c r="R39" i="5"/>
  <c r="V38" i="5"/>
  <c r="H38" i="5"/>
  <c r="F38" i="5"/>
  <c r="N38" i="5" s="1"/>
  <c r="T38" i="5"/>
  <c r="R38" i="5"/>
  <c r="V37" i="5"/>
  <c r="H37" i="5"/>
  <c r="F37" i="5"/>
  <c r="N37" i="5" s="1"/>
  <c r="T37" i="5"/>
  <c r="R37" i="5"/>
  <c r="V36" i="5"/>
  <c r="H36" i="5"/>
  <c r="F36" i="5"/>
  <c r="N36" i="5" s="1"/>
  <c r="T36" i="5"/>
  <c r="R36" i="5"/>
  <c r="V35" i="5"/>
  <c r="H35" i="5"/>
  <c r="F35" i="5"/>
  <c r="N35" i="5" s="1"/>
  <c r="T35" i="5"/>
  <c r="R35" i="5"/>
  <c r="V34" i="5"/>
  <c r="H34" i="5"/>
  <c r="F34" i="5"/>
  <c r="N34" i="5" s="1"/>
  <c r="T34" i="5"/>
  <c r="R34" i="5"/>
  <c r="V33" i="5"/>
  <c r="H33" i="5"/>
  <c r="F33" i="5"/>
  <c r="N33" i="5" s="1"/>
  <c r="T33" i="5"/>
  <c r="R33" i="5"/>
  <c r="V32" i="5"/>
  <c r="H32" i="5"/>
  <c r="F32" i="5"/>
  <c r="N32" i="5" s="1"/>
  <c r="T32" i="5"/>
  <c r="R32" i="5"/>
  <c r="V31" i="5"/>
  <c r="H31" i="5"/>
  <c r="F31" i="5"/>
  <c r="N31" i="5" s="1"/>
  <c r="T31" i="5"/>
  <c r="R31" i="5"/>
  <c r="V30" i="5"/>
  <c r="H30" i="5"/>
  <c r="F30" i="5"/>
  <c r="N30" i="5" s="1"/>
  <c r="T30" i="5"/>
  <c r="R30" i="5"/>
  <c r="V29" i="5"/>
  <c r="H29" i="5"/>
  <c r="F29" i="5"/>
  <c r="N29" i="5" s="1"/>
  <c r="T29" i="5"/>
  <c r="R29" i="5"/>
  <c r="V28" i="5"/>
  <c r="H28" i="5"/>
  <c r="F28" i="5"/>
  <c r="N28" i="5" s="1"/>
  <c r="T28" i="5"/>
  <c r="R28" i="5"/>
  <c r="V27" i="5"/>
  <c r="H27" i="5"/>
  <c r="F27" i="5"/>
  <c r="N27" i="5" s="1"/>
  <c r="T27" i="5"/>
  <c r="R27" i="5"/>
  <c r="V26" i="5"/>
  <c r="H26" i="5"/>
  <c r="F26" i="5"/>
  <c r="N26" i="5" s="1"/>
  <c r="T26" i="5"/>
  <c r="R26" i="5"/>
  <c r="V25" i="5"/>
  <c r="H25" i="5"/>
  <c r="F25" i="5"/>
  <c r="N25" i="5" s="1"/>
  <c r="T25" i="5"/>
  <c r="R25" i="5"/>
  <c r="V24" i="5"/>
  <c r="H24" i="5"/>
  <c r="F24" i="5"/>
  <c r="N24" i="5" s="1"/>
  <c r="T24" i="5"/>
  <c r="R24" i="5"/>
  <c r="V23" i="5"/>
  <c r="H23" i="5"/>
  <c r="F23" i="5"/>
  <c r="N23" i="5" s="1"/>
  <c r="V22" i="5"/>
  <c r="H22" i="5"/>
  <c r="F22" i="5"/>
  <c r="N22" i="5" s="1"/>
  <c r="T22" i="5"/>
  <c r="V21" i="5"/>
  <c r="H21" i="5"/>
  <c r="F21" i="5"/>
  <c r="N21" i="5" s="1"/>
  <c r="T21" i="5"/>
  <c r="N70" i="5" l="1"/>
  <c r="Z70" i="5" s="1"/>
  <c r="Z28" i="5"/>
  <c r="Z40" i="5"/>
  <c r="Z53" i="5"/>
  <c r="Z57" i="5"/>
  <c r="Z61" i="5"/>
  <c r="Z65" i="5"/>
  <c r="Z84" i="5"/>
  <c r="Z88" i="5"/>
  <c r="Z109" i="5"/>
  <c r="Z126" i="5"/>
  <c r="Z130" i="5"/>
  <c r="Z168" i="5"/>
  <c r="Z196" i="5"/>
  <c r="Z205" i="5"/>
  <c r="Z209" i="5"/>
  <c r="Z213" i="5"/>
  <c r="Z226" i="5"/>
  <c r="Z235" i="5"/>
  <c r="Z240" i="5"/>
  <c r="Z244" i="5"/>
  <c r="Z248" i="5"/>
  <c r="Z253" i="5"/>
  <c r="Z257" i="5"/>
  <c r="Z261" i="5"/>
  <c r="Z265" i="5"/>
  <c r="Z274" i="5"/>
  <c r="Z278" i="5"/>
  <c r="Z292" i="5"/>
  <c r="Z306" i="5"/>
  <c r="Z314" i="5"/>
  <c r="Z24" i="5"/>
  <c r="Z32" i="5"/>
  <c r="Z36" i="5"/>
  <c r="Z45" i="5"/>
  <c r="N170" i="5"/>
  <c r="Z188" i="5"/>
  <c r="Z192" i="5"/>
  <c r="Z201" i="5"/>
  <c r="Z49" i="5"/>
  <c r="Z92" i="5"/>
  <c r="Z101" i="5"/>
  <c r="Z105" i="5"/>
  <c r="Z113" i="5"/>
  <c r="Z117" i="5"/>
  <c r="Z134" i="5"/>
  <c r="Z184" i="5"/>
  <c r="Z222" i="5"/>
  <c r="N299" i="5"/>
  <c r="N317" i="5"/>
  <c r="Z291" i="5"/>
  <c r="Z305" i="5"/>
  <c r="Z313" i="5"/>
  <c r="N250" i="5"/>
  <c r="Z22" i="5"/>
  <c r="Z295" i="5"/>
  <c r="Z309" i="5"/>
  <c r="X48" i="5"/>
  <c r="N48" i="5"/>
  <c r="N67" i="5" s="1"/>
  <c r="Z122" i="5"/>
  <c r="V138" i="5"/>
  <c r="Z23" i="5"/>
  <c r="Z31" i="5"/>
  <c r="Z83" i="5"/>
  <c r="Z125" i="5"/>
  <c r="N149" i="5"/>
  <c r="Z187" i="5"/>
  <c r="Z195" i="5"/>
  <c r="Z204" i="5"/>
  <c r="Z234" i="5"/>
  <c r="Z243" i="5"/>
  <c r="Z256" i="5"/>
  <c r="Z264" i="5"/>
  <c r="Z273" i="5"/>
  <c r="Z281" i="5"/>
  <c r="Z290" i="5"/>
  <c r="Z304" i="5"/>
  <c r="Z312" i="5"/>
  <c r="Z326" i="5"/>
  <c r="Z297" i="5"/>
  <c r="Z311" i="5"/>
  <c r="Z325" i="5"/>
  <c r="F164" i="5"/>
  <c r="N162" i="5"/>
  <c r="N164" i="5" s="1"/>
  <c r="Z35" i="5"/>
  <c r="Z87" i="5"/>
  <c r="Z100" i="5"/>
  <c r="Z108" i="5"/>
  <c r="Z116" i="5"/>
  <c r="Z129" i="5"/>
  <c r="Z133" i="5"/>
  <c r="Z147" i="5"/>
  <c r="Z221" i="5"/>
  <c r="Z225" i="5"/>
  <c r="Z260" i="5"/>
  <c r="Z30" i="5"/>
  <c r="Z34" i="5"/>
  <c r="Z51" i="5"/>
  <c r="Z63" i="5"/>
  <c r="Z77" i="5"/>
  <c r="Z103" i="5"/>
  <c r="X110" i="5"/>
  <c r="N110" i="5"/>
  <c r="Z110" i="5" s="1"/>
  <c r="Z115" i="5"/>
  <c r="Z132" i="5"/>
  <c r="V149" i="5"/>
  <c r="Z146" i="5"/>
  <c r="X189" i="5"/>
  <c r="N189" i="5"/>
  <c r="N198" i="5" s="1"/>
  <c r="Z194" i="5"/>
  <c r="Z211" i="5"/>
  <c r="Z220" i="5"/>
  <c r="Z237" i="5"/>
  <c r="Z255" i="5"/>
  <c r="N283" i="5"/>
  <c r="Z310" i="5"/>
  <c r="N42" i="5"/>
  <c r="Z323" i="5"/>
  <c r="F159" i="5"/>
  <c r="N157" i="5"/>
  <c r="N159" i="5" s="1"/>
  <c r="V175" i="5"/>
  <c r="Z56" i="5"/>
  <c r="Z64" i="5"/>
  <c r="Z91" i="5"/>
  <c r="Z112" i="5"/>
  <c r="Z208" i="5"/>
  <c r="Z212" i="5"/>
  <c r="Z239" i="5"/>
  <c r="Z277" i="5"/>
  <c r="Z47" i="5"/>
  <c r="Z59" i="5"/>
  <c r="Z82" i="5"/>
  <c r="Z86" i="5"/>
  <c r="Z90" i="5"/>
  <c r="Z99" i="5"/>
  <c r="Z111" i="5"/>
  <c r="Z128" i="5"/>
  <c r="Z190" i="5"/>
  <c r="Z207" i="5"/>
  <c r="Z228" i="5"/>
  <c r="Z246" i="5"/>
  <c r="Z263" i="5"/>
  <c r="Z272" i="5"/>
  <c r="Z276" i="5"/>
  <c r="Z296" i="5"/>
  <c r="N328" i="5"/>
  <c r="Z25" i="5"/>
  <c r="Z29" i="5"/>
  <c r="Z33" i="5"/>
  <c r="Z37" i="5"/>
  <c r="Z46" i="5"/>
  <c r="Z62" i="5"/>
  <c r="Z71" i="5"/>
  <c r="Z76" i="5"/>
  <c r="Z85" i="5"/>
  <c r="Z89" i="5"/>
  <c r="Z93" i="5"/>
  <c r="Z98" i="5"/>
  <c r="Z102" i="5"/>
  <c r="Z106" i="5"/>
  <c r="N138" i="5"/>
  <c r="Z123" i="5"/>
  <c r="Z127" i="5"/>
  <c r="Z131" i="5"/>
  <c r="Z135" i="5"/>
  <c r="F175" i="5"/>
  <c r="N173" i="5"/>
  <c r="N175" i="5" s="1"/>
  <c r="Z185" i="5"/>
  <c r="Z193" i="5"/>
  <c r="N217" i="5"/>
  <c r="Z202" i="5"/>
  <c r="Z206" i="5"/>
  <c r="Z210" i="5"/>
  <c r="Z214" i="5"/>
  <c r="Z223" i="5"/>
  <c r="Z227" i="5"/>
  <c r="Z236" i="5"/>
  <c r="Z241" i="5"/>
  <c r="Z245" i="5"/>
  <c r="N268" i="5"/>
  <c r="Z254" i="5"/>
  <c r="Z258" i="5"/>
  <c r="Z262" i="5"/>
  <c r="Z266" i="5"/>
  <c r="Z271" i="5"/>
  <c r="Z275" i="5"/>
  <c r="Z279" i="5"/>
  <c r="Z294" i="5"/>
  <c r="Z308" i="5"/>
  <c r="Z322" i="5"/>
  <c r="F154" i="5"/>
  <c r="N152" i="5"/>
  <c r="N154" i="5" s="1"/>
  <c r="Z27" i="5"/>
  <c r="Z39" i="5"/>
  <c r="Z52" i="5"/>
  <c r="Z60" i="5"/>
  <c r="N95" i="5"/>
  <c r="Z104" i="5"/>
  <c r="Z167" i="5"/>
  <c r="Z191" i="5"/>
  <c r="N231" i="5"/>
  <c r="Z229" i="5"/>
  <c r="Z247" i="5"/>
  <c r="Z26" i="5"/>
  <c r="Z38" i="5"/>
  <c r="Z55" i="5"/>
  <c r="N79" i="5"/>
  <c r="Z107" i="5"/>
  <c r="X114" i="5"/>
  <c r="N114" i="5"/>
  <c r="Z114" i="5" s="1"/>
  <c r="Z124" i="5"/>
  <c r="Z136" i="5"/>
  <c r="Z186" i="5"/>
  <c r="Z203" i="5"/>
  <c r="Z215" i="5"/>
  <c r="Z224" i="5"/>
  <c r="Z242" i="5"/>
  <c r="Z259" i="5"/>
  <c r="Z280" i="5"/>
  <c r="Z324" i="5"/>
  <c r="Z50" i="5"/>
  <c r="Z54" i="5"/>
  <c r="Z58" i="5"/>
  <c r="Z21" i="5"/>
  <c r="Z293" i="5"/>
  <c r="Z307" i="5"/>
  <c r="Z315" i="5"/>
  <c r="X26" i="5"/>
  <c r="X90" i="5"/>
  <c r="X99" i="5"/>
  <c r="X103" i="5"/>
  <c r="X228" i="5"/>
  <c r="X107" i="5"/>
  <c r="X279" i="5"/>
  <c r="X241" i="5"/>
  <c r="X91" i="5"/>
  <c r="X132" i="5"/>
  <c r="X191" i="5"/>
  <c r="X204" i="5"/>
  <c r="X211" i="5"/>
  <c r="X239" i="5"/>
  <c r="X109" i="5"/>
  <c r="X117" i="5"/>
  <c r="X226" i="5"/>
  <c r="X293" i="5"/>
  <c r="X49" i="5"/>
  <c r="X224" i="5"/>
  <c r="X229" i="5"/>
  <c r="X234" i="5"/>
  <c r="X240" i="5"/>
  <c r="X306" i="5"/>
  <c r="X122" i="5"/>
  <c r="V328" i="5"/>
  <c r="X51" i="5"/>
  <c r="X65" i="5"/>
  <c r="X187" i="5"/>
  <c r="X202" i="5"/>
  <c r="X59" i="5"/>
  <c r="X88" i="5"/>
  <c r="X92" i="5"/>
  <c r="X227" i="5"/>
  <c r="X254" i="5"/>
  <c r="X262" i="5"/>
  <c r="X130" i="5"/>
  <c r="X194" i="5"/>
  <c r="X195" i="5"/>
  <c r="X243" i="5"/>
  <c r="X257" i="5"/>
  <c r="X271" i="5"/>
  <c r="X102" i="5"/>
  <c r="X129" i="5"/>
  <c r="X190" i="5"/>
  <c r="X192" i="5"/>
  <c r="X264" i="5"/>
  <c r="X206" i="5"/>
  <c r="X207" i="5"/>
  <c r="H119" i="5"/>
  <c r="X201" i="5"/>
  <c r="X310" i="5"/>
  <c r="X28" i="5"/>
  <c r="X52" i="5"/>
  <c r="X55" i="5"/>
  <c r="X63" i="5"/>
  <c r="X186" i="5"/>
  <c r="X213" i="5"/>
  <c r="X236" i="5"/>
  <c r="X237" i="5"/>
  <c r="H268" i="5"/>
  <c r="X255" i="5"/>
  <c r="X260" i="5"/>
  <c r="X39" i="5"/>
  <c r="X54" i="5"/>
  <c r="X62" i="5"/>
  <c r="X115" i="5"/>
  <c r="X205" i="5"/>
  <c r="X222" i="5"/>
  <c r="X244" i="5"/>
  <c r="X258" i="5"/>
  <c r="X297" i="5"/>
  <c r="X31" i="5"/>
  <c r="X64" i="5"/>
  <c r="H95" i="5"/>
  <c r="X125" i="5"/>
  <c r="H149" i="5"/>
  <c r="X208" i="5"/>
  <c r="X221" i="5"/>
  <c r="F268" i="5"/>
  <c r="X308" i="5"/>
  <c r="X22" i="5"/>
  <c r="X34" i="5"/>
  <c r="X274" i="5"/>
  <c r="X278" i="5"/>
  <c r="X314" i="5"/>
  <c r="X24" i="5"/>
  <c r="X25" i="5"/>
  <c r="X29" i="5"/>
  <c r="X56" i="5"/>
  <c r="X87" i="5"/>
  <c r="X126" i="5"/>
  <c r="X131" i="5"/>
  <c r="H217" i="5"/>
  <c r="X209" i="5"/>
  <c r="X220" i="5"/>
  <c r="F231" i="5"/>
  <c r="X235" i="5"/>
  <c r="X256" i="5"/>
  <c r="X259" i="5"/>
  <c r="X263" i="5"/>
  <c r="X275" i="5"/>
  <c r="X295" i="5"/>
  <c r="X21" i="5"/>
  <c r="V42" i="5"/>
  <c r="X83" i="5"/>
  <c r="X23" i="5"/>
  <c r="F283" i="5"/>
  <c r="X37" i="5"/>
  <c r="X111" i="5"/>
  <c r="X116" i="5"/>
  <c r="X215" i="5"/>
  <c r="H299" i="5"/>
  <c r="F217" i="5"/>
  <c r="X33" i="5"/>
  <c r="X60" i="5"/>
  <c r="X84" i="5"/>
  <c r="V119" i="5"/>
  <c r="X106" i="5"/>
  <c r="X184" i="5"/>
  <c r="X210" i="5"/>
  <c r="X136" i="5"/>
  <c r="X147" i="5"/>
  <c r="F79" i="5"/>
  <c r="X71" i="5"/>
  <c r="F328" i="5"/>
  <c r="X135" i="5"/>
  <c r="X248" i="5"/>
  <c r="X247" i="5"/>
  <c r="X77" i="5"/>
  <c r="F170" i="5"/>
  <c r="X246" i="5"/>
  <c r="X325" i="5"/>
  <c r="H79" i="5"/>
  <c r="H170" i="5"/>
  <c r="V73" i="5"/>
  <c r="V79" i="5"/>
  <c r="X152" i="5"/>
  <c r="H328" i="5"/>
  <c r="X70" i="5"/>
  <c r="X133" i="5"/>
  <c r="X134" i="5"/>
  <c r="H250" i="5"/>
  <c r="H73" i="5"/>
  <c r="X76" i="5"/>
  <c r="X58" i="5"/>
  <c r="X57" i="5"/>
  <c r="X185" i="5"/>
  <c r="H317" i="5"/>
  <c r="X89" i="5"/>
  <c r="X101" i="5"/>
  <c r="X108" i="5"/>
  <c r="X212" i="5"/>
  <c r="X50" i="5"/>
  <c r="X100" i="5"/>
  <c r="X123" i="5"/>
  <c r="X157" i="5"/>
  <c r="V159" i="5"/>
  <c r="X27" i="5"/>
  <c r="X38" i="5"/>
  <c r="X98" i="5"/>
  <c r="F119" i="5"/>
  <c r="F67" i="5"/>
  <c r="F95" i="5"/>
  <c r="F138" i="5"/>
  <c r="F198" i="5"/>
  <c r="X245" i="5"/>
  <c r="H42" i="5"/>
  <c r="X36" i="5"/>
  <c r="X40" i="5"/>
  <c r="H67" i="5"/>
  <c r="X82" i="5"/>
  <c r="X188" i="5"/>
  <c r="X214" i="5"/>
  <c r="X30" i="5"/>
  <c r="X35" i="5"/>
  <c r="X61" i="5"/>
  <c r="V95" i="5"/>
  <c r="H138" i="5"/>
  <c r="V198" i="5"/>
  <c r="F73" i="5"/>
  <c r="X124" i="5"/>
  <c r="F149" i="5"/>
  <c r="V170" i="5"/>
  <c r="X167" i="5"/>
  <c r="F42" i="5"/>
  <c r="V67" i="5"/>
  <c r="X45" i="5"/>
  <c r="X53" i="5"/>
  <c r="X225" i="5"/>
  <c r="V231" i="5"/>
  <c r="X261" i="5"/>
  <c r="H283" i="5"/>
  <c r="V317" i="5"/>
  <c r="V299" i="5"/>
  <c r="X291" i="5"/>
  <c r="X304" i="5"/>
  <c r="X46" i="5"/>
  <c r="X93" i="5"/>
  <c r="X104" i="5"/>
  <c r="X112" i="5"/>
  <c r="X127" i="5"/>
  <c r="V217" i="5"/>
  <c r="X276" i="5"/>
  <c r="F250" i="5"/>
  <c r="X32" i="5"/>
  <c r="X85" i="5"/>
  <c r="X47" i="5"/>
  <c r="X86" i="5"/>
  <c r="X105" i="5"/>
  <c r="X113" i="5"/>
  <c r="X128" i="5"/>
  <c r="X146" i="5"/>
  <c r="X162" i="5"/>
  <c r="H198" i="5"/>
  <c r="X193" i="5"/>
  <c r="X203" i="5"/>
  <c r="V268" i="5"/>
  <c r="X253" i="5"/>
  <c r="V154" i="5"/>
  <c r="X173" i="5"/>
  <c r="F299" i="5"/>
  <c r="X312" i="5"/>
  <c r="X168" i="5"/>
  <c r="X280" i="5"/>
  <c r="F317" i="5"/>
  <c r="V164" i="5"/>
  <c r="V283" i="5"/>
  <c r="X196" i="5"/>
  <c r="V250" i="5"/>
  <c r="X272" i="5"/>
  <c r="X323" i="5"/>
  <c r="H231" i="5"/>
  <c r="X223" i="5"/>
  <c r="X242" i="5"/>
  <c r="X265" i="5"/>
  <c r="X266" i="5"/>
  <c r="X273" i="5"/>
  <c r="X277" i="5"/>
  <c r="X281" i="5"/>
  <c r="X290" i="5"/>
  <c r="X292" i="5"/>
  <c r="X294" i="5"/>
  <c r="X296" i="5"/>
  <c r="X305" i="5"/>
  <c r="X307" i="5"/>
  <c r="X309" i="5"/>
  <c r="X311" i="5"/>
  <c r="X313" i="5"/>
  <c r="X315" i="5"/>
  <c r="X322" i="5"/>
  <c r="X324" i="5"/>
  <c r="X326" i="5"/>
  <c r="AD265" i="5"/>
  <c r="AG265" i="5" s="1"/>
  <c r="AD264" i="5"/>
  <c r="AG264" i="5" s="1"/>
  <c r="AD256" i="5"/>
  <c r="AG256" i="5" s="1"/>
  <c r="AD247" i="5"/>
  <c r="AG247" i="5" s="1"/>
  <c r="AD236" i="5"/>
  <c r="AG236" i="5" s="1"/>
  <c r="AD235" i="5"/>
  <c r="AG235" i="5" s="1"/>
  <c r="AD225" i="5"/>
  <c r="AG225" i="5" s="1"/>
  <c r="AD223" i="5"/>
  <c r="AG223" i="5" s="1"/>
  <c r="AD205" i="5"/>
  <c r="AG205" i="5" s="1"/>
  <c r="AD203" i="5"/>
  <c r="AG203" i="5" s="1"/>
  <c r="AD194" i="5"/>
  <c r="AG194" i="5" s="1"/>
  <c r="AD184" i="5"/>
  <c r="AG184" i="5" s="1"/>
  <c r="AD136" i="5"/>
  <c r="AG136" i="5" s="1"/>
  <c r="AD134" i="5"/>
  <c r="AG134" i="5" s="1"/>
  <c r="AD116" i="5"/>
  <c r="AG116" i="5" s="1"/>
  <c r="AD100" i="5"/>
  <c r="AG100" i="5" s="1"/>
  <c r="AD89" i="5"/>
  <c r="AG89" i="5" s="1"/>
  <c r="AD52" i="5"/>
  <c r="AG52" i="5" s="1"/>
  <c r="AD70" i="5"/>
  <c r="AG70" i="5" s="1"/>
  <c r="AD38" i="5"/>
  <c r="AG38" i="5" s="1"/>
  <c r="AD30" i="5"/>
  <c r="AG30" i="5" s="1"/>
  <c r="AD24" i="5"/>
  <c r="AG24" i="5" s="1"/>
  <c r="N73" i="5" l="1"/>
  <c r="AD76" i="5"/>
  <c r="AG76" i="5" s="1"/>
  <c r="AD128" i="5"/>
  <c r="AG128" i="5" s="1"/>
  <c r="AD168" i="5"/>
  <c r="AG168" i="5" s="1"/>
  <c r="AD214" i="5"/>
  <c r="AG214" i="5" s="1"/>
  <c r="AD226" i="5"/>
  <c r="AG226" i="5" s="1"/>
  <c r="AD258" i="5"/>
  <c r="AG258" i="5" s="1"/>
  <c r="AD277" i="5"/>
  <c r="AG277" i="5" s="1"/>
  <c r="AD23" i="5"/>
  <c r="AG23" i="5" s="1"/>
  <c r="AD31" i="5"/>
  <c r="AG31" i="5" s="1"/>
  <c r="AD39" i="5"/>
  <c r="AG39" i="5" s="1"/>
  <c r="AD45" i="5"/>
  <c r="AG45" i="5" s="1"/>
  <c r="AD53" i="5"/>
  <c r="AG53" i="5" s="1"/>
  <c r="AD59" i="5"/>
  <c r="AG59" i="5" s="1"/>
  <c r="AD82" i="5"/>
  <c r="AG82" i="5" s="1"/>
  <c r="AD90" i="5"/>
  <c r="AG90" i="5" s="1"/>
  <c r="AD101" i="5"/>
  <c r="AG101" i="5" s="1"/>
  <c r="AD109" i="5"/>
  <c r="AG109" i="5" s="1"/>
  <c r="AD117" i="5"/>
  <c r="AG117" i="5" s="1"/>
  <c r="AD129" i="5"/>
  <c r="AG129" i="5" s="1"/>
  <c r="AD173" i="5"/>
  <c r="AG173" i="5" s="1"/>
  <c r="AD186" i="5"/>
  <c r="AG186" i="5" s="1"/>
  <c r="AD195" i="5"/>
  <c r="AG195" i="5" s="1"/>
  <c r="AD207" i="5"/>
  <c r="AG207" i="5" s="1"/>
  <c r="AD215" i="5"/>
  <c r="AG215" i="5" s="1"/>
  <c r="AD227" i="5"/>
  <c r="AG227" i="5" s="1"/>
  <c r="AD237" i="5"/>
  <c r="AG237" i="5" s="1"/>
  <c r="AD248" i="5"/>
  <c r="AG248" i="5" s="1"/>
  <c r="AD259" i="5"/>
  <c r="AG259" i="5" s="1"/>
  <c r="AD271" i="5"/>
  <c r="AG271" i="5" s="1"/>
  <c r="AD279" i="5"/>
  <c r="AG279" i="5" s="1"/>
  <c r="AD22" i="5"/>
  <c r="AG22" i="5" s="1"/>
  <c r="AD26" i="5"/>
  <c r="AG26" i="5" s="1"/>
  <c r="AD54" i="5"/>
  <c r="AG54" i="5" s="1"/>
  <c r="AD62" i="5"/>
  <c r="AG62" i="5" s="1"/>
  <c r="AD85" i="5"/>
  <c r="AG85" i="5" s="1"/>
  <c r="AD93" i="5"/>
  <c r="AG93" i="5" s="1"/>
  <c r="AD112" i="5"/>
  <c r="AG112" i="5" s="1"/>
  <c r="AD123" i="5"/>
  <c r="AG123" i="5" s="1"/>
  <c r="AD132" i="5"/>
  <c r="AG132" i="5" s="1"/>
  <c r="AD147" i="5"/>
  <c r="AG147" i="5" s="1"/>
  <c r="AD190" i="5"/>
  <c r="AG190" i="5" s="1"/>
  <c r="AD201" i="5"/>
  <c r="AG201" i="5" s="1"/>
  <c r="AD210" i="5"/>
  <c r="AG210" i="5" s="1"/>
  <c r="AD221" i="5"/>
  <c r="AG221" i="5" s="1"/>
  <c r="AD242" i="5"/>
  <c r="AG242" i="5" s="1"/>
  <c r="AD254" i="5"/>
  <c r="AG254" i="5" s="1"/>
  <c r="AD263" i="5"/>
  <c r="AG263" i="5" s="1"/>
  <c r="AD27" i="5"/>
  <c r="AG27" i="5" s="1"/>
  <c r="AD35" i="5"/>
  <c r="AG35" i="5" s="1"/>
  <c r="AD49" i="5"/>
  <c r="AG49" i="5" s="1"/>
  <c r="AD55" i="5"/>
  <c r="AG55" i="5" s="1"/>
  <c r="AD63" i="5"/>
  <c r="AG63" i="5" s="1"/>
  <c r="AD86" i="5"/>
  <c r="AG86" i="5" s="1"/>
  <c r="AD105" i="5"/>
  <c r="AG105" i="5" s="1"/>
  <c r="AD113" i="5"/>
  <c r="AG113" i="5" s="1"/>
  <c r="AD124" i="5"/>
  <c r="AG124" i="5" s="1"/>
  <c r="AD133" i="5"/>
  <c r="AG133" i="5" s="1"/>
  <c r="AD157" i="5"/>
  <c r="AG157" i="5" s="1"/>
  <c r="AD191" i="5"/>
  <c r="AG191" i="5" s="1"/>
  <c r="AD202" i="5"/>
  <c r="AG202" i="5" s="1"/>
  <c r="AD211" i="5"/>
  <c r="AG211" i="5" s="1"/>
  <c r="AD222" i="5"/>
  <c r="AG222" i="5" s="1"/>
  <c r="AD234" i="5"/>
  <c r="AG234" i="5" s="1"/>
  <c r="AD244" i="5"/>
  <c r="AG244" i="5" s="1"/>
  <c r="AD273" i="5"/>
  <c r="AG273" i="5" s="1"/>
  <c r="AD58" i="5"/>
  <c r="AG58" i="5" s="1"/>
  <c r="AD108" i="5"/>
  <c r="AG108" i="5" s="1"/>
  <c r="AD25" i="5"/>
  <c r="AG25" i="5" s="1"/>
  <c r="AD33" i="5"/>
  <c r="AG33" i="5" s="1"/>
  <c r="AD47" i="5"/>
  <c r="AG47" i="5" s="1"/>
  <c r="AD77" i="5"/>
  <c r="AG77" i="5" s="1"/>
  <c r="AD61" i="5"/>
  <c r="AG61" i="5" s="1"/>
  <c r="AD84" i="5"/>
  <c r="AG84" i="5" s="1"/>
  <c r="AD92" i="5"/>
  <c r="AG92" i="5" s="1"/>
  <c r="AD103" i="5"/>
  <c r="AG103" i="5" s="1"/>
  <c r="AD111" i="5"/>
  <c r="AG111" i="5" s="1"/>
  <c r="AD131" i="5"/>
  <c r="AG131" i="5" s="1"/>
  <c r="AD146" i="5"/>
  <c r="AG146" i="5" s="1"/>
  <c r="AD189" i="5"/>
  <c r="AG189" i="5" s="1"/>
  <c r="AD209" i="5"/>
  <c r="AG209" i="5" s="1"/>
  <c r="AD229" i="5"/>
  <c r="AG229" i="5" s="1"/>
  <c r="AD241" i="5"/>
  <c r="AG241" i="5" s="1"/>
  <c r="AD253" i="5"/>
  <c r="AG253" i="5" s="1"/>
  <c r="AD262" i="5"/>
  <c r="AG262" i="5" s="1"/>
  <c r="AD272" i="5"/>
  <c r="AG272" i="5" s="1"/>
  <c r="AD281" i="5"/>
  <c r="AG281" i="5" s="1"/>
  <c r="AD28" i="5"/>
  <c r="AG28" i="5" s="1"/>
  <c r="AD36" i="5"/>
  <c r="AG36" i="5" s="1"/>
  <c r="AD50" i="5"/>
  <c r="AG50" i="5" s="1"/>
  <c r="AD56" i="5"/>
  <c r="AG56" i="5" s="1"/>
  <c r="AD64" i="5"/>
  <c r="AG64" i="5" s="1"/>
  <c r="AD87" i="5"/>
  <c r="AG87" i="5" s="1"/>
  <c r="AD98" i="5"/>
  <c r="AG98" i="5" s="1"/>
  <c r="AD106" i="5"/>
  <c r="AG106" i="5" s="1"/>
  <c r="AD114" i="5"/>
  <c r="AG114" i="5" s="1"/>
  <c r="AD125" i="5"/>
  <c r="AG125" i="5" s="1"/>
  <c r="AD212" i="5"/>
  <c r="AG212" i="5" s="1"/>
  <c r="AD245" i="5"/>
  <c r="AG245" i="5" s="1"/>
  <c r="AD255" i="5"/>
  <c r="AG255" i="5" s="1"/>
  <c r="AD275" i="5"/>
  <c r="AG275" i="5" s="1"/>
  <c r="AD32" i="5"/>
  <c r="AG32" i="5" s="1"/>
  <c r="AD40" i="5"/>
  <c r="AG40" i="5" s="1"/>
  <c r="AD46" i="5"/>
  <c r="AG46" i="5" s="1"/>
  <c r="AD71" i="5"/>
  <c r="AG71" i="5" s="1"/>
  <c r="AD60" i="5"/>
  <c r="AG60" i="5" s="1"/>
  <c r="AD83" i="5"/>
  <c r="AG83" i="5" s="1"/>
  <c r="AD91" i="5"/>
  <c r="AG91" i="5" s="1"/>
  <c r="AD102" i="5"/>
  <c r="AG102" i="5" s="1"/>
  <c r="AD110" i="5"/>
  <c r="AG110" i="5" s="1"/>
  <c r="AD130" i="5"/>
  <c r="AG130" i="5" s="1"/>
  <c r="AD187" i="5"/>
  <c r="AG187" i="5" s="1"/>
  <c r="AD196" i="5"/>
  <c r="AG196" i="5" s="1"/>
  <c r="AD208" i="5"/>
  <c r="AG208" i="5" s="1"/>
  <c r="AD228" i="5"/>
  <c r="AG228" i="5" s="1"/>
  <c r="AD240" i="5"/>
  <c r="AG240" i="5" s="1"/>
  <c r="AD260" i="5"/>
  <c r="AG260" i="5" s="1"/>
  <c r="AD280" i="5"/>
  <c r="AG280" i="5" s="1"/>
  <c r="AD34" i="5"/>
  <c r="AG34" i="5" s="1"/>
  <c r="AD48" i="5"/>
  <c r="AG48" i="5" s="1"/>
  <c r="AD104" i="5"/>
  <c r="AG104" i="5" s="1"/>
  <c r="AD162" i="5"/>
  <c r="AG162" i="5" s="1"/>
  <c r="AD192" i="5"/>
  <c r="AG192" i="5" s="1"/>
  <c r="AD21" i="5"/>
  <c r="AG21" i="5" s="1"/>
  <c r="AD29" i="5"/>
  <c r="AG29" i="5" s="1"/>
  <c r="AD37" i="5"/>
  <c r="AG37" i="5" s="1"/>
  <c r="AD51" i="5"/>
  <c r="AG51" i="5" s="1"/>
  <c r="AD57" i="5"/>
  <c r="AG57" i="5" s="1"/>
  <c r="AD65" i="5"/>
  <c r="AG65" i="5" s="1"/>
  <c r="AD88" i="5"/>
  <c r="AG88" i="5" s="1"/>
  <c r="AD99" i="5"/>
  <c r="AG99" i="5" s="1"/>
  <c r="AD107" i="5"/>
  <c r="AG107" i="5" s="1"/>
  <c r="AD115" i="5"/>
  <c r="AG115" i="5" s="1"/>
  <c r="AD127" i="5"/>
  <c r="AG127" i="5" s="1"/>
  <c r="AD135" i="5"/>
  <c r="AG135" i="5" s="1"/>
  <c r="AD167" i="5"/>
  <c r="AG167" i="5" s="1"/>
  <c r="AD193" i="5"/>
  <c r="AG193" i="5" s="1"/>
  <c r="AD204" i="5"/>
  <c r="AG204" i="5" s="1"/>
  <c r="AD213" i="5"/>
  <c r="AG213" i="5" s="1"/>
  <c r="AD246" i="5"/>
  <c r="AG246" i="5" s="1"/>
  <c r="AD266" i="5"/>
  <c r="AG266" i="5" s="1"/>
  <c r="AD276" i="5"/>
  <c r="AG276" i="5" s="1"/>
  <c r="X175" i="5"/>
  <c r="Z73" i="5"/>
  <c r="Z170" i="5"/>
  <c r="Z48" i="5"/>
  <c r="Z67" i="5" s="1"/>
  <c r="Z268" i="5"/>
  <c r="Z189" i="5"/>
  <c r="Z198" i="5" s="1"/>
  <c r="Z162" i="5"/>
  <c r="Z164" i="5" s="1"/>
  <c r="N285" i="5"/>
  <c r="V140" i="5"/>
  <c r="Z217" i="5"/>
  <c r="Z231" i="5"/>
  <c r="N177" i="5"/>
  <c r="Z157" i="5"/>
  <c r="Z159" i="5" s="1"/>
  <c r="N119" i="5"/>
  <c r="V177" i="5"/>
  <c r="Z149" i="5"/>
  <c r="Z250" i="5"/>
  <c r="Z299" i="5"/>
  <c r="Z42" i="5"/>
  <c r="Z173" i="5"/>
  <c r="Z175" i="5" s="1"/>
  <c r="Z138" i="5"/>
  <c r="Z328" i="5"/>
  <c r="Z152" i="5"/>
  <c r="Z154" i="5" s="1"/>
  <c r="Z119" i="5"/>
  <c r="Z283" i="5"/>
  <c r="Z317" i="5"/>
  <c r="Z79" i="5"/>
  <c r="Z95" i="5"/>
  <c r="H177" i="5"/>
  <c r="X73" i="5"/>
  <c r="X79" i="5"/>
  <c r="F285" i="5"/>
  <c r="H140" i="5"/>
  <c r="X283" i="5"/>
  <c r="X250" i="5"/>
  <c r="X164" i="5"/>
  <c r="X42" i="5"/>
  <c r="X170" i="5"/>
  <c r="X149" i="5"/>
  <c r="X198" i="5"/>
  <c r="V285" i="5"/>
  <c r="X231" i="5"/>
  <c r="X159" i="5"/>
  <c r="X217" i="5"/>
  <c r="F140" i="5"/>
  <c r="F177" i="5"/>
  <c r="X95" i="5"/>
  <c r="X119" i="5"/>
  <c r="X138" i="5"/>
  <c r="X154" i="5"/>
  <c r="X268" i="5"/>
  <c r="H285" i="5"/>
  <c r="X67" i="5"/>
  <c r="AD152" i="5" l="1"/>
  <c r="AG152" i="5" s="1"/>
  <c r="AD126" i="5"/>
  <c r="AG126" i="5" s="1"/>
  <c r="AD185" i="5"/>
  <c r="AG185" i="5" s="1"/>
  <c r="AD278" i="5"/>
  <c r="AG278" i="5" s="1"/>
  <c r="AD224" i="5"/>
  <c r="AG224" i="5" s="1"/>
  <c r="AD257" i="5"/>
  <c r="AG257" i="5" s="1"/>
  <c r="AD261" i="5"/>
  <c r="AG261" i="5" s="1"/>
  <c r="AD122" i="5"/>
  <c r="AG122" i="5" s="1"/>
  <c r="AD206" i="5"/>
  <c r="AG206" i="5" s="1"/>
  <c r="AD239" i="5"/>
  <c r="AG239" i="5" s="1"/>
  <c r="AD188" i="5"/>
  <c r="AG188" i="5" s="1"/>
  <c r="AD220" i="5"/>
  <c r="AG220" i="5" s="1"/>
  <c r="AD243" i="5"/>
  <c r="AG243" i="5" s="1"/>
  <c r="AD274" i="5"/>
  <c r="AG274" i="5" s="1"/>
  <c r="V330" i="5"/>
  <c r="V347" i="5" s="1"/>
  <c r="N140" i="5"/>
  <c r="Z140" i="5"/>
  <c r="Z285" i="5"/>
  <c r="Z177" i="5"/>
  <c r="H330" i="5"/>
  <c r="H347" i="5" s="1"/>
  <c r="F330" i="5"/>
  <c r="F347" i="5" s="1"/>
  <c r="H362" i="5" l="1"/>
  <c r="H358" i="5"/>
  <c r="AD340" i="5"/>
  <c r="AG340" i="5" s="1"/>
  <c r="AD336" i="5"/>
  <c r="AG336" i="5" s="1"/>
  <c r="AD326" i="5"/>
  <c r="AG326" i="5" s="1"/>
  <c r="AC325" i="5"/>
  <c r="AF325" i="5" s="1"/>
  <c r="AD312" i="5"/>
  <c r="AG312" i="5" s="1"/>
  <c r="AC311" i="5"/>
  <c r="AF311" i="5" s="1"/>
  <c r="AD304" i="5"/>
  <c r="AG304" i="5" s="1"/>
  <c r="AC297" i="5"/>
  <c r="AF297" i="5" s="1"/>
  <c r="AD290" i="5"/>
  <c r="AG290" i="5" s="1"/>
  <c r="AC283" i="5"/>
  <c r="AF283" i="5" s="1"/>
  <c r="AD268" i="5"/>
  <c r="AG268" i="5" s="1"/>
  <c r="AD250" i="5"/>
  <c r="AG250" i="5" s="1"/>
  <c r="AD231" i="5"/>
  <c r="AG231" i="5" s="1"/>
  <c r="AC164" i="5"/>
  <c r="AF164" i="5" s="1"/>
  <c r="AD138" i="5"/>
  <c r="AG138" i="5" s="1"/>
  <c r="AC304" i="5"/>
  <c r="AF304" i="5" s="1"/>
  <c r="AC290" i="5"/>
  <c r="AF290" i="5" s="1"/>
  <c r="AC250" i="5"/>
  <c r="AF250" i="5" s="1"/>
  <c r="AC231" i="5"/>
  <c r="AF231" i="5" s="1"/>
  <c r="AC138" i="5"/>
  <c r="AF138" i="5" s="1"/>
  <c r="AD79" i="5"/>
  <c r="AG79" i="5" s="1"/>
  <c r="AD67" i="5"/>
  <c r="AG67" i="5" s="1"/>
  <c r="F360" i="5"/>
  <c r="AC322" i="5"/>
  <c r="AF322" i="5" s="1"/>
  <c r="AC294" i="5"/>
  <c r="AF294" i="5" s="1"/>
  <c r="AC149" i="5"/>
  <c r="AF149" i="5" s="1"/>
  <c r="H359" i="5"/>
  <c r="AD324" i="5"/>
  <c r="AG324" i="5" s="1"/>
  <c r="AD159" i="5"/>
  <c r="AG159" i="5" s="1"/>
  <c r="AC73" i="5"/>
  <c r="AF73" i="5" s="1"/>
  <c r="AC337" i="5"/>
  <c r="AF337" i="5" s="1"/>
  <c r="AD297" i="5"/>
  <c r="AG297" i="5" s="1"/>
  <c r="AD283" i="5"/>
  <c r="AG283" i="5" s="1"/>
  <c r="F362" i="5"/>
  <c r="F358" i="5"/>
  <c r="AC340" i="5"/>
  <c r="AF340" i="5" s="1"/>
  <c r="AC336" i="5"/>
  <c r="AF336" i="5" s="1"/>
  <c r="AC326" i="5"/>
  <c r="AF326" i="5" s="1"/>
  <c r="AD313" i="5"/>
  <c r="AG313" i="5" s="1"/>
  <c r="AC312" i="5"/>
  <c r="AF312" i="5" s="1"/>
  <c r="AD305" i="5"/>
  <c r="AG305" i="5" s="1"/>
  <c r="AD291" i="5"/>
  <c r="AG291" i="5" s="1"/>
  <c r="AC268" i="5"/>
  <c r="AF268" i="5" s="1"/>
  <c r="AD198" i="5"/>
  <c r="AG198" i="5" s="1"/>
  <c r="AD42" i="5"/>
  <c r="AG42" i="5" s="1"/>
  <c r="F364" i="5"/>
  <c r="AC308" i="5"/>
  <c r="AF308" i="5" s="1"/>
  <c r="AC175" i="5"/>
  <c r="AF175" i="5" s="1"/>
  <c r="AD341" i="5"/>
  <c r="AG341" i="5" s="1"/>
  <c r="AD334" i="5"/>
  <c r="AG334" i="5" s="1"/>
  <c r="AC295" i="5"/>
  <c r="AF295" i="5" s="1"/>
  <c r="AC154" i="5"/>
  <c r="AF154" i="5" s="1"/>
  <c r="AC341" i="5"/>
  <c r="AF341" i="5" s="1"/>
  <c r="AC324" i="5"/>
  <c r="AF324" i="5" s="1"/>
  <c r="AC296" i="5"/>
  <c r="AF296" i="5" s="1"/>
  <c r="AD164" i="5"/>
  <c r="AG164" i="5" s="1"/>
  <c r="H361" i="5"/>
  <c r="H357" i="5"/>
  <c r="AD339" i="5"/>
  <c r="AG339" i="5" s="1"/>
  <c r="AD314" i="5"/>
  <c r="AG314" i="5" s="1"/>
  <c r="AC313" i="5"/>
  <c r="AF313" i="5" s="1"/>
  <c r="AD306" i="5"/>
  <c r="AG306" i="5" s="1"/>
  <c r="AC305" i="5"/>
  <c r="AF305" i="5" s="1"/>
  <c r="AD292" i="5"/>
  <c r="AG292" i="5" s="1"/>
  <c r="AC291" i="5"/>
  <c r="AF291" i="5" s="1"/>
  <c r="AC198" i="5"/>
  <c r="AF198" i="5" s="1"/>
  <c r="AC79" i="5"/>
  <c r="AF79" i="5" s="1"/>
  <c r="AC67" i="5"/>
  <c r="AF67" i="5" s="1"/>
  <c r="AC42" i="5"/>
  <c r="AF42" i="5" s="1"/>
  <c r="H360" i="5"/>
  <c r="AD335" i="5"/>
  <c r="AG335" i="5" s="1"/>
  <c r="AC315" i="5"/>
  <c r="AF315" i="5" s="1"/>
  <c r="AC307" i="5"/>
  <c r="AF307" i="5" s="1"/>
  <c r="AC293" i="5"/>
  <c r="AF293" i="5" s="1"/>
  <c r="AD217" i="5"/>
  <c r="AG217" i="5" s="1"/>
  <c r="AC170" i="5"/>
  <c r="AF170" i="5" s="1"/>
  <c r="AC119" i="5"/>
  <c r="AF119" i="5" s="1"/>
  <c r="AC338" i="5"/>
  <c r="AF338" i="5" s="1"/>
  <c r="AD309" i="5"/>
  <c r="AG309" i="5" s="1"/>
  <c r="AC217" i="5"/>
  <c r="AF217" i="5" s="1"/>
  <c r="AD73" i="5"/>
  <c r="AG73" i="5" s="1"/>
  <c r="AD337" i="5"/>
  <c r="AG337" i="5" s="1"/>
  <c r="AD310" i="5"/>
  <c r="AG310" i="5" s="1"/>
  <c r="AD296" i="5"/>
  <c r="AG296" i="5" s="1"/>
  <c r="AD95" i="5"/>
  <c r="AG95" i="5" s="1"/>
  <c r="F359" i="5"/>
  <c r="AD325" i="5"/>
  <c r="AG325" i="5" s="1"/>
  <c r="AD311" i="5"/>
  <c r="AG311" i="5" s="1"/>
  <c r="AC159" i="5"/>
  <c r="AF159" i="5" s="1"/>
  <c r="F361" i="5"/>
  <c r="F357" i="5"/>
  <c r="AC339" i="5"/>
  <c r="AF339" i="5" s="1"/>
  <c r="AD315" i="5"/>
  <c r="AG315" i="5" s="1"/>
  <c r="AC314" i="5"/>
  <c r="AF314" i="5" s="1"/>
  <c r="AD307" i="5"/>
  <c r="AG307" i="5" s="1"/>
  <c r="AC306" i="5"/>
  <c r="AF306" i="5" s="1"/>
  <c r="AD293" i="5"/>
  <c r="AG293" i="5" s="1"/>
  <c r="AC292" i="5"/>
  <c r="AF292" i="5" s="1"/>
  <c r="AD170" i="5"/>
  <c r="AG170" i="5" s="1"/>
  <c r="AD119" i="5"/>
  <c r="AG119" i="5" s="1"/>
  <c r="H364" i="5"/>
  <c r="AD338" i="5"/>
  <c r="AG338" i="5" s="1"/>
  <c r="AD322" i="5"/>
  <c r="AG322" i="5" s="1"/>
  <c r="AD308" i="5"/>
  <c r="AG308" i="5" s="1"/>
  <c r="AD294" i="5"/>
  <c r="AG294" i="5" s="1"/>
  <c r="AD175" i="5"/>
  <c r="AG175" i="5" s="1"/>
  <c r="AD149" i="5"/>
  <c r="AG149" i="5" s="1"/>
  <c r="AC335" i="5"/>
  <c r="AF335" i="5" s="1"/>
  <c r="AD323" i="5"/>
  <c r="AG323" i="5" s="1"/>
  <c r="AD295" i="5"/>
  <c r="AG295" i="5" s="1"/>
  <c r="AD154" i="5"/>
  <c r="AG154" i="5" s="1"/>
  <c r="H363" i="5"/>
  <c r="AC323" i="5"/>
  <c r="AF323" i="5" s="1"/>
  <c r="AC309" i="5"/>
  <c r="AF309" i="5" s="1"/>
  <c r="F363" i="5"/>
  <c r="AC334" i="5"/>
  <c r="AF334" i="5" s="1"/>
  <c r="AC310" i="5"/>
  <c r="AF310" i="5" s="1"/>
  <c r="AC95" i="5"/>
  <c r="AF95" i="5" s="1"/>
  <c r="Z330" i="5"/>
  <c r="Z347" i="5" s="1"/>
  <c r="N330" i="5"/>
  <c r="N347" i="5" s="1"/>
  <c r="AI67" i="5" l="1"/>
  <c r="H367" i="5"/>
  <c r="AJ67" i="5"/>
  <c r="H369" i="5"/>
  <c r="H373" i="5" s="1"/>
  <c r="F367" i="5"/>
  <c r="F369" i="5" s="1"/>
  <c r="F373" i="5" s="1"/>
  <c r="I369" i="1"/>
  <c r="M355" i="1" l="1"/>
  <c r="M191" i="1"/>
  <c r="K191" i="1"/>
  <c r="M179" i="1"/>
  <c r="I179" i="1"/>
  <c r="M174" i="1"/>
  <c r="I174" i="1"/>
  <c r="M169" i="1"/>
  <c r="I169" i="1"/>
  <c r="K355" i="1" l="1"/>
  <c r="M106" i="1"/>
  <c r="I355" i="1"/>
  <c r="O355" i="1"/>
  <c r="I153" i="1"/>
  <c r="K153" i="1"/>
  <c r="M153" i="1"/>
  <c r="I106" i="1"/>
  <c r="K106" i="1"/>
  <c r="K49" i="1"/>
  <c r="M49" i="1"/>
  <c r="I49" i="1"/>
  <c r="O49" i="1"/>
  <c r="I38" i="1"/>
  <c r="K38" i="1"/>
  <c r="M38" i="1"/>
  <c r="O38" i="1"/>
  <c r="M305" i="1"/>
  <c r="M31" i="1"/>
  <c r="K305" i="1"/>
  <c r="K31" i="1"/>
  <c r="O31" i="1"/>
  <c r="I31" i="1"/>
  <c r="O305" i="1"/>
  <c r="I305" i="1"/>
  <c r="O191" i="1"/>
  <c r="I191" i="1"/>
  <c r="M251" i="1"/>
  <c r="M289" i="1"/>
  <c r="K179" i="1"/>
  <c r="K213" i="1"/>
  <c r="K289" i="1"/>
  <c r="K169" i="1"/>
  <c r="K174" i="1"/>
  <c r="M97" i="1"/>
  <c r="I213" i="1"/>
  <c r="M234" i="1"/>
  <c r="I251" i="1"/>
  <c r="I289" i="1"/>
  <c r="M321" i="1"/>
  <c r="M342" i="1"/>
  <c r="K121" i="1"/>
  <c r="O213" i="1"/>
  <c r="O251" i="1"/>
  <c r="O289" i="1"/>
  <c r="O97" i="1"/>
  <c r="O342" i="1"/>
  <c r="Q342" i="1" s="1"/>
  <c r="M213" i="1"/>
  <c r="M121" i="1"/>
  <c r="K251" i="1"/>
  <c r="O321" i="1"/>
  <c r="I70" i="1"/>
  <c r="K70" i="1"/>
  <c r="O121" i="1"/>
  <c r="M70" i="1"/>
  <c r="I97" i="1"/>
  <c r="I234" i="1"/>
  <c r="I321" i="1"/>
  <c r="I342" i="1"/>
  <c r="O234" i="1"/>
  <c r="I121" i="1"/>
  <c r="K97" i="1"/>
  <c r="K234" i="1"/>
  <c r="K321" i="1"/>
  <c r="K342" i="1"/>
  <c r="I185" i="1"/>
  <c r="M144" i="1"/>
  <c r="O174" i="1"/>
  <c r="I270" i="1"/>
  <c r="O169" i="1"/>
  <c r="O185" i="1"/>
  <c r="K270" i="1"/>
  <c r="O179" i="1"/>
  <c r="I144" i="1"/>
  <c r="I164" i="1"/>
  <c r="M270" i="1"/>
  <c r="M185" i="1"/>
  <c r="K164" i="1"/>
  <c r="O270" i="1"/>
  <c r="O164" i="1"/>
  <c r="K144" i="1"/>
  <c r="K185" i="1"/>
  <c r="O144" i="1"/>
  <c r="M164" i="1"/>
  <c r="I155" i="1" l="1"/>
  <c r="S49" i="1"/>
  <c r="Q49" i="1"/>
  <c r="S38" i="1"/>
  <c r="Q38" i="1"/>
  <c r="M307" i="1"/>
  <c r="S234" i="1"/>
  <c r="Q234" i="1"/>
  <c r="S251" i="1"/>
  <c r="Q251" i="1"/>
  <c r="S305" i="1"/>
  <c r="Q305" i="1"/>
  <c r="S213" i="1"/>
  <c r="Q213" i="1"/>
  <c r="S121" i="1"/>
  <c r="Q121" i="1"/>
  <c r="Q289" i="1"/>
  <c r="S289" i="1"/>
  <c r="S31" i="1"/>
  <c r="Q31" i="1"/>
  <c r="S97" i="1"/>
  <c r="Q97" i="1"/>
  <c r="I193" i="1"/>
  <c r="K307" i="1"/>
  <c r="M155" i="1"/>
  <c r="I307" i="1"/>
  <c r="K155" i="1"/>
  <c r="M193" i="1"/>
  <c r="K193" i="1"/>
  <c r="S179" i="1"/>
  <c r="Q179" i="1"/>
  <c r="S144" i="1"/>
  <c r="Q144" i="1"/>
  <c r="Q270" i="1"/>
  <c r="S270" i="1"/>
  <c r="Q185" i="1"/>
  <c r="S185" i="1"/>
  <c r="O307" i="1"/>
  <c r="Q191" i="1"/>
  <c r="S191" i="1"/>
  <c r="S169" i="1"/>
  <c r="Q169" i="1"/>
  <c r="Q164" i="1"/>
  <c r="S164" i="1"/>
  <c r="O193" i="1"/>
  <c r="Q174" i="1"/>
  <c r="S174" i="1"/>
  <c r="M357" i="1" l="1"/>
  <c r="I357" i="1"/>
  <c r="I373" i="1" s="1"/>
  <c r="K357" i="1"/>
  <c r="M373" i="1" l="1"/>
  <c r="K373" i="1"/>
  <c r="O70" i="1" l="1"/>
  <c r="Q70" i="1" l="1"/>
  <c r="O106" i="1"/>
  <c r="S70" i="1"/>
  <c r="S106" i="1" l="1"/>
  <c r="Q106" i="1"/>
  <c r="O153" i="1"/>
  <c r="S153" i="1" l="1"/>
  <c r="Q153" i="1"/>
  <c r="O87" i="1" l="1"/>
  <c r="O155" i="1"/>
  <c r="Q87" i="1" l="1"/>
  <c r="S87" i="1"/>
  <c r="O357" i="1"/>
  <c r="Q357" i="1" s="1"/>
  <c r="O373" i="1" l="1"/>
</calcChain>
</file>

<file path=xl/sharedStrings.xml><?xml version="1.0" encoding="utf-8"?>
<sst xmlns="http://schemas.openxmlformats.org/spreadsheetml/2006/main" count="3097" uniqueCount="770">
  <si>
    <t xml:space="preserve"> </t>
  </si>
  <si>
    <t>NET</t>
  </si>
  <si>
    <t>BOOK</t>
  </si>
  <si>
    <t xml:space="preserve">CALCULATED ANNUAL </t>
  </si>
  <si>
    <t>COMPOSITE</t>
  </si>
  <si>
    <t>SURVIVOR</t>
  </si>
  <si>
    <t>SALVAGE</t>
  </si>
  <si>
    <t>ORIGINAL</t>
  </si>
  <si>
    <t>DEPRECIATION</t>
  </si>
  <si>
    <t>FUTURE</t>
  </si>
  <si>
    <t xml:space="preserve">ACCRUAL </t>
  </si>
  <si>
    <t>ACCRUAL</t>
  </si>
  <si>
    <t>REMAINING</t>
  </si>
  <si>
    <t>ACCOUNT</t>
  </si>
  <si>
    <t>CURVE</t>
  </si>
  <si>
    <t>PERCENT</t>
  </si>
  <si>
    <t>COST</t>
  </si>
  <si>
    <t>RESERVE</t>
  </si>
  <si>
    <t>ACCRUALS</t>
  </si>
  <si>
    <t>AMOUNT</t>
  </si>
  <si>
    <t>RATE</t>
  </si>
  <si>
    <t>LIFE</t>
  </si>
  <si>
    <t>(8)=(7)/(4)</t>
  </si>
  <si>
    <t>(9)=(6)/(7)</t>
  </si>
  <si>
    <t xml:space="preserve">STEAM PRODUCTION PLANT </t>
  </si>
  <si>
    <t xml:space="preserve">STRUCTURES AND IMPROVEMENTS                   </t>
  </si>
  <si>
    <t>TOTAL ACCOUNT 311 - STRUCTURES AND IMPROVEMENTS</t>
  </si>
  <si>
    <t xml:space="preserve">BOILER PLANT EQUIPMENT </t>
  </si>
  <si>
    <t>TOTAL ACCOUNT 312 - BOILER PLANT EQUIPMENT</t>
  </si>
  <si>
    <t xml:space="preserve">TURBOGENERATOR UNITS </t>
  </si>
  <si>
    <t>TOTAL ACCOUNT 314 - TURBOGENERATOR UNITS</t>
  </si>
  <si>
    <t xml:space="preserve">ACCESSORY ELECTRIC EQUIPMENT </t>
  </si>
  <si>
    <t>TOTAL ACCOUNT 315 - ACCESSORY ELECTRIC EQUIPMENT</t>
  </si>
  <si>
    <t xml:space="preserve">MISCELLANEOUS PLANT EQUIPMENT </t>
  </si>
  <si>
    <t>TOTAL ACCOUNT 316 - MISCELLANEOUS PLANT EQUIPMENT</t>
  </si>
  <si>
    <t xml:space="preserve">    TOTAL STEAM PRODUCTION PLANT </t>
  </si>
  <si>
    <t>OTHER PRODUCTION PLANT</t>
  </si>
  <si>
    <t>STRUCTURES AND IMPROVEMENTS</t>
  </si>
  <si>
    <t>TOTAL ACCOUNT 341 - STRUCTURES AND IMPROVEMENTS</t>
  </si>
  <si>
    <t>TOTAL ACCOUNT 344 - GENERATORS</t>
  </si>
  <si>
    <t xml:space="preserve">ACCESSORY ELECTRIC EQUIPMENT                  </t>
  </si>
  <si>
    <t>TOTAL ACCOUNT 345 - ACCESSORY ELECTRIC EQUIPMENT</t>
  </si>
  <si>
    <t xml:space="preserve">MISCELLANEOUS PLANT EQUIPMENT                 </t>
  </si>
  <si>
    <t>TOTAL ACCOUNT 346 - MISCELLANEOUS PLANT EQUIPMENT</t>
  </si>
  <si>
    <t xml:space="preserve">    TOTAL OTHER PRODUCTION PLANT </t>
  </si>
  <si>
    <t xml:space="preserve">TRANSMISSION PLANT </t>
  </si>
  <si>
    <t xml:space="preserve">STATION EQUIPMENT                             </t>
  </si>
  <si>
    <t xml:space="preserve">OVERHEAD CONDUCTORS AND DEVICES               </t>
  </si>
  <si>
    <t xml:space="preserve">    TOTAL TRANSMISSION PLANT </t>
  </si>
  <si>
    <t xml:space="preserve">DISTRIBUTION PLANT </t>
  </si>
  <si>
    <t xml:space="preserve">UNDERGROUND CONDUCTORS AND DEVICES            </t>
  </si>
  <si>
    <t xml:space="preserve">LINE TRANSFORMERS                             </t>
  </si>
  <si>
    <t xml:space="preserve">METERS                                        </t>
  </si>
  <si>
    <t xml:space="preserve">    TOTAL DISTRIBUTION PLANT </t>
  </si>
  <si>
    <t xml:space="preserve">GENERAL PLANT </t>
  </si>
  <si>
    <t xml:space="preserve">    TOTAL GENERAL PLANT </t>
  </si>
  <si>
    <t xml:space="preserve">    TOTAL ELECTRIC PLANT </t>
  </si>
  <si>
    <t xml:space="preserve">NONDEPRECIABLE PLANT </t>
  </si>
  <si>
    <t>FRANCHISE AND CONSENTS</t>
  </si>
  <si>
    <t>LAND</t>
  </si>
  <si>
    <t xml:space="preserve">LAND </t>
  </si>
  <si>
    <t xml:space="preserve">    TOTAL NONDEPRECIABLE PLANT </t>
  </si>
  <si>
    <t>*  LIFE SPAN PROCEDURE IS USED.  CURVE SHOWN IS INTERIM SURVIVOR CURVE</t>
  </si>
  <si>
    <t xml:space="preserve">  CANE RUN UNIT 1            </t>
  </si>
  <si>
    <t xml:space="preserve">  CANE RUN UNIT 2            </t>
  </si>
  <si>
    <t xml:space="preserve">  CANE RUN UNIT 3            </t>
  </si>
  <si>
    <t xml:space="preserve">  CANE RUN UNIT 4            </t>
  </si>
  <si>
    <t xml:space="preserve">  CANE RUN-SO2 UNIT 4        </t>
  </si>
  <si>
    <t xml:space="preserve">  CANE RUN UNIT 5            </t>
  </si>
  <si>
    <t xml:space="preserve">  CANE RUN-SO2 UNIT 5        </t>
  </si>
  <si>
    <t xml:space="preserve">  CANE RUN UNIT 6            </t>
  </si>
  <si>
    <t xml:space="preserve">  CANE RUN-SO2 UNIT 6        </t>
  </si>
  <si>
    <t xml:space="preserve">  MILL CREEK UNIT 1          </t>
  </si>
  <si>
    <t xml:space="preserve">  MILL CREEK-SO2 UNIT 1      </t>
  </si>
  <si>
    <t xml:space="preserve">  MILL CREEK UNIT 2          </t>
  </si>
  <si>
    <t xml:space="preserve">  MILL CREEK-SO2 UNIT 2      </t>
  </si>
  <si>
    <t xml:space="preserve">  MILL CREEK UNIT 3          </t>
  </si>
  <si>
    <t xml:space="preserve">  MILL CREEK-SO2 UNIT 3      </t>
  </si>
  <si>
    <t xml:space="preserve">  MILL CREEK UNIT 4          </t>
  </si>
  <si>
    <t xml:space="preserve">  MILL CREEK-SO2 UNIT 4      </t>
  </si>
  <si>
    <t xml:space="preserve">  TRIMBLE COUNTY - UNIT 1    </t>
  </si>
  <si>
    <t xml:space="preserve">  TRIMBLE COUNTY - SO2 UNIT 1</t>
  </si>
  <si>
    <t xml:space="preserve">  CANE RUN LOCOMOTIVE           </t>
  </si>
  <si>
    <t xml:space="preserve">  CANE RUN LOCOMOTIVE - RAILCARS</t>
  </si>
  <si>
    <t xml:space="preserve">  CANE RUN UNIT 1               </t>
  </si>
  <si>
    <t xml:space="preserve">  CANE RUN UNIT 2               </t>
  </si>
  <si>
    <t xml:space="preserve">  CANE RUN UNIT 3               </t>
  </si>
  <si>
    <t xml:space="preserve">  CANE RUN UNIT 4               </t>
  </si>
  <si>
    <t xml:space="preserve">  CANE RUN-SO2 UNIT 4           </t>
  </si>
  <si>
    <t xml:space="preserve">  CANE RUN UNIT 5               </t>
  </si>
  <si>
    <t xml:space="preserve">  CANE RUN-SO2 UNIT 5           </t>
  </si>
  <si>
    <t xml:space="preserve">  CANE RUN UNIT 6               </t>
  </si>
  <si>
    <t xml:space="preserve">  CANE RUN-SO2 UNIT 6           </t>
  </si>
  <si>
    <t xml:space="preserve">  MILL CREEK-LOCOMOTIVE         </t>
  </si>
  <si>
    <t xml:space="preserve">  MILL CREEK-LOCOMOTIVE RAILCARS</t>
  </si>
  <si>
    <t xml:space="preserve">  MILL CREEK UNIT 1             </t>
  </si>
  <si>
    <t xml:space="preserve">  MILL CREEK-SO2 UNIT 1         </t>
  </si>
  <si>
    <t xml:space="preserve">  MILL CREEK UNIT 2             </t>
  </si>
  <si>
    <t xml:space="preserve">  MILL CREEK-SO2 UNIT 2         </t>
  </si>
  <si>
    <t xml:space="preserve">  MILL CREEK UNIT 3             </t>
  </si>
  <si>
    <t xml:space="preserve">  MILL CREEK-SO2 UNIT 3         </t>
  </si>
  <si>
    <t xml:space="preserve">  MILL CREEK UNIT 4             </t>
  </si>
  <si>
    <t xml:space="preserve">  MILL CREEK-SO2 UNIT 4         </t>
  </si>
  <si>
    <t xml:space="preserve">  TRIMBLE COUNTY - UNIT 1       </t>
  </si>
  <si>
    <t xml:space="preserve">  TRIMBLE COUNTY - SO2 UNIT 1   </t>
  </si>
  <si>
    <t xml:space="preserve">  CANE RUN UNIT 1         </t>
  </si>
  <si>
    <t xml:space="preserve">  CANE RUN UNIT 3         </t>
  </si>
  <si>
    <t xml:space="preserve">  CANE RUN UNIT 4         </t>
  </si>
  <si>
    <t xml:space="preserve">  CANE RUN-SO2 UNIT 4     </t>
  </si>
  <si>
    <t xml:space="preserve">  CANE RUN UNIT 5         </t>
  </si>
  <si>
    <t xml:space="preserve">  CANE RUN-SO2 UNIT 5     </t>
  </si>
  <si>
    <t xml:space="preserve">  CANE RUN UNIT 6         </t>
  </si>
  <si>
    <t xml:space="preserve">  CANE RUN-SO2 UNIT 6     </t>
  </si>
  <si>
    <t xml:space="preserve">  MILL CREEK UNIT 1       </t>
  </si>
  <si>
    <t xml:space="preserve">  MILL CREEK UNIT 2       </t>
  </si>
  <si>
    <t xml:space="preserve">  MILL CREEK UNIT 3       </t>
  </si>
  <si>
    <t xml:space="preserve">  MILL CREEK UNIT 4       </t>
  </si>
  <si>
    <t xml:space="preserve">  MILL CREEK-SO2 UNIT 4   </t>
  </si>
  <si>
    <t xml:space="preserve">  TRIMBLE COUNTY - UNIT 1 </t>
  </si>
  <si>
    <t>HYDROELECTRIC PRODUCTION PLANT</t>
  </si>
  <si>
    <t xml:space="preserve">  OHIO FALLS - NON-PROJECT </t>
  </si>
  <si>
    <t xml:space="preserve">  OHIO FALLS - PROJECT 289 </t>
  </si>
  <si>
    <t>RESERVOIRS, DAMS &amp; WATERWAY</t>
  </si>
  <si>
    <t>WATER WHEELS, TURBINES &amp; GENERATORS</t>
  </si>
  <si>
    <t xml:space="preserve">  OHIO FALLS - PROJECT 289         </t>
  </si>
  <si>
    <t>ACCESSORY ELECTRIC EQUIPMENT</t>
  </si>
  <si>
    <t xml:space="preserve">  OHIO FALLS - PROJECT 289  </t>
  </si>
  <si>
    <t xml:space="preserve">  OHIO FALLS - NON-PROJECT         </t>
  </si>
  <si>
    <t xml:space="preserve">  CANE RUN GT 11                           </t>
  </si>
  <si>
    <t xml:space="preserve">  PADDY'S RUN-GENERATOR 12                 </t>
  </si>
  <si>
    <t xml:space="preserve">  PADDY'S RUN-GENERATOR 13                 </t>
  </si>
  <si>
    <t xml:space="preserve">  BROWN COMBUSTION TURBINE #5              </t>
  </si>
  <si>
    <t xml:space="preserve">  E W BROWN # 6                            </t>
  </si>
  <si>
    <t xml:space="preserve">  E W BROWN # 7                            </t>
  </si>
  <si>
    <t xml:space="preserve">  TRIMBLE COUNTY #5                        </t>
  </si>
  <si>
    <t xml:space="preserve">  TRIMBLE COUNTY #6                        </t>
  </si>
  <si>
    <t xml:space="preserve">  TRIMBLE COUNTY #7                        </t>
  </si>
  <si>
    <t xml:space="preserve">  TRIMBLE COUNTY #8                        </t>
  </si>
  <si>
    <t xml:space="preserve">  TRIMBLE COUNTY #9                        </t>
  </si>
  <si>
    <t xml:space="preserve">  TRIMBLE COUNTY #10                       </t>
  </si>
  <si>
    <t xml:space="preserve">FUEL HOLDERS, PRODUCERS AND ACCESSORIES    </t>
  </si>
  <si>
    <t xml:space="preserve">  PADDY'S RUN-GENERATOR 11                 </t>
  </si>
  <si>
    <t xml:space="preserve">  TRIMBLE COUNTY CT PIPELINE               </t>
  </si>
  <si>
    <t xml:space="preserve">PRIME MOVERS                 </t>
  </si>
  <si>
    <t xml:space="preserve">  PADDY'S RUN-GENERATOR 13   </t>
  </si>
  <si>
    <t xml:space="preserve">  BROWN COMBUSTION TURBINE #5</t>
  </si>
  <si>
    <t xml:space="preserve">  E W BROWN # 6              </t>
  </si>
  <si>
    <t xml:space="preserve">  E W BROWN # 7              </t>
  </si>
  <si>
    <t xml:space="preserve">  TRIMBLE COUNTY #5          </t>
  </si>
  <si>
    <t xml:space="preserve">  TRIMBLE COUNTY #6          </t>
  </si>
  <si>
    <t xml:space="preserve">  TRIMBLE COUNTY #7          </t>
  </si>
  <si>
    <t xml:space="preserve">  TRIMBLE COUNTY #8          </t>
  </si>
  <si>
    <t xml:space="preserve">  TRIMBLE COUNTY #9          </t>
  </si>
  <si>
    <t xml:space="preserve">  TRIMBLE COUNTY #10         </t>
  </si>
  <si>
    <t xml:space="preserve">GENERATORS                                 </t>
  </si>
  <si>
    <t xml:space="preserve">  PADDY'S RUN-GENERATOR 13    </t>
  </si>
  <si>
    <t xml:space="preserve">  BROWN COMBUSTION TURBINE #5 </t>
  </si>
  <si>
    <t xml:space="preserve">  E W BROWN # 6               </t>
  </si>
  <si>
    <t xml:space="preserve">  E W BROWN # 7               </t>
  </si>
  <si>
    <t xml:space="preserve">  TRIMBLE COUNTY #5           </t>
  </si>
  <si>
    <t xml:space="preserve">  TRIMBLE COUNTY #7           </t>
  </si>
  <si>
    <t xml:space="preserve">  TRIMBLE COUNTY #8           </t>
  </si>
  <si>
    <t xml:space="preserve">  TRIMBLE COUNTY #9           </t>
  </si>
  <si>
    <t xml:space="preserve">  TRIMBLE COUNTY #10          </t>
  </si>
  <si>
    <t xml:space="preserve">LAND AND LAND RIGHTS              </t>
  </si>
  <si>
    <t xml:space="preserve">STRUCTURES AND IMPROVEMENTS       </t>
  </si>
  <si>
    <t xml:space="preserve">STATION EQUIPMENT                 </t>
  </si>
  <si>
    <t xml:space="preserve">TOWERS AND FIXTURES               </t>
  </si>
  <si>
    <t xml:space="preserve">POLES AND FIXTURES                </t>
  </si>
  <si>
    <t xml:space="preserve">OVERHEAD CONDUCTORS AND DEVICES   </t>
  </si>
  <si>
    <t xml:space="preserve">UNDERGROUND CONDUIT               </t>
  </si>
  <si>
    <t>UNDERGROUND CONDUCTORS AND DEVICES</t>
  </si>
  <si>
    <t xml:space="preserve">STRUCTURES AND IMPROVMENTS                    </t>
  </si>
  <si>
    <t xml:space="preserve">POLES, TOWERS, AND FIXTURES                   </t>
  </si>
  <si>
    <t xml:space="preserve">UNDERGOUND CONDUIT                            </t>
  </si>
  <si>
    <t xml:space="preserve">SERVICES - UNDERGROUND                        </t>
  </si>
  <si>
    <t xml:space="preserve">SERVICES - OVERHEAD                           </t>
  </si>
  <si>
    <t xml:space="preserve">STREET LIGHTING AND SIGNAL SYSTEMS - OVERHEAD </t>
  </si>
  <si>
    <t>TRANSPORTATION EQUIPMENT - TRAILERS</t>
  </si>
  <si>
    <t xml:space="preserve">TOOLS, SHOP AND GARAGE EQUIPMENT   </t>
  </si>
  <si>
    <t xml:space="preserve">POWER OPERATED EQUIPMENT - OTHER   </t>
  </si>
  <si>
    <t xml:space="preserve">    TOTAL DEPRECIABLE PLANT </t>
  </si>
  <si>
    <t xml:space="preserve">DEPRECIABLE PLANT </t>
  </si>
  <si>
    <t>TOTAL ACCOUNT 331 - STRUCTURES AND IMPROVEMENTS</t>
  </si>
  <si>
    <t>TOTAL ACCOUNT 332 - RESERVOIRS, DAMS &amp; WATERWAY</t>
  </si>
  <si>
    <t>TOTAL ACCOUNT 333 - WATER WHEELS, TURBINES &amp; GENERATORS</t>
  </si>
  <si>
    <t>TOTAL ACCOUNT 334 - ACCESSORY ELECTRIC EQUIPMENT</t>
  </si>
  <si>
    <t>MISCELLANEOUS PLANT EQUIPMENT</t>
  </si>
  <si>
    <t>TOTAL ACCOUNT 335 - MISCELLANEOUS PLANT EQUIPMENT</t>
  </si>
  <si>
    <t>TOTAL ACCOUTN 336 - ROADS, RAILROADS &amp; BRIDGES</t>
  </si>
  <si>
    <t>ROADS, RAILROADS &amp; BRIDGES</t>
  </si>
  <si>
    <t xml:space="preserve">    TOTAL HYDROELECTRIC PRODUCTION PLANT </t>
  </si>
  <si>
    <t>STREET LIGHTING AND SIGNAL SYSTEMS - UNDERGROUND</t>
  </si>
  <si>
    <t>ORGANIZATION</t>
  </si>
  <si>
    <t>*</t>
  </si>
  <si>
    <t>TOTAL ACCOUNT 342 - FUEL HOLDERS, PRODUCERS AND ACCESSORIES</t>
  </si>
  <si>
    <t xml:space="preserve">  ZORN AND RIVER ROAD GAS TURBINE</t>
  </si>
  <si>
    <t>TRANSPORTATION EQUIPMENT - CARS AND TRUCKS</t>
  </si>
  <si>
    <t>POWER OPERATED EQUIPMENT - HOURLY RATED</t>
  </si>
  <si>
    <t>TOTAL ACCOUNT 343 - PRIME MOVERS</t>
  </si>
  <si>
    <t>LOUISVILLE GAS AND ELECTRIC</t>
  </si>
  <si>
    <t>ELECTRIC PLANT</t>
  </si>
  <si>
    <t>TABLE 1.  SUMMARY OF ESTIMATED SURVIVOR CURVES, NET SALVAGE, ORIGINAL COST, BOOK DEPRECIATION RESERVE AND</t>
  </si>
  <si>
    <t>BOILER PLANT EQUIPMENT - LOCOMOTIVE</t>
  </si>
  <si>
    <t>TOTAL ACCOUNT 312.01 - BOILER PLANT EQUIPMENT - LOCOMOTIVE</t>
  </si>
  <si>
    <t>BOILER PLANT EQUIPMENT - RAIL CARS</t>
  </si>
  <si>
    <t>TOTAL ACCOUNT 312.02 - BOILER PLANT EQUIPMENT - RAIL CARS</t>
  </si>
  <si>
    <t xml:space="preserve">  TRIMBLE COUNTY - UNIT 2</t>
  </si>
  <si>
    <t xml:space="preserve">311.00 0112         </t>
  </si>
  <si>
    <t xml:space="preserve">311.00 0121         </t>
  </si>
  <si>
    <t xml:space="preserve">311.00 0131         </t>
  </si>
  <si>
    <t xml:space="preserve">311.00 0141         </t>
  </si>
  <si>
    <t xml:space="preserve">311.00 0142         </t>
  </si>
  <si>
    <t xml:space="preserve">311.00 0151         </t>
  </si>
  <si>
    <t xml:space="preserve">311.00 0152         </t>
  </si>
  <si>
    <t xml:space="preserve">311.00 0161         </t>
  </si>
  <si>
    <t xml:space="preserve">311.00 0162         </t>
  </si>
  <si>
    <t xml:space="preserve">311.00 0211         </t>
  </si>
  <si>
    <t xml:space="preserve">311.00 0212         </t>
  </si>
  <si>
    <t xml:space="preserve">311.00 0221         </t>
  </si>
  <si>
    <t xml:space="preserve">311.00 0222         </t>
  </si>
  <si>
    <t xml:space="preserve">311.00 0231         </t>
  </si>
  <si>
    <t xml:space="preserve">311.00 0232         </t>
  </si>
  <si>
    <t xml:space="preserve">311.00 0241         </t>
  </si>
  <si>
    <t xml:space="preserve">311.00 0242         </t>
  </si>
  <si>
    <t xml:space="preserve">311.00 0311         </t>
  </si>
  <si>
    <t xml:space="preserve">311.00 0312         </t>
  </si>
  <si>
    <t xml:space="preserve">311.00 0321         </t>
  </si>
  <si>
    <t xml:space="preserve">312.00 0112         </t>
  </si>
  <si>
    <t xml:space="preserve">312.00 0121         </t>
  </si>
  <si>
    <t xml:space="preserve">312.00 0131         </t>
  </si>
  <si>
    <t xml:space="preserve">312.00 0141         </t>
  </si>
  <si>
    <t xml:space="preserve">312.00 0142         </t>
  </si>
  <si>
    <t xml:space="preserve">312.00 0151         </t>
  </si>
  <si>
    <t xml:space="preserve">312.00 0152         </t>
  </si>
  <si>
    <t xml:space="preserve">312.00 0161         </t>
  </si>
  <si>
    <t xml:space="preserve">312.00 0162         </t>
  </si>
  <si>
    <t xml:space="preserve">312.00 0211         </t>
  </si>
  <si>
    <t xml:space="preserve">312.00 0212         </t>
  </si>
  <si>
    <t xml:space="preserve">312.00 0221         </t>
  </si>
  <si>
    <t xml:space="preserve">312.00 0222         </t>
  </si>
  <si>
    <t xml:space="preserve">312.00 0231         </t>
  </si>
  <si>
    <t xml:space="preserve">312.00 0232         </t>
  </si>
  <si>
    <t xml:space="preserve">312.00 0241         </t>
  </si>
  <si>
    <t xml:space="preserve">312.00 0242         </t>
  </si>
  <si>
    <t xml:space="preserve">312.00 0311         </t>
  </si>
  <si>
    <t xml:space="preserve">312.00 0312         </t>
  </si>
  <si>
    <t xml:space="preserve">312.01 0103         </t>
  </si>
  <si>
    <t xml:space="preserve">312.01 0203         </t>
  </si>
  <si>
    <t xml:space="preserve">312.02 0104         </t>
  </si>
  <si>
    <t xml:space="preserve">312.02 0204         </t>
  </si>
  <si>
    <t xml:space="preserve">314.00 0112         </t>
  </si>
  <si>
    <t xml:space="preserve">314.00 0121         </t>
  </si>
  <si>
    <t xml:space="preserve">314.00 0131         </t>
  </si>
  <si>
    <t xml:space="preserve">314.00 0141         </t>
  </si>
  <si>
    <t xml:space="preserve">314.00 0151         </t>
  </si>
  <si>
    <t xml:space="preserve">314.00 0161         </t>
  </si>
  <si>
    <t xml:space="preserve">314.00 0211         </t>
  </si>
  <si>
    <t xml:space="preserve">314.00 0221         </t>
  </si>
  <si>
    <t xml:space="preserve">314.00 0231         </t>
  </si>
  <si>
    <t xml:space="preserve">314.00 0241         </t>
  </si>
  <si>
    <t xml:space="preserve">314.00 0311         </t>
  </si>
  <si>
    <t xml:space="preserve">315.00 0112         </t>
  </si>
  <si>
    <t xml:space="preserve">315.00 0121         </t>
  </si>
  <si>
    <t xml:space="preserve">315.00 0131         </t>
  </si>
  <si>
    <t xml:space="preserve">315.00 0141         </t>
  </si>
  <si>
    <t xml:space="preserve">315.00 0142         </t>
  </si>
  <si>
    <t xml:space="preserve">315.00 0151         </t>
  </si>
  <si>
    <t xml:space="preserve">315.00 0152         </t>
  </si>
  <si>
    <t xml:space="preserve">315.00 0161         </t>
  </si>
  <si>
    <t xml:space="preserve">315.00 0162         </t>
  </si>
  <si>
    <t xml:space="preserve">315.00 0211         </t>
  </si>
  <si>
    <t xml:space="preserve">315.00 0212         </t>
  </si>
  <si>
    <t xml:space="preserve">315.00 0221         </t>
  </si>
  <si>
    <t xml:space="preserve">315.00 0222         </t>
  </si>
  <si>
    <t xml:space="preserve">315.00 0231         </t>
  </si>
  <si>
    <t xml:space="preserve">315.00 0232         </t>
  </si>
  <si>
    <t xml:space="preserve">315.00 0241         </t>
  </si>
  <si>
    <t xml:space="preserve">315.00 0242         </t>
  </si>
  <si>
    <t xml:space="preserve">315.00 0311         </t>
  </si>
  <si>
    <t xml:space="preserve">315.00 0312         </t>
  </si>
  <si>
    <t xml:space="preserve">316.00 0112         </t>
  </si>
  <si>
    <t xml:space="preserve">316.00 0131         </t>
  </si>
  <si>
    <t xml:space="preserve">316.00 0141         </t>
  </si>
  <si>
    <t xml:space="preserve">316.00 0142         </t>
  </si>
  <si>
    <t xml:space="preserve">316.00 0151         </t>
  </si>
  <si>
    <t xml:space="preserve">316.00 0152         </t>
  </si>
  <si>
    <t xml:space="preserve">316.00 0161         </t>
  </si>
  <si>
    <t xml:space="preserve">316.00 0162         </t>
  </si>
  <si>
    <t xml:space="preserve">316.00 0211         </t>
  </si>
  <si>
    <t xml:space="preserve">316.00 0221         </t>
  </si>
  <si>
    <t xml:space="preserve">316.00 0231         </t>
  </si>
  <si>
    <t xml:space="preserve">316.00 0241         </t>
  </si>
  <si>
    <t xml:space="preserve">316.00 0242         </t>
  </si>
  <si>
    <t xml:space="preserve">316.00 0311         </t>
  </si>
  <si>
    <t xml:space="preserve">331.00 0450         </t>
  </si>
  <si>
    <t xml:space="preserve">331.00 0451         </t>
  </si>
  <si>
    <t xml:space="preserve">335.00 0450         </t>
  </si>
  <si>
    <t xml:space="preserve">335.00 0451         </t>
  </si>
  <si>
    <t xml:space="preserve">341.00 0171         </t>
  </si>
  <si>
    <t xml:space="preserve">341.00 0410         </t>
  </si>
  <si>
    <t xml:space="preserve">341.00 0431         </t>
  </si>
  <si>
    <t xml:space="preserve">341.00 0432         </t>
  </si>
  <si>
    <t xml:space="preserve">341.00 0459         </t>
  </si>
  <si>
    <t xml:space="preserve">341.00 0460         </t>
  </si>
  <si>
    <t xml:space="preserve">341.00 0461         </t>
  </si>
  <si>
    <t xml:space="preserve">341.00 0470         </t>
  </si>
  <si>
    <t xml:space="preserve">341.00 0471         </t>
  </si>
  <si>
    <t xml:space="preserve">341.00 0474         </t>
  </si>
  <si>
    <t xml:space="preserve">341.00 0475         </t>
  </si>
  <si>
    <t xml:space="preserve">341.00 0476         </t>
  </si>
  <si>
    <t xml:space="preserve">341.00 0477         </t>
  </si>
  <si>
    <t xml:space="preserve">342.00 0171         </t>
  </si>
  <si>
    <t xml:space="preserve">342.00 0410         </t>
  </si>
  <si>
    <t xml:space="preserve">342.00 0430         </t>
  </si>
  <si>
    <t xml:space="preserve">342.00 0431         </t>
  </si>
  <si>
    <t xml:space="preserve">342.00 0432         </t>
  </si>
  <si>
    <t xml:space="preserve">342.00 0459         </t>
  </si>
  <si>
    <t xml:space="preserve">342.00 0460         </t>
  </si>
  <si>
    <t xml:space="preserve">342.00 0461         </t>
  </si>
  <si>
    <t xml:space="preserve">342.00 0470         </t>
  </si>
  <si>
    <t xml:space="preserve">342.00 0471         </t>
  </si>
  <si>
    <t xml:space="preserve">342.00 0473         </t>
  </si>
  <si>
    <t xml:space="preserve">342.00 0474         </t>
  </si>
  <si>
    <t xml:space="preserve">342.00 0475         </t>
  </si>
  <si>
    <t xml:space="preserve">342.00 0476         </t>
  </si>
  <si>
    <t xml:space="preserve">342.00 0477         </t>
  </si>
  <si>
    <t xml:space="preserve">343.00 0432         </t>
  </si>
  <si>
    <t xml:space="preserve">343.00 0459         </t>
  </si>
  <si>
    <t xml:space="preserve">343.00 0460         </t>
  </si>
  <si>
    <t xml:space="preserve">343.00 0461         </t>
  </si>
  <si>
    <t xml:space="preserve">343.00 0470         </t>
  </si>
  <si>
    <t xml:space="preserve">343.00 0471         </t>
  </si>
  <si>
    <t xml:space="preserve">343.00 0474         </t>
  </si>
  <si>
    <t xml:space="preserve">343.00 0475         </t>
  </si>
  <si>
    <t xml:space="preserve">343.00 0476         </t>
  </si>
  <si>
    <t xml:space="preserve">343.00 0477         </t>
  </si>
  <si>
    <t xml:space="preserve">344.00 0171         </t>
  </si>
  <si>
    <t xml:space="preserve">344.00 0410         </t>
  </si>
  <si>
    <t xml:space="preserve">344.00 0430         </t>
  </si>
  <si>
    <t xml:space="preserve">344.00 0431         </t>
  </si>
  <si>
    <t xml:space="preserve">344.00 0432         </t>
  </si>
  <si>
    <t xml:space="preserve">344.00 0459         </t>
  </si>
  <si>
    <t xml:space="preserve">344.00 0460         </t>
  </si>
  <si>
    <t xml:space="preserve">344.00 0461         </t>
  </si>
  <si>
    <t xml:space="preserve">344.00 0470         </t>
  </si>
  <si>
    <t xml:space="preserve">344.00 0471         </t>
  </si>
  <si>
    <t xml:space="preserve">344.00 0474         </t>
  </si>
  <si>
    <t xml:space="preserve">344.00 0475         </t>
  </si>
  <si>
    <t xml:space="preserve">344.00 0476         </t>
  </si>
  <si>
    <t xml:space="preserve">344.00 0477         </t>
  </si>
  <si>
    <t xml:space="preserve">345.00 0171         </t>
  </si>
  <si>
    <t xml:space="preserve">345.00 0410         </t>
  </si>
  <si>
    <t xml:space="preserve">345.00 0430         </t>
  </si>
  <si>
    <t xml:space="preserve">345.00 0431         </t>
  </si>
  <si>
    <t xml:space="preserve">345.00 0432         </t>
  </si>
  <si>
    <t xml:space="preserve">345.00 0459         </t>
  </si>
  <si>
    <t xml:space="preserve">345.00 0460         </t>
  </si>
  <si>
    <t xml:space="preserve">345.00 0461         </t>
  </si>
  <si>
    <t xml:space="preserve">345.00 0470         </t>
  </si>
  <si>
    <t xml:space="preserve">345.00 0471         </t>
  </si>
  <si>
    <t xml:space="preserve">345.00 0474         </t>
  </si>
  <si>
    <t xml:space="preserve">345.00 0475         </t>
  </si>
  <si>
    <t xml:space="preserve">345.00 0476         </t>
  </si>
  <si>
    <t xml:space="preserve">345.00 0477         </t>
  </si>
  <si>
    <t xml:space="preserve">346.00 0410         </t>
  </si>
  <si>
    <t xml:space="preserve">346.00 0430         </t>
  </si>
  <si>
    <t xml:space="preserve">346.00 0432         </t>
  </si>
  <si>
    <t xml:space="preserve">346.00 0459         </t>
  </si>
  <si>
    <t xml:space="preserve">346.00 0460         </t>
  </si>
  <si>
    <t xml:space="preserve">346.00 0461         </t>
  </si>
  <si>
    <t xml:space="preserve">346.00 0470         </t>
  </si>
  <si>
    <t xml:space="preserve">346.00 0474         </t>
  </si>
  <si>
    <t xml:space="preserve">346.00 0475         </t>
  </si>
  <si>
    <t xml:space="preserve">346.00 0476         </t>
  </si>
  <si>
    <t xml:space="preserve">346.00 0477         </t>
  </si>
  <si>
    <t>MISCELLANEOUS PLANT EQUIPMENT, cont.</t>
  </si>
  <si>
    <t xml:space="preserve">312.00 0321         </t>
  </si>
  <si>
    <t xml:space="preserve">312.00 0322         </t>
  </si>
  <si>
    <t xml:space="preserve">  TRIMBLE COUNTY - UNIT 2      </t>
  </si>
  <si>
    <t xml:space="preserve">  TRIMBLE COUNTY - SO2 UNIT 2  </t>
  </si>
  <si>
    <t xml:space="preserve">314.00 0321         </t>
  </si>
  <si>
    <t xml:space="preserve">315.00 0321         </t>
  </si>
  <si>
    <t xml:space="preserve">  TRIMBLE COUNTY - UNIT 2    </t>
  </si>
  <si>
    <t xml:space="preserve">316.00 0321         </t>
  </si>
  <si>
    <t xml:space="preserve">346.00 0431         </t>
  </si>
  <si>
    <t xml:space="preserve">GENERATORS, cont.                                </t>
  </si>
  <si>
    <t>Reserve</t>
  </si>
  <si>
    <t xml:space="preserve">    RECONCILING ITEMS</t>
  </si>
  <si>
    <t xml:space="preserve">    TOTAL RECONCILING ITEMS</t>
  </si>
  <si>
    <t>GRAND TOTAL</t>
  </si>
  <si>
    <t>CONTROLS</t>
  </si>
  <si>
    <t>Original</t>
  </si>
  <si>
    <t>Cost</t>
  </si>
  <si>
    <t>Book</t>
  </si>
  <si>
    <t>CHECKS</t>
  </si>
  <si>
    <t>STREET LIGHTING TRANSFORMER</t>
  </si>
  <si>
    <t>ARO COST ELEC DIST (L/B)</t>
  </si>
  <si>
    <t>ARO COST HYDRO PROD (EQP)</t>
  </si>
  <si>
    <t>ARO COST OTHER PROD (L/B)</t>
  </si>
  <si>
    <t>ARO COST OTHER PROD (EQP)</t>
  </si>
  <si>
    <t>ARO COST STEAM (EQP)</t>
  </si>
  <si>
    <t>ARO COST TRANSM (L/B)</t>
  </si>
  <si>
    <t>ARO COST TRANSM (EQP)</t>
  </si>
  <si>
    <t xml:space="preserve">  PADDY'S RUN-GENERATOR 11    </t>
  </si>
  <si>
    <t>PADDY'S RUN GENERATOR 12 - ACCOUNT 346</t>
  </si>
  <si>
    <t xml:space="preserve">332.00 0451         </t>
  </si>
  <si>
    <t xml:space="preserve">333.00 0451         </t>
  </si>
  <si>
    <t xml:space="preserve">334.00 0451         </t>
  </si>
  <si>
    <t xml:space="preserve">336.00 0451         </t>
  </si>
  <si>
    <t>Paddy's run 12 (see below)</t>
  </si>
  <si>
    <t>2006 DEPRECIATION STUDY</t>
  </si>
  <si>
    <t>PROPOSED ESTIMATES</t>
  </si>
  <si>
    <t>INCREASE/</t>
  </si>
  <si>
    <t>DECREASE</t>
  </si>
  <si>
    <t>(7)=(6)/(2)</t>
  </si>
  <si>
    <t>0112</t>
  </si>
  <si>
    <t>0121</t>
  </si>
  <si>
    <t>0131</t>
  </si>
  <si>
    <t>0141</t>
  </si>
  <si>
    <t>0142</t>
  </si>
  <si>
    <t>0151</t>
  </si>
  <si>
    <t>0152</t>
  </si>
  <si>
    <t>0161</t>
  </si>
  <si>
    <t>0162</t>
  </si>
  <si>
    <t>0211</t>
  </si>
  <si>
    <t>0212</t>
  </si>
  <si>
    <t>0221</t>
  </si>
  <si>
    <t>0222</t>
  </si>
  <si>
    <t>0231</t>
  </si>
  <si>
    <t>0232</t>
  </si>
  <si>
    <t>0241</t>
  </si>
  <si>
    <t>0242</t>
  </si>
  <si>
    <t>0311</t>
  </si>
  <si>
    <t>0312</t>
  </si>
  <si>
    <t>0321</t>
  </si>
  <si>
    <t>0322</t>
  </si>
  <si>
    <t>0103</t>
  </si>
  <si>
    <t>0203</t>
  </si>
  <si>
    <t>0104</t>
  </si>
  <si>
    <t>0204</t>
  </si>
  <si>
    <t>0450</t>
  </si>
  <si>
    <t>0451</t>
  </si>
  <si>
    <t>0171</t>
  </si>
  <si>
    <t>0410</t>
  </si>
  <si>
    <t>0431</t>
  </si>
  <si>
    <t>0432</t>
  </si>
  <si>
    <t>0459</t>
  </si>
  <si>
    <t>0460</t>
  </si>
  <si>
    <t>0461</t>
  </si>
  <si>
    <t>0470</t>
  </si>
  <si>
    <t>0471</t>
  </si>
  <si>
    <t>0474</t>
  </si>
  <si>
    <t>0475</t>
  </si>
  <si>
    <t>0476</t>
  </si>
  <si>
    <t>0477</t>
  </si>
  <si>
    <t>0430</t>
  </si>
  <si>
    <t>0473</t>
  </si>
  <si>
    <t>CALCULATED ANNUAL DEPRECIATION RATES AS OF DECEMBER 31, 2006</t>
  </si>
  <si>
    <t>100-S1.5</t>
  </si>
  <si>
    <t xml:space="preserve">             -</t>
  </si>
  <si>
    <t xml:space="preserve">25-R2  </t>
  </si>
  <si>
    <t>45-R1.5</t>
  </si>
  <si>
    <t>50-S1.5</t>
  </si>
  <si>
    <t>50-S2</t>
  </si>
  <si>
    <t>40-S2</t>
  </si>
  <si>
    <t>100-S2.5</t>
  </si>
  <si>
    <t>80-S4</t>
  </si>
  <si>
    <t>80-S3</t>
  </si>
  <si>
    <t>55-R3</t>
  </si>
  <si>
    <t>STRUCTURES AND IMPROVEMENTS, cont.</t>
  </si>
  <si>
    <t>50-R3</t>
  </si>
  <si>
    <t>30-R2</t>
  </si>
  <si>
    <t>60-S3</t>
  </si>
  <si>
    <t xml:space="preserve">GENERATORS, cont.                                 </t>
  </si>
  <si>
    <t>35-S1.5</t>
  </si>
  <si>
    <t xml:space="preserve">  PADDY'S RUN-GENERATOR 12    </t>
  </si>
  <si>
    <t>50-S3</t>
  </si>
  <si>
    <t xml:space="preserve">50-R3  </t>
  </si>
  <si>
    <t>60-R2.5</t>
  </si>
  <si>
    <t>55-R2.5</t>
  </si>
  <si>
    <t xml:space="preserve">65-R3  </t>
  </si>
  <si>
    <t xml:space="preserve">50-R2  </t>
  </si>
  <si>
    <t xml:space="preserve">30-R3  </t>
  </si>
  <si>
    <t xml:space="preserve">60-R3  </t>
  </si>
  <si>
    <t>55-R1.5</t>
  </si>
  <si>
    <t>50-R2.5</t>
  </si>
  <si>
    <t xml:space="preserve">70-R4  </t>
  </si>
  <si>
    <t>45-S1.5</t>
  </si>
  <si>
    <t xml:space="preserve">30-R2  </t>
  </si>
  <si>
    <t xml:space="preserve">30-L1  </t>
  </si>
  <si>
    <t>35-R1.5</t>
  </si>
  <si>
    <t>STREET LIGHTING AND SIGNAL SYSTEMS - TRANSFORMERS</t>
  </si>
  <si>
    <t>26-R0.5</t>
  </si>
  <si>
    <t xml:space="preserve">30-S4  </t>
  </si>
  <si>
    <t xml:space="preserve">25-SQ  </t>
  </si>
  <si>
    <t xml:space="preserve">LABORATORY EQUIPMENT               </t>
  </si>
  <si>
    <t xml:space="preserve">15-SQ  </t>
  </si>
  <si>
    <t>30-R1.5</t>
  </si>
  <si>
    <t>ACCOUNTS NOT STUDIED</t>
  </si>
  <si>
    <t xml:space="preserve">    TOTAL ACCOUNTS NOT STUDIED</t>
  </si>
  <si>
    <t>5-SQ</t>
  </si>
  <si>
    <t>BASED ON 2006 DEPRECIATION STUDY AND 2011 PROPOSED ESTIMATES</t>
  </si>
  <si>
    <t>(ASL)</t>
  </si>
  <si>
    <t>(11)=(10)/(2)</t>
  </si>
  <si>
    <t>(12)=(10)-(6)</t>
  </si>
  <si>
    <t>FULLY ACCRUED</t>
  </si>
  <si>
    <t>TOTAL ACCOUNT 336 - ROADS, RAILROADS &amp; BRIDGES</t>
  </si>
  <si>
    <t xml:space="preserve">STRUCTURES AND IMPROVEMENTS                    </t>
  </si>
  <si>
    <t xml:space="preserve">UNDERGROUND CONDUIT                            </t>
  </si>
  <si>
    <t>AccountNumber</t>
  </si>
  <si>
    <t>GroupNumber</t>
  </si>
  <si>
    <t>BookReserve</t>
  </si>
  <si>
    <t>30100</t>
  </si>
  <si>
    <t>NoGp</t>
  </si>
  <si>
    <t>30200</t>
  </si>
  <si>
    <t>31020</t>
  </si>
  <si>
    <t>31025</t>
  </si>
  <si>
    <t>31100</t>
  </si>
  <si>
    <t>31110</t>
  </si>
  <si>
    <t>31200</t>
  </si>
  <si>
    <t>31400</t>
  </si>
  <si>
    <t>31500</t>
  </si>
  <si>
    <t>31501</t>
  </si>
  <si>
    <t>31600</t>
  </si>
  <si>
    <t>31707</t>
  </si>
  <si>
    <t>33020</t>
  </si>
  <si>
    <t>33100</t>
  </si>
  <si>
    <t>33200</t>
  </si>
  <si>
    <t>33300</t>
  </si>
  <si>
    <t>33400</t>
  </si>
  <si>
    <t>33500</t>
  </si>
  <si>
    <t>33600</t>
  </si>
  <si>
    <t>33707</t>
  </si>
  <si>
    <t>34020</t>
  </si>
  <si>
    <t>0420</t>
  </si>
  <si>
    <t>34100</t>
  </si>
  <si>
    <t>34200</t>
  </si>
  <si>
    <t>34300</t>
  </si>
  <si>
    <t>34400</t>
  </si>
  <si>
    <t>34500</t>
  </si>
  <si>
    <t>34600</t>
  </si>
  <si>
    <t>34705</t>
  </si>
  <si>
    <t>34707</t>
  </si>
  <si>
    <t>35010</t>
  </si>
  <si>
    <t>35020</t>
  </si>
  <si>
    <t>35210</t>
  </si>
  <si>
    <t>35310</t>
  </si>
  <si>
    <t>35400</t>
  </si>
  <si>
    <t>35500</t>
  </si>
  <si>
    <t>35600</t>
  </si>
  <si>
    <t>35700</t>
  </si>
  <si>
    <t>35800</t>
  </si>
  <si>
    <t>35915</t>
  </si>
  <si>
    <t>35917</t>
  </si>
  <si>
    <t>36020</t>
  </si>
  <si>
    <t>36025</t>
  </si>
  <si>
    <t>36100</t>
  </si>
  <si>
    <t>36200</t>
  </si>
  <si>
    <t>36205</t>
  </si>
  <si>
    <t>36400</t>
  </si>
  <si>
    <t>36500</t>
  </si>
  <si>
    <t>36600</t>
  </si>
  <si>
    <t>36700</t>
  </si>
  <si>
    <t>36800</t>
  </si>
  <si>
    <t>36910</t>
  </si>
  <si>
    <t>36920</t>
  </si>
  <si>
    <t>37000</t>
  </si>
  <si>
    <t>37310</t>
  </si>
  <si>
    <t>37320</t>
  </si>
  <si>
    <t>37405</t>
  </si>
  <si>
    <t>39210</t>
  </si>
  <si>
    <t>39220</t>
  </si>
  <si>
    <t>39400</t>
  </si>
  <si>
    <t>39500</t>
  </si>
  <si>
    <t>39610</t>
  </si>
  <si>
    <t>39620</t>
  </si>
  <si>
    <t>Tag</t>
  </si>
  <si>
    <t>31201</t>
  </si>
  <si>
    <t>31202</t>
  </si>
  <si>
    <t>COMPARISON OF ESTIMATED SURVIVOR CURVES, NET SALVAGE, AND CALCULATED ANNUAL DEPRECIATION RATES AS OF DECEMBER 31, 2011</t>
  </si>
  <si>
    <t>SCENARIO 2</t>
  </si>
  <si>
    <t>TRANSPORTATION EQUIPMENT - CARS AND LIGHT TRUCKS</t>
  </si>
  <si>
    <t>POWER OPERATED EQUIPMENT - OTHER</t>
  </si>
  <si>
    <t xml:space="preserve">  RIVERPORT DISTRIBUTION CENTER</t>
  </si>
  <si>
    <t xml:space="preserve">  CANE RUN CC 7</t>
  </si>
  <si>
    <t xml:space="preserve">  CANE RUN GAS PIPELINE</t>
  </si>
  <si>
    <t>METERS - AMS</t>
  </si>
  <si>
    <t>COMMUNICATION EQUIPMENT - DSM</t>
  </si>
  <si>
    <t xml:space="preserve">  CANE RUN RAIL CARS</t>
  </si>
  <si>
    <t xml:space="preserve">  MILL CREEK UNIT 1 ASH POND          </t>
  </si>
  <si>
    <t xml:space="preserve">  MILL CREEK UNIT 3 ASH POND          </t>
  </si>
  <si>
    <t xml:space="preserve">STRUCTURES AND IMPROVEMENTS - ASH PONDS                   </t>
  </si>
  <si>
    <t>TOTAL ACCOUNT 311.1 - STRUCTURES AND IMPROVEMENTS - ASH PONDS</t>
  </si>
  <si>
    <t xml:space="preserve">BOILER PLANT EQUIPMENT - ASH PONDS </t>
  </si>
  <si>
    <t>TOTAL ACCOUNT 312.1 - BOILER PLANT EQUIPMENT - ASH PONDS</t>
  </si>
  <si>
    <t>TURBOGENERATOR UNITS - RETIRED PLANT</t>
  </si>
  <si>
    <t>TOTAL ACCOUNT 314.1 - TURBOGENERATOR UNITS - RETIRED PLANT</t>
  </si>
  <si>
    <t>ACCESSORY ELECTRIC EQUIPMENT - RETIRED PLANT</t>
  </si>
  <si>
    <t>TOTAL ACCOUNT 315.1 - ACCESSORY ELECTRIC EQUIPMENT - REITRED PLANT</t>
  </si>
  <si>
    <t>**</t>
  </si>
  <si>
    <t>LIFE SPAN PROCEDURE IS USED.  CURVE SHOWN IS INTERIM SURVIVOR CURVE</t>
  </si>
  <si>
    <t>TERMINAL NET SALVAGE FACTOR WHICH IS BASED ON VINTAGE AND FUTURE COSTS</t>
  </si>
  <si>
    <t>TRANSPORTATION EQUIPMENT - HEAVY TRUCKS AND OTHER</t>
  </si>
  <si>
    <t>POWER OPERATED EQUIPMENT - LARGE MACHINERY</t>
  </si>
  <si>
    <t xml:space="preserve">STRUCTURES AND IMPROVEMENTS - RETIRED PLANT            </t>
  </si>
  <si>
    <t>TOTAL ACCOUNT 311.2 - STRUCTURES AND IMPROVEMENTS - RETIRED PLANT</t>
  </si>
  <si>
    <t>BOILER PLANT EQUIPMENT - RETIRED PLANT</t>
  </si>
  <si>
    <t>TOTAL ACCOUNT 312.2 - BOILER PLANT EQUIPMENT - RETIRED PLANT</t>
  </si>
  <si>
    <t>NOTE:</t>
  </si>
  <si>
    <t xml:space="preserve">  Accrual rates for the Brown Solar Assets when placed in service June 2016 wil be as follows:</t>
  </si>
  <si>
    <r>
      <t>Account</t>
    </r>
    <r>
      <rPr>
        <sz val="12"/>
        <rFont val="Arial"/>
        <family val="2"/>
      </rPr>
      <t xml:space="preserve">               </t>
    </r>
    <r>
      <rPr>
        <u/>
        <sz val="12"/>
        <rFont val="Arial"/>
        <family val="2"/>
      </rPr>
      <t>Rate</t>
    </r>
  </si>
  <si>
    <t>34100                  4.24%</t>
  </si>
  <si>
    <t>34400                  4.61%</t>
  </si>
  <si>
    <t>34500                  4.36%</t>
  </si>
  <si>
    <t>34600                  4.25%</t>
  </si>
  <si>
    <t xml:space="preserve">  Accrual rates for the Electric Vehicle Charging Station Assets when placed in service June 2016 wil be as follows:</t>
  </si>
  <si>
    <t>37100                  10.00%</t>
  </si>
  <si>
    <t>95-R2.5</t>
  </si>
  <si>
    <t>100-S4</t>
  </si>
  <si>
    <t xml:space="preserve">-     </t>
  </si>
  <si>
    <t>54-R1.5</t>
  </si>
  <si>
    <t>25-R2.5</t>
  </si>
  <si>
    <t>60-R3</t>
  </si>
  <si>
    <t>100-S2</t>
  </si>
  <si>
    <t>100-R3</t>
  </si>
  <si>
    <t>80-R4</t>
  </si>
  <si>
    <t>80-R2.5</t>
  </si>
  <si>
    <t>55-R4</t>
  </si>
  <si>
    <t>35-R2</t>
  </si>
  <si>
    <t>45-S2.5</t>
  </si>
  <si>
    <t>50-R4</t>
  </si>
  <si>
    <t>70-R4</t>
  </si>
  <si>
    <t>60-R1.5</t>
  </si>
  <si>
    <t>60-R2</t>
  </si>
  <si>
    <t>59-R2</t>
  </si>
  <si>
    <t>55-R2</t>
  </si>
  <si>
    <t>40-R2.5</t>
  </si>
  <si>
    <t>48-S0.5</t>
  </si>
  <si>
    <t>50-R1</t>
  </si>
  <si>
    <t>56-R2</t>
  </si>
  <si>
    <t>53-R1.5</t>
  </si>
  <si>
    <t>75-R4</t>
  </si>
  <si>
    <t>65-R3</t>
  </si>
  <si>
    <t>46-R3</t>
  </si>
  <si>
    <t>47-S1.5</t>
  </si>
  <si>
    <t>15-S2.5</t>
  </si>
  <si>
    <t>27-S0</t>
  </si>
  <si>
    <t>38-R2.5</t>
  </si>
  <si>
    <t>14-S2</t>
  </si>
  <si>
    <t>13-R2</t>
  </si>
  <si>
    <t>25-L4</t>
  </si>
  <si>
    <t>25-SQ</t>
  </si>
  <si>
    <t>20-S1.5</t>
  </si>
  <si>
    <t>22-S1</t>
  </si>
  <si>
    <t>10-SQ</t>
  </si>
  <si>
    <t xml:space="preserve">MISCELLANEOUS POWER PLANT EQUIPMENT </t>
  </si>
  <si>
    <t>TOTAL ACCOUNT 316 - MISCELLANEOUS POWER PLANT EQUIPMENT</t>
  </si>
  <si>
    <t>MISCELLANEOUS POWER PLANT EQUIPMENT - RETIRED PLANT</t>
  </si>
  <si>
    <t>TOTAL ACCOUNT 316.1 - MISCELLANEOUS POWER PLANT EQUIPMENT - RETIRED PLANT</t>
  </si>
  <si>
    <t>RESERVOIRS, DAMS AND WATERWAYS</t>
  </si>
  <si>
    <t>TOTAL ACCOUNT 332 - RESERVOIRS, DAMS AND  WATERWAYS</t>
  </si>
  <si>
    <t>MISCELLANEOUS POWER PLANT EQUIPMENT</t>
  </si>
  <si>
    <t>TOTAL ACCOUNT 335 - MISCELLANEOUS POWER PLANT EQUIPMENT</t>
  </si>
  <si>
    <t xml:space="preserve">MISCELLANEOUS POWER PLANT EQUIPMENT                 </t>
  </si>
  <si>
    <t>TOTAL ACCOUNT 346 - MISCELLANEOUS POWER PLANT EQUIPMENT</t>
  </si>
  <si>
    <t xml:space="preserve">LAND RIGHTS              </t>
  </si>
  <si>
    <t xml:space="preserve">POLES, TOWERS AND FIXTURES                   </t>
  </si>
  <si>
    <t>LOUISVILLE GAS AND ELECTRIC COMPANY</t>
  </si>
  <si>
    <t xml:space="preserve">  MILL CREEK UNIT 2 SCRUBBER</t>
  </si>
  <si>
    <t xml:space="preserve">  MILL CREEK UNIT 3 SCRUBBER</t>
  </si>
  <si>
    <t xml:space="preserve">  MILL CREEK UNIT 4 SCRUBBER</t>
  </si>
  <si>
    <t xml:space="preserve">  TRIMBLE COUNTY UNIT 1 SCRUBBER</t>
  </si>
  <si>
    <t xml:space="preserve">  TRIMBLE COUNTY UNIT 1    </t>
  </si>
  <si>
    <t xml:space="preserve">  TRIMBLE COUNTY UNIT 2</t>
  </si>
  <si>
    <t xml:space="preserve">  TRIMBLE COUNTY UNIT 2 SCRUBBER</t>
  </si>
  <si>
    <t xml:space="preserve">  TRIMBLE COUNTY UNIT 1 ASH POND</t>
  </si>
  <si>
    <t xml:space="preserve">  CANE RUN UNIT 4 SCRUBBER</t>
  </si>
  <si>
    <t xml:space="preserve">  CANE RUN UNIT 5 AND UNIT 5 SCRUBBER   </t>
  </si>
  <si>
    <t xml:space="preserve">  CANE RUN UNIT 6 AND UNIT 6 SCRUBBER</t>
  </si>
  <si>
    <t xml:space="preserve">  MILL CREEK UNIT 1 SCRUBBER</t>
  </si>
  <si>
    <t xml:space="preserve">  TRIMBLE COUNTY  UNIT 1 SCRUBBER</t>
  </si>
  <si>
    <t xml:space="preserve">  TRIMBLE COUNTY UNIT 1       </t>
  </si>
  <si>
    <t xml:space="preserve">  TRIMBLE COUNTY UNIT 2      </t>
  </si>
  <si>
    <t xml:space="preserve">  TRIMBLE COUNTY UNIT 2 ASH POND      </t>
  </si>
  <si>
    <t xml:space="preserve">  CANE RUN UNIT 4 UNIT 4 SCRUBBER</t>
  </si>
  <si>
    <t xml:space="preserve">  CANE RUN UNIT 5 SCRUBBER</t>
  </si>
  <si>
    <t xml:space="preserve">  CANE RUN UNIT 6 SCRUBBER</t>
  </si>
  <si>
    <t xml:space="preserve">  TRIMBLE COUNTY UNIT 2    </t>
  </si>
  <si>
    <t xml:space="preserve">  TRIMBLE COUNTY UNIT 1 </t>
  </si>
  <si>
    <t xml:space="preserve">  PADDY'S RUN GENERATOR 12                 </t>
  </si>
  <si>
    <t xml:space="preserve">  PADDY'S RUN GENERATOR 13                 </t>
  </si>
  <si>
    <t xml:space="preserve">  BROWN CT 5</t>
  </si>
  <si>
    <t xml:space="preserve">  BROWN CT 6</t>
  </si>
  <si>
    <t xml:space="preserve">  BROWN CT 7</t>
  </si>
  <si>
    <t xml:space="preserve">  TRIMBLE COUNTY CT 5             </t>
  </si>
  <si>
    <t xml:space="preserve">  TRIMBLE COUNTY CT 6</t>
  </si>
  <si>
    <t xml:space="preserve">  TRIMBLE COUNTY CT 7</t>
  </si>
  <si>
    <t xml:space="preserve">  TRIMBLE COUNTY CT 8</t>
  </si>
  <si>
    <t xml:space="preserve">  TRIMBLE COUNTY CT 9</t>
  </si>
  <si>
    <t xml:space="preserve">  TRIMBLE COUNTY CT 10</t>
  </si>
  <si>
    <t xml:space="preserve">  PADDY'S RUN GENERATOR 11</t>
  </si>
  <si>
    <t>TABLE 1.  SUMMARY OF ESTIMATED SURVIVOR CURVES, NET SALVAGE PERCENT, ORIGINAL COST, BOOK DEPRECIATION RESERVE AND</t>
  </si>
  <si>
    <t>CALCULATED ANNUAL DEPRECIATION ACCRUAL RATES AS OF DECEMBER 31, 2015</t>
  </si>
  <si>
    <t>METERS</t>
  </si>
  <si>
    <t>25-L1</t>
  </si>
  <si>
    <t>METERING EQUIPMENT</t>
  </si>
  <si>
    <t>METERS - RESERVE AMORTIZATION</t>
  </si>
  <si>
    <t xml:space="preserve">-  </t>
  </si>
  <si>
    <t xml:space="preserve">***  </t>
  </si>
  <si>
    <t>***</t>
  </si>
  <si>
    <t>RESERVE AMOUNT TO BE RECOVERED AT END OF REPLACEMENT PROGRAM</t>
  </si>
  <si>
    <t>GAS PLANT</t>
  </si>
  <si>
    <t>TABLE 2.  SUMMARY OF ESTIMATED SURVIVOR CURVES, NET SALVAGE PERCENT, ORIGINAL COST, BOOK DEPRECIATION RESERVE AND</t>
  </si>
  <si>
    <t>INTANGIBLE PLANT</t>
  </si>
  <si>
    <t>FRANCHISES AND CONSENTS</t>
  </si>
  <si>
    <t>20-SQ</t>
  </si>
  <si>
    <t xml:space="preserve">    TOTAL INTANGIBLE PLANT </t>
  </si>
  <si>
    <t xml:space="preserve">PRODUCTION PLANT </t>
  </si>
  <si>
    <t xml:space="preserve">RIGHTS OF WAY                                </t>
  </si>
  <si>
    <t>60-R4</t>
  </si>
  <si>
    <t xml:space="preserve">COMPRESSOR STATION STRUCTURES                </t>
  </si>
  <si>
    <t xml:space="preserve">MEASURING AND REGULATING STATION STRUCTURES  </t>
  </si>
  <si>
    <t xml:space="preserve">OTHER STRUCTURES                             </t>
  </si>
  <si>
    <t xml:space="preserve">STORAGE LEASEHOLDS AND RIGHTS                </t>
  </si>
  <si>
    <t xml:space="preserve">RESERVOIRS                                   </t>
  </si>
  <si>
    <t xml:space="preserve">NONRECOVERABLE NATURAL GAS                   </t>
  </si>
  <si>
    <t>50-SQ</t>
  </si>
  <si>
    <t xml:space="preserve">WELL DRILLING                                </t>
  </si>
  <si>
    <t xml:space="preserve">WELL EQUIPMENT                               </t>
  </si>
  <si>
    <t>45-R0.5</t>
  </si>
  <si>
    <t xml:space="preserve">LINES                                        </t>
  </si>
  <si>
    <t>48-R2</t>
  </si>
  <si>
    <t xml:space="preserve">COMPRESSOR STATION EQUIPMENT                 </t>
  </si>
  <si>
    <t xml:space="preserve">MEASURING AND REGULATING EQUIPMENT           </t>
  </si>
  <si>
    <t>40-R1</t>
  </si>
  <si>
    <t xml:space="preserve">PURIFICATION EQUIPMENT                       </t>
  </si>
  <si>
    <t xml:space="preserve">OTHER EQUIPMENT                              </t>
  </si>
  <si>
    <t>45-R2</t>
  </si>
  <si>
    <t xml:space="preserve">    TOTAL PRODUCTION PLANT </t>
  </si>
  <si>
    <t xml:space="preserve">RIGHTS OF WAY </t>
  </si>
  <si>
    <t xml:space="preserve">MAINS         </t>
  </si>
  <si>
    <t>65-R2.5</t>
  </si>
  <si>
    <t xml:space="preserve">OTHER DISTRIBUTION LAND RIGHTS                  </t>
  </si>
  <si>
    <t>70-S3</t>
  </si>
  <si>
    <t>STRUCTURES AND IMPROVEMENTS - CITY GATE STATION</t>
  </si>
  <si>
    <t>STRUCTURES AND IMPROVEMENTS - OTHER DISTRIBUTION</t>
  </si>
  <si>
    <t>40-S1</t>
  </si>
  <si>
    <t xml:space="preserve">MAINS                                           </t>
  </si>
  <si>
    <t>63-R2.5</t>
  </si>
  <si>
    <t>MEASURING AND REGULATING STATION EQUIPMENT - GENERAL</t>
  </si>
  <si>
    <t>43-S0</t>
  </si>
  <si>
    <t>MEASURING AND REGULATING STATION EQUIPMENT - CITY GATE</t>
  </si>
  <si>
    <t>38-S0</t>
  </si>
  <si>
    <t xml:space="preserve">SERVICES                                        </t>
  </si>
  <si>
    <t>42-R1.5</t>
  </si>
  <si>
    <t xml:space="preserve">METERS                                          </t>
  </si>
  <si>
    <t xml:space="preserve">HOUSE REGULATORS                                </t>
  </si>
  <si>
    <t>32-S1.5</t>
  </si>
  <si>
    <t xml:space="preserve">INDUSTRIAL MEASURING AND REGULATING STATION EQUIPMENT      </t>
  </si>
  <si>
    <t>45-R2.5</t>
  </si>
  <si>
    <t xml:space="preserve">OTHER EQUIPMENT                                 </t>
  </si>
  <si>
    <t>10-S2</t>
  </si>
  <si>
    <t>11-L3</t>
  </si>
  <si>
    <t xml:space="preserve">TRANSPORTATION EQUIPMENT - TRAILERS  </t>
  </si>
  <si>
    <t>18-S1.5</t>
  </si>
  <si>
    <t xml:space="preserve">TOOLS, SHOP, AND GARAGE EQUIPMENT    </t>
  </si>
  <si>
    <t xml:space="preserve">POWER OPERATED EQUIPMENT - OTHER     </t>
  </si>
  <si>
    <t>20-S0.5</t>
  </si>
  <si>
    <t xml:space="preserve">    TOTAL GAS PLANT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</si>
</sst>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0_);\(0\)"/>
    <numFmt numFmtId="166" formatCode="_(* #,##0_);_(* \(#,##0\);_(* &quot;-&quot;??_);_(@_)"/>
  </numFmts>
  <fonts count="15" x14ac:knownFonts="1">
    <font>
      <sz val="12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u/>
      <sz val="10"/>
      <name val="Arial"/>
      <family val="2"/>
    </font>
    <font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" fillId="0" borderId="0"/>
  </cellStyleXfs>
  <cellXfs count="285">
    <xf numFmtId="0" fontId="0" fillId="0" borderId="0" xfId="0" applyAlignment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NumberFormat="1" applyFont="1" applyAlignment="1">
      <alignment horizontal="centerContinuous"/>
    </xf>
    <xf numFmtId="0" fontId="2" fillId="0" borderId="0" xfId="0" applyNumberFormat="1" applyFont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NumberFormat="1" applyFont="1" applyAlignment="1">
      <alignment horizontal="centerContinuous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NumberFormat="1" applyFont="1" applyAlignment="1"/>
    <xf numFmtId="4" fontId="4" fillId="0" borderId="2" xfId="0" applyNumberFormat="1" applyFont="1" applyBorder="1" applyAlignment="1"/>
    <xf numFmtId="3" fontId="4" fillId="0" borderId="0" xfId="0" applyNumberFormat="1" applyFont="1" applyAlignment="1"/>
    <xf numFmtId="0" fontId="4" fillId="0" borderId="0" xfId="0" applyFont="1" applyAlignment="1"/>
    <xf numFmtId="0" fontId="5" fillId="0" borderId="0" xfId="0" applyNumberFormat="1" applyFont="1" applyAlignment="1"/>
    <xf numFmtId="0" fontId="6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left"/>
    </xf>
    <xf numFmtId="0" fontId="8" fillId="0" borderId="0" xfId="0" applyNumberFormat="1" applyFont="1" applyAlignment="1"/>
    <xf numFmtId="0" fontId="0" fillId="0" borderId="0" xfId="0"/>
    <xf numFmtId="164" fontId="0" fillId="0" borderId="0" xfId="0" applyNumberFormat="1"/>
    <xf numFmtId="2" fontId="0" fillId="0" borderId="0" xfId="0" applyNumberFormat="1"/>
    <xf numFmtId="3" fontId="0" fillId="0" borderId="0" xfId="0" applyNumberFormat="1"/>
    <xf numFmtId="0" fontId="0" fillId="0" borderId="0" xfId="0" applyNumberFormat="1"/>
    <xf numFmtId="0" fontId="0" fillId="0" borderId="1" xfId="0" applyBorder="1"/>
    <xf numFmtId="0" fontId="0" fillId="0" borderId="0" xfId="0" applyNumberFormat="1" applyAlignment="1">
      <alignment horizontal="centerContinuous"/>
    </xf>
    <xf numFmtId="37" fontId="2" fillId="0" borderId="1" xfId="0" applyNumberFormat="1" applyFont="1" applyBorder="1" applyAlignment="1">
      <alignment horizontal="center"/>
    </xf>
    <xf numFmtId="165" fontId="0" fillId="0" borderId="0" xfId="0" applyNumberFormat="1"/>
    <xf numFmtId="165" fontId="0" fillId="0" borderId="0" xfId="0" applyNumberForma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165" fontId="2" fillId="0" borderId="0" xfId="0" applyNumberFormat="1" applyFont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0" fillId="0" borderId="0" xfId="0" applyNumberFormat="1" applyAlignment="1"/>
    <xf numFmtId="165" fontId="1" fillId="0" borderId="0" xfId="0" applyNumberFormat="1" applyFont="1" applyAlignment="1">
      <alignment horizontal="center"/>
    </xf>
    <xf numFmtId="37" fontId="0" fillId="0" borderId="0" xfId="0" applyNumberFormat="1"/>
    <xf numFmtId="37" fontId="0" fillId="0" borderId="0" xfId="0" applyNumberFormat="1" applyAlignment="1">
      <alignment horizontal="centerContinuous"/>
    </xf>
    <xf numFmtId="37" fontId="1" fillId="0" borderId="0" xfId="0" applyNumberFormat="1" applyFont="1" applyAlignment="1">
      <alignment horizontal="centerContinuous"/>
    </xf>
    <xf numFmtId="37" fontId="0" fillId="0" borderId="0" xfId="0" applyNumberFormat="1" applyAlignment="1"/>
    <xf numFmtId="37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Continuous"/>
    </xf>
    <xf numFmtId="37" fontId="0" fillId="0" borderId="1" xfId="0" applyNumberFormat="1" applyBorder="1"/>
    <xf numFmtId="37" fontId="4" fillId="0" borderId="0" xfId="0" applyNumberFormat="1" applyFont="1" applyAlignment="1"/>
    <xf numFmtId="37" fontId="4" fillId="0" borderId="2" xfId="0" applyNumberFormat="1" applyFont="1" applyBorder="1" applyAlignment="1"/>
    <xf numFmtId="0" fontId="3" fillId="0" borderId="0" xfId="0" quotePrefix="1" applyNumberFormat="1" applyFont="1" applyAlignment="1">
      <alignment horizontal="left"/>
    </xf>
    <xf numFmtId="0" fontId="9" fillId="0" borderId="0" xfId="0" applyFont="1" applyAlignment="1">
      <alignment horizontal="centerContinuous"/>
    </xf>
    <xf numFmtId="165" fontId="1" fillId="0" borderId="0" xfId="0" applyNumberFormat="1" applyFont="1" applyFill="1" applyAlignment="1">
      <alignment horizontal="center"/>
    </xf>
    <xf numFmtId="39" fontId="1" fillId="0" borderId="0" xfId="2" applyNumberFormat="1" applyFont="1"/>
    <xf numFmtId="0" fontId="1" fillId="0" borderId="0" xfId="2" applyFont="1"/>
    <xf numFmtId="37" fontId="1" fillId="0" borderId="0" xfId="2" applyNumberFormat="1" applyFont="1"/>
    <xf numFmtId="39" fontId="1" fillId="0" borderId="3" xfId="2" applyNumberFormat="1" applyFont="1" applyBorder="1"/>
    <xf numFmtId="37" fontId="1" fillId="0" borderId="3" xfId="2" applyNumberFormat="1" applyFont="1" applyBorder="1"/>
    <xf numFmtId="39" fontId="9" fillId="0" borderId="0" xfId="2" applyNumberFormat="1" applyFont="1"/>
    <xf numFmtId="0" fontId="2" fillId="0" borderId="3" xfId="0" applyNumberFormat="1" applyFont="1" applyBorder="1" applyAlignment="1">
      <alignment horizontal="center"/>
    </xf>
    <xf numFmtId="0" fontId="11" fillId="0" borderId="0" xfId="0" applyNumberFormat="1" applyFont="1" applyAlignment="1">
      <alignment horizontal="left"/>
    </xf>
    <xf numFmtId="0" fontId="11" fillId="0" borderId="0" xfId="0" applyFont="1" applyAlignment="1"/>
    <xf numFmtId="0" fontId="12" fillId="0" borderId="0" xfId="0" applyNumberFormat="1" applyFont="1" applyAlignment="1">
      <alignment horizontal="left"/>
    </xf>
    <xf numFmtId="0" fontId="1" fillId="0" borderId="0" xfId="0" applyFont="1" applyFill="1" applyAlignment="1"/>
    <xf numFmtId="37" fontId="9" fillId="0" borderId="0" xfId="2" applyNumberFormat="1" applyFont="1"/>
    <xf numFmtId="39" fontId="11" fillId="0" borderId="0" xfId="2" applyNumberFormat="1" applyFont="1"/>
    <xf numFmtId="37" fontId="11" fillId="0" borderId="0" xfId="0" applyNumberFormat="1" applyFont="1" applyAlignment="1"/>
    <xf numFmtId="2" fontId="11" fillId="0" borderId="0" xfId="0" applyNumberFormat="1" applyFont="1"/>
    <xf numFmtId="0" fontId="11" fillId="0" borderId="0" xfId="0" applyFont="1"/>
    <xf numFmtId="37" fontId="0" fillId="0" borderId="3" xfId="0" applyNumberFormat="1" applyBorder="1"/>
    <xf numFmtId="2" fontId="0" fillId="0" borderId="0" xfId="0" applyNumberFormat="1" applyFill="1"/>
    <xf numFmtId="0" fontId="0" fillId="0" borderId="0" xfId="0" applyFill="1" applyAlignment="1"/>
    <xf numFmtId="0" fontId="1" fillId="0" borderId="0" xfId="0" applyFont="1" applyFill="1" applyAlignment="1">
      <alignment horizontal="center"/>
    </xf>
    <xf numFmtId="39" fontId="1" fillId="0" borderId="0" xfId="2" applyNumberFormat="1" applyFont="1" applyFill="1"/>
    <xf numFmtId="3" fontId="0" fillId="0" borderId="0" xfId="0" applyNumberFormat="1" applyFill="1"/>
    <xf numFmtId="39" fontId="1" fillId="0" borderId="3" xfId="2" applyNumberFormat="1" applyFont="1" applyFill="1" applyBorder="1"/>
    <xf numFmtId="0" fontId="2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37" fontId="0" fillId="0" borderId="0" xfId="0" applyNumberFormat="1" applyFill="1"/>
    <xf numFmtId="164" fontId="0" fillId="0" borderId="0" xfId="0" applyNumberFormat="1" applyFill="1"/>
    <xf numFmtId="0" fontId="0" fillId="0" borderId="0" xfId="0" applyFill="1"/>
    <xf numFmtId="4" fontId="4" fillId="0" borderId="0" xfId="0" applyNumberFormat="1" applyFont="1" applyBorder="1" applyAlignment="1"/>
    <xf numFmtId="37" fontId="4" fillId="0" borderId="0" xfId="0" applyNumberFormat="1" applyFont="1" applyBorder="1" applyAlignment="1"/>
    <xf numFmtId="3" fontId="4" fillId="0" borderId="0" xfId="0" applyNumberFormat="1" applyFont="1" applyBorder="1" applyAlignment="1"/>
    <xf numFmtId="2" fontId="0" fillId="0" borderId="0" xfId="0" applyNumberFormat="1" applyAlignment="1">
      <alignment horizontal="right"/>
    </xf>
    <xf numFmtId="165" fontId="11" fillId="0" borderId="0" xfId="0" applyNumberFormat="1" applyFont="1" applyAlignment="1">
      <alignment horizontal="center"/>
    </xf>
    <xf numFmtId="3" fontId="11" fillId="0" borderId="0" xfId="0" applyNumberFormat="1" applyFont="1" applyAlignment="1"/>
    <xf numFmtId="3" fontId="11" fillId="0" borderId="0" xfId="0" applyNumberFormat="1" applyFont="1"/>
    <xf numFmtId="0" fontId="1" fillId="0" borderId="0" xfId="0" applyFont="1" applyAlignment="1"/>
    <xf numFmtId="0" fontId="1" fillId="0" borderId="0" xfId="0" applyNumberFormat="1" applyFont="1" applyAlignment="1"/>
    <xf numFmtId="0" fontId="2" fillId="0" borderId="0" xfId="0" applyFont="1" applyAlignment="1">
      <alignment horizontal="centerContinuous"/>
    </xf>
    <xf numFmtId="0" fontId="0" fillId="0" borderId="0" xfId="0" applyFont="1" applyFill="1" applyAlignment="1"/>
    <xf numFmtId="0" fontId="1" fillId="0" borderId="0" xfId="0" applyFont="1"/>
    <xf numFmtId="43" fontId="0" fillId="0" borderId="0" xfId="1" applyFont="1"/>
    <xf numFmtId="43" fontId="0" fillId="0" borderId="0" xfId="0" applyNumberFormat="1" applyAlignment="1"/>
    <xf numFmtId="0" fontId="2" fillId="0" borderId="0" xfId="0" applyNumberFormat="1" applyFont="1" applyAlignment="1">
      <alignment horizontal="left"/>
    </xf>
    <xf numFmtId="43" fontId="0" fillId="0" borderId="0" xfId="1" applyFont="1" applyAlignment="1"/>
    <xf numFmtId="166" fontId="0" fillId="0" borderId="0" xfId="1" applyNumberFormat="1" applyFont="1" applyAlignment="1"/>
    <xf numFmtId="43" fontId="0" fillId="0" borderId="0" xfId="1" applyNumberFormat="1" applyFont="1" applyAlignment="1"/>
    <xf numFmtId="43" fontId="2" fillId="0" borderId="0" xfId="1" applyNumberFormat="1" applyFont="1" applyAlignment="1"/>
    <xf numFmtId="166" fontId="2" fillId="0" borderId="0" xfId="1" applyNumberFormat="1" applyFont="1" applyAlignment="1"/>
    <xf numFmtId="43" fontId="2" fillId="0" borderId="3" xfId="1" applyNumberFormat="1" applyFont="1" applyBorder="1" applyAlignment="1"/>
    <xf numFmtId="166" fontId="2" fillId="0" borderId="3" xfId="1" applyNumberFormat="1" applyFont="1" applyBorder="1" applyAlignment="1"/>
    <xf numFmtId="39" fontId="11" fillId="0" borderId="0" xfId="2" applyNumberFormat="1" applyFont="1" applyFill="1"/>
    <xf numFmtId="0" fontId="13" fillId="0" borderId="0" xfId="3" applyFont="1"/>
    <xf numFmtId="0" fontId="13" fillId="0" borderId="0" xfId="3" applyFont="1" applyFill="1"/>
    <xf numFmtId="43" fontId="13" fillId="0" borderId="0" xfId="1" applyFont="1"/>
    <xf numFmtId="0" fontId="10" fillId="0" borderId="0" xfId="0" quotePrefix="1" applyNumberFormat="1" applyFont="1"/>
    <xf numFmtId="0" fontId="0" fillId="2" borderId="0" xfId="0" applyFill="1"/>
    <xf numFmtId="0" fontId="2" fillId="0" borderId="3" xfId="0" applyNumberFormat="1" applyFont="1" applyBorder="1" applyAlignment="1">
      <alignment horizontal="centerContinuous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/>
    <xf numFmtId="2" fontId="1" fillId="0" borderId="0" xfId="0" quotePrefix="1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39" fontId="2" fillId="0" borderId="0" xfId="2" applyNumberFormat="1" applyFont="1"/>
    <xf numFmtId="37" fontId="2" fillId="0" borderId="0" xfId="2" applyNumberFormat="1" applyFont="1"/>
    <xf numFmtId="37" fontId="2" fillId="0" borderId="0" xfId="0" applyNumberFormat="1" applyFont="1" applyAlignment="1"/>
    <xf numFmtId="0" fontId="1" fillId="0" borderId="0" xfId="0" applyNumberFormat="1" applyFont="1" applyAlignment="1">
      <alignment horizontal="left"/>
    </xf>
    <xf numFmtId="37" fontId="1" fillId="0" borderId="0" xfId="0" applyNumberFormat="1" applyFont="1" applyAlignment="1"/>
    <xf numFmtId="37" fontId="1" fillId="0" borderId="3" xfId="0" applyNumberFormat="1" applyFont="1" applyBorder="1" applyAlignment="1"/>
    <xf numFmtId="2" fontId="1" fillId="0" borderId="0" xfId="0" applyNumberFormat="1" applyFont="1"/>
    <xf numFmtId="164" fontId="1" fillId="0" borderId="0" xfId="0" applyNumberFormat="1" applyFont="1"/>
    <xf numFmtId="0" fontId="8" fillId="0" borderId="0" xfId="0" applyNumberFormat="1" applyFont="1" applyAlignment="1">
      <alignment horizontal="left"/>
    </xf>
    <xf numFmtId="0" fontId="2" fillId="0" borderId="0" xfId="0" applyNumberFormat="1" applyFont="1" applyAlignment="1"/>
    <xf numFmtId="0" fontId="1" fillId="0" borderId="0" xfId="0" quotePrefix="1" applyNumberFormat="1" applyFont="1" applyAlignment="1">
      <alignment horizontal="left"/>
    </xf>
    <xf numFmtId="0" fontId="1" fillId="0" borderId="0" xfId="0" applyNumberFormat="1" applyFont="1" applyFill="1" applyAlignment="1">
      <alignment horizontal="center"/>
    </xf>
    <xf numFmtId="0" fontId="1" fillId="0" borderId="0" xfId="2" applyFont="1" applyFill="1"/>
    <xf numFmtId="37" fontId="1" fillId="0" borderId="0" xfId="2" applyNumberFormat="1" applyFont="1" applyFill="1"/>
    <xf numFmtId="164" fontId="2" fillId="0" borderId="0" xfId="0" applyNumberFormat="1" applyFont="1" applyAlignment="1"/>
    <xf numFmtId="3" fontId="2" fillId="0" borderId="0" xfId="0" applyNumberFormat="1" applyFont="1" applyAlignment="1"/>
    <xf numFmtId="3" fontId="1" fillId="0" borderId="0" xfId="0" applyNumberFormat="1" applyFont="1" applyAlignment="1"/>
    <xf numFmtId="3" fontId="1" fillId="0" borderId="0" xfId="0" applyNumberFormat="1" applyFont="1"/>
    <xf numFmtId="4" fontId="2" fillId="0" borderId="0" xfId="0" applyNumberFormat="1" applyFont="1" applyBorder="1" applyAlignment="1"/>
    <xf numFmtId="3" fontId="2" fillId="0" borderId="0" xfId="0" applyNumberFormat="1" applyFont="1" applyBorder="1" applyAlignment="1"/>
    <xf numFmtId="37" fontId="2" fillId="0" borderId="0" xfId="0" applyNumberFormat="1" applyFont="1" applyBorder="1" applyAlignment="1"/>
    <xf numFmtId="39" fontId="1" fillId="0" borderId="0" xfId="0" applyNumberFormat="1" applyFont="1" applyBorder="1" applyAlignment="1"/>
    <xf numFmtId="3" fontId="1" fillId="0" borderId="0" xfId="0" applyNumberFormat="1" applyFont="1" applyBorder="1" applyAlignment="1"/>
    <xf numFmtId="37" fontId="1" fillId="0" borderId="0" xfId="0" applyNumberFormat="1" applyFont="1" applyBorder="1" applyAlignment="1"/>
    <xf numFmtId="39" fontId="1" fillId="0" borderId="3" xfId="0" applyNumberFormat="1" applyFont="1" applyBorder="1" applyAlignment="1"/>
    <xf numFmtId="39" fontId="2" fillId="0" borderId="0" xfId="0" applyNumberFormat="1" applyFont="1" applyBorder="1" applyAlignment="1"/>
    <xf numFmtId="4" fontId="2" fillId="0" borderId="2" xfId="0" applyNumberFormat="1" applyFont="1" applyBorder="1" applyAlignment="1"/>
    <xf numFmtId="37" fontId="2" fillId="0" borderId="2" xfId="0" applyNumberFormat="1" applyFont="1" applyBorder="1" applyAlignment="1"/>
    <xf numFmtId="2" fontId="0" fillId="0" borderId="0" xfId="0" applyNumberFormat="1" applyAlignment="1"/>
    <xf numFmtId="0" fontId="0" fillId="0" borderId="0" xfId="0" applyAlignment="1">
      <alignment horizontal="center"/>
    </xf>
    <xf numFmtId="39" fontId="1" fillId="0" borderId="0" xfId="2" applyNumberFormat="1" applyFont="1" applyBorder="1"/>
    <xf numFmtId="0" fontId="1" fillId="0" borderId="0" xfId="0" quotePrefix="1" applyFont="1" applyAlignment="1"/>
    <xf numFmtId="0" fontId="0" fillId="0" borderId="0" xfId="0" applyAlignment="1">
      <alignment horizontal="centerContinuous"/>
    </xf>
    <xf numFmtId="2" fontId="0" fillId="2" borderId="0" xfId="0" applyNumberFormat="1" applyFill="1"/>
    <xf numFmtId="0" fontId="0" fillId="0" borderId="0" xfId="0" applyAlignment="1">
      <alignment horizontal="left"/>
    </xf>
    <xf numFmtId="37" fontId="4" fillId="0" borderId="4" xfId="0" applyNumberFormat="1" applyFont="1" applyBorder="1" applyAlignment="1"/>
    <xf numFmtId="37" fontId="1" fillId="2" borderId="3" xfId="2" applyNumberFormat="1" applyFont="1" applyFill="1" applyBorder="1"/>
    <xf numFmtId="165" fontId="0" fillId="0" borderId="0" xfId="0" applyNumberFormat="1" applyFill="1" applyAlignment="1"/>
    <xf numFmtId="0" fontId="9" fillId="0" borderId="0" xfId="0" applyFont="1" applyFill="1" applyAlignment="1">
      <alignment horizontal="centerContinuous"/>
    </xf>
    <xf numFmtId="165" fontId="0" fillId="0" borderId="0" xfId="0" applyNumberFormat="1" applyFill="1" applyAlignment="1">
      <alignment horizontal="centerContinuous"/>
    </xf>
    <xf numFmtId="165" fontId="2" fillId="0" borderId="0" xfId="0" applyNumberFormat="1" applyFont="1" applyFill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65" fontId="11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/>
    <xf numFmtId="0" fontId="1" fillId="0" borderId="0" xfId="0" applyNumberFormat="1" applyFont="1" applyFill="1" applyAlignment="1"/>
    <xf numFmtId="0" fontId="0" fillId="0" borderId="0" xfId="0" applyFill="1" applyAlignment="1">
      <alignment horizontal="right"/>
    </xf>
    <xf numFmtId="39" fontId="1" fillId="0" borderId="0" xfId="2" applyNumberFormat="1" applyFont="1" applyFill="1" applyBorder="1"/>
    <xf numFmtId="2" fontId="0" fillId="0" borderId="0" xfId="0" applyNumberFormat="1" applyFill="1" applyAlignment="1">
      <alignment horizontal="right"/>
    </xf>
    <xf numFmtId="37" fontId="0" fillId="0" borderId="1" xfId="0" applyNumberFormat="1" applyFill="1" applyBorder="1"/>
    <xf numFmtId="37" fontId="0" fillId="0" borderId="0" xfId="0" applyNumberFormat="1" applyFill="1" applyAlignment="1"/>
    <xf numFmtId="37" fontId="1" fillId="0" borderId="3" xfId="2" applyNumberFormat="1" applyFont="1" applyFill="1" applyBorder="1"/>
    <xf numFmtId="37" fontId="0" fillId="0" borderId="3" xfId="0" applyNumberFormat="1" applyFill="1" applyBorder="1"/>
    <xf numFmtId="37" fontId="0" fillId="0" borderId="0" xfId="0" applyNumberFormat="1" applyFill="1" applyBorder="1"/>
    <xf numFmtId="0" fontId="9" fillId="0" borderId="0" xfId="0" applyFont="1" applyFill="1" applyAlignment="1">
      <alignment horizontal="right"/>
    </xf>
    <xf numFmtId="0" fontId="2" fillId="0" borderId="0" xfId="0" applyNumberFormat="1" applyFont="1" applyFill="1" applyAlignment="1">
      <alignment horizontal="centerContinuous"/>
    </xf>
    <xf numFmtId="0" fontId="0" fillId="0" borderId="0" xfId="0" applyNumberFormat="1" applyFill="1" applyAlignment="1">
      <alignment horizontal="right"/>
    </xf>
    <xf numFmtId="0" fontId="0" fillId="0" borderId="0" xfId="0" applyNumberFormat="1" applyFill="1" applyAlignment="1">
      <alignment horizontal="centerContinuous"/>
    </xf>
    <xf numFmtId="37" fontId="0" fillId="0" borderId="0" xfId="0" applyNumberFormat="1" applyFill="1" applyAlignment="1">
      <alignment horizontal="centerContinuous"/>
    </xf>
    <xf numFmtId="0" fontId="4" fillId="0" borderId="0" xfId="0" applyFont="1" applyFill="1" applyAlignment="1">
      <alignment horizontal="right"/>
    </xf>
    <xf numFmtId="0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37" fontId="2" fillId="0" borderId="0" xfId="0" applyNumberFormat="1" applyFont="1" applyFill="1" applyAlignment="1">
      <alignment horizontal="center"/>
    </xf>
    <xf numFmtId="37" fontId="2" fillId="0" borderId="0" xfId="0" applyNumberFormat="1" applyFont="1" applyFill="1" applyAlignment="1">
      <alignment horizontal="centerContinuous"/>
    </xf>
    <xf numFmtId="0" fontId="1" fillId="0" borderId="0" xfId="0" applyNumberFormat="1" applyFont="1" applyFill="1" applyAlignment="1">
      <alignment horizontal="centerContinuous"/>
    </xf>
    <xf numFmtId="37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0" fontId="6" fillId="0" borderId="0" xfId="0" applyNumberFormat="1" applyFont="1" applyFill="1" applyAlignment="1">
      <alignment horizontal="left"/>
    </xf>
    <xf numFmtId="164" fontId="0" fillId="0" borderId="0" xfId="0" applyNumberFormat="1" applyFill="1" applyAlignment="1">
      <alignment horizontal="right"/>
    </xf>
    <xf numFmtId="0" fontId="8" fillId="0" borderId="0" xfId="0" applyNumberFormat="1" applyFont="1" applyFill="1" applyAlignment="1"/>
    <xf numFmtId="37" fontId="1" fillId="0" borderId="3" xfId="0" applyNumberFormat="1" applyFont="1" applyFill="1" applyBorder="1"/>
    <xf numFmtId="37" fontId="1" fillId="0" borderId="0" xfId="0" applyNumberFormat="1" applyFont="1" applyFill="1"/>
    <xf numFmtId="39" fontId="9" fillId="0" borderId="0" xfId="2" applyNumberFormat="1" applyFont="1" applyFill="1"/>
    <xf numFmtId="0" fontId="4" fillId="0" borderId="0" xfId="0" applyFont="1" applyFill="1" applyAlignment="1"/>
    <xf numFmtId="37" fontId="9" fillId="0" borderId="0" xfId="2" applyNumberFormat="1" applyFont="1" applyFill="1"/>
    <xf numFmtId="37" fontId="4" fillId="0" borderId="0" xfId="0" applyNumberFormat="1" applyFont="1" applyFill="1" applyAlignment="1"/>
    <xf numFmtId="0" fontId="2" fillId="0" borderId="3" xfId="0" applyNumberFormat="1" applyFont="1" applyFill="1" applyBorder="1" applyAlignment="1">
      <alignment horizontal="center"/>
    </xf>
    <xf numFmtId="0" fontId="11" fillId="0" borderId="0" xfId="0" applyNumberFormat="1" applyFont="1" applyFill="1" applyAlignment="1">
      <alignment horizontal="left"/>
    </xf>
    <xf numFmtId="0" fontId="11" fillId="0" borderId="0" xfId="0" applyFont="1" applyFill="1" applyAlignment="1"/>
    <xf numFmtId="37" fontId="11" fillId="0" borderId="0" xfId="0" applyNumberFormat="1" applyFont="1" applyFill="1" applyAlignment="1"/>
    <xf numFmtId="2" fontId="11" fillId="0" borderId="0" xfId="0" applyNumberFormat="1" applyFont="1" applyFill="1"/>
    <xf numFmtId="164" fontId="11" fillId="0" borderId="0" xfId="0" applyNumberFormat="1" applyFont="1" applyFill="1"/>
    <xf numFmtId="0" fontId="12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>
      <alignment horizontal="left"/>
    </xf>
    <xf numFmtId="0" fontId="5" fillId="0" borderId="0" xfId="0" applyNumberFormat="1" applyFont="1" applyFill="1" applyAlignment="1"/>
    <xf numFmtId="0" fontId="0" fillId="0" borderId="1" xfId="0" applyFill="1" applyBorder="1"/>
    <xf numFmtId="164" fontId="4" fillId="0" borderId="0" xfId="0" applyNumberFormat="1" applyFont="1" applyFill="1" applyAlignment="1"/>
    <xf numFmtId="0" fontId="7" fillId="0" borderId="0" xfId="0" applyNumberFormat="1" applyFont="1" applyFill="1" applyAlignment="1">
      <alignment horizontal="left"/>
    </xf>
    <xf numFmtId="0" fontId="1" fillId="0" borderId="0" xfId="0" applyNumberFormat="1" applyFont="1" applyFill="1" applyAlignment="1">
      <alignment horizontal="left"/>
    </xf>
    <xf numFmtId="39" fontId="9" fillId="0" borderId="3" xfId="2" applyNumberFormat="1" applyFont="1" applyFill="1" applyBorder="1"/>
    <xf numFmtId="37" fontId="4" fillId="0" borderId="3" xfId="0" applyNumberFormat="1" applyFont="1" applyFill="1" applyBorder="1" applyAlignment="1"/>
    <xf numFmtId="3" fontId="4" fillId="0" borderId="0" xfId="0" applyNumberFormat="1" applyFont="1" applyFill="1" applyAlignment="1"/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 applyAlignment="1"/>
    <xf numFmtId="3" fontId="11" fillId="0" borderId="0" xfId="0" applyNumberFormat="1" applyFont="1" applyFill="1"/>
    <xf numFmtId="4" fontId="4" fillId="0" borderId="2" xfId="0" applyNumberFormat="1" applyFont="1" applyFill="1" applyBorder="1" applyAlignment="1"/>
    <xf numFmtId="37" fontId="4" fillId="0" borderId="2" xfId="0" applyNumberFormat="1" applyFont="1" applyFill="1" applyBorder="1" applyAlignment="1"/>
    <xf numFmtId="4" fontId="4" fillId="0" borderId="0" xfId="0" applyNumberFormat="1" applyFont="1" applyFill="1" applyBorder="1" applyAlignment="1"/>
    <xf numFmtId="3" fontId="4" fillId="0" borderId="0" xfId="0" applyNumberFormat="1" applyFont="1" applyFill="1" applyBorder="1" applyAlignment="1"/>
    <xf numFmtId="37" fontId="4" fillId="0" borderId="0" xfId="0" applyNumberFormat="1" applyFont="1" applyFill="1" applyBorder="1" applyAlignment="1"/>
    <xf numFmtId="0" fontId="1" fillId="0" borderId="0" xfId="0" applyNumberFormat="1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/>
    <xf numFmtId="43" fontId="0" fillId="0" borderId="0" xfId="1" applyFont="1" applyFill="1"/>
    <xf numFmtId="2" fontId="0" fillId="0" borderId="0" xfId="0" applyNumberFormat="1" applyFill="1" applyAlignment="1"/>
    <xf numFmtId="0" fontId="14" fillId="0" borderId="0" xfId="0" applyFont="1" applyFill="1" applyAlignment="1"/>
    <xf numFmtId="0" fontId="1" fillId="0" borderId="0" xfId="0" quotePrefix="1" applyFont="1" applyFill="1" applyAlignment="1"/>
    <xf numFmtId="2" fontId="0" fillId="0" borderId="0" xfId="0" applyNumberFormat="1" applyFill="1" applyBorder="1"/>
    <xf numFmtId="0" fontId="0" fillId="0" borderId="0" xfId="0" applyFill="1" applyBorder="1" applyAlignment="1">
      <alignment horizontal="right"/>
    </xf>
    <xf numFmtId="0" fontId="8" fillId="0" borderId="0" xfId="0" applyNumberFormat="1" applyFont="1" applyFill="1" applyBorder="1" applyAlignment="1"/>
    <xf numFmtId="0" fontId="0" fillId="0" borderId="0" xfId="0" applyFill="1" applyBorder="1" applyAlignment="1"/>
    <xf numFmtId="0" fontId="1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right"/>
    </xf>
    <xf numFmtId="164" fontId="0" fillId="0" borderId="0" xfId="0" applyNumberFormat="1" applyFill="1" applyBorder="1" applyAlignment="1">
      <alignment horizontal="right"/>
    </xf>
    <xf numFmtId="2" fontId="2" fillId="0" borderId="0" xfId="0" applyNumberFormat="1" applyFont="1" applyFill="1"/>
    <xf numFmtId="37" fontId="1" fillId="0" borderId="0" xfId="2" applyNumberFormat="1" applyFont="1" applyFill="1" applyAlignment="1">
      <alignment horizontal="right"/>
    </xf>
    <xf numFmtId="0" fontId="1" fillId="0" borderId="0" xfId="4"/>
    <xf numFmtId="165" fontId="1" fillId="0" borderId="0" xfId="4" applyNumberFormat="1"/>
    <xf numFmtId="165" fontId="1" fillId="0" borderId="0" xfId="4" applyNumberFormat="1" applyAlignment="1"/>
    <xf numFmtId="0" fontId="1" fillId="0" borderId="0" xfId="4" applyAlignment="1"/>
    <xf numFmtId="37" fontId="1" fillId="0" borderId="0" xfId="4" applyNumberFormat="1" applyAlignment="1"/>
    <xf numFmtId="0" fontId="2" fillId="0" borderId="0" xfId="4" applyFont="1" applyAlignment="1">
      <alignment horizontal="centerContinuous"/>
    </xf>
    <xf numFmtId="0" fontId="2" fillId="0" borderId="0" xfId="4" applyNumberFormat="1" applyFont="1" applyAlignment="1">
      <alignment horizontal="centerContinuous"/>
    </xf>
    <xf numFmtId="0" fontId="1" fillId="0" borderId="0" xfId="4" applyNumberFormat="1" applyAlignment="1">
      <alignment horizontal="centerContinuous"/>
    </xf>
    <xf numFmtId="165" fontId="1" fillId="0" borderId="0" xfId="4" applyNumberFormat="1" applyAlignment="1">
      <alignment horizontal="centerContinuous"/>
    </xf>
    <xf numFmtId="37" fontId="1" fillId="0" borderId="0" xfId="4" applyNumberFormat="1" applyAlignment="1">
      <alignment horizontal="centerContinuous"/>
    </xf>
    <xf numFmtId="0" fontId="2" fillId="0" borderId="0" xfId="4" applyFont="1" applyAlignment="1"/>
    <xf numFmtId="0" fontId="2" fillId="0" borderId="0" xfId="4" applyNumberFormat="1" applyFont="1" applyAlignment="1">
      <alignment horizontal="center"/>
    </xf>
    <xf numFmtId="0" fontId="2" fillId="0" borderId="0" xfId="4" applyFont="1" applyAlignment="1">
      <alignment horizontal="center"/>
    </xf>
    <xf numFmtId="165" fontId="2" fillId="0" borderId="0" xfId="4" applyNumberFormat="1" applyFont="1" applyAlignment="1">
      <alignment horizontal="center"/>
    </xf>
    <xf numFmtId="37" fontId="2" fillId="0" borderId="0" xfId="4" applyNumberFormat="1" applyFont="1" applyAlignment="1">
      <alignment horizontal="center"/>
    </xf>
    <xf numFmtId="37" fontId="2" fillId="0" borderId="0" xfId="4" applyNumberFormat="1" applyFont="1" applyAlignment="1">
      <alignment horizontal="centerContinuous"/>
    </xf>
    <xf numFmtId="0" fontId="1" fillId="0" borderId="0" xfId="4" applyNumberFormat="1" applyFont="1" applyAlignment="1">
      <alignment horizontal="centerContinuous"/>
    </xf>
    <xf numFmtId="0" fontId="1" fillId="0" borderId="0" xfId="4" applyFont="1" applyAlignment="1">
      <alignment horizontal="center"/>
    </xf>
    <xf numFmtId="37" fontId="2" fillId="0" borderId="1" xfId="4" applyNumberFormat="1" applyFont="1" applyBorder="1" applyAlignment="1">
      <alignment horizontal="center"/>
    </xf>
    <xf numFmtId="0" fontId="2" fillId="0" borderId="1" xfId="4" applyFont="1" applyBorder="1" applyAlignment="1">
      <alignment horizontal="center"/>
    </xf>
    <xf numFmtId="0" fontId="2" fillId="0" borderId="1" xfId="4" applyNumberFormat="1" applyFont="1" applyBorder="1" applyAlignment="1">
      <alignment horizontal="center"/>
    </xf>
    <xf numFmtId="3" fontId="2" fillId="0" borderId="0" xfId="4" applyNumberFormat="1" applyFont="1" applyAlignment="1">
      <alignment horizontal="center"/>
    </xf>
    <xf numFmtId="165" fontId="2" fillId="0" borderId="1" xfId="4" applyNumberFormat="1" applyFont="1" applyBorder="1" applyAlignment="1">
      <alignment horizontal="center"/>
    </xf>
    <xf numFmtId="3" fontId="2" fillId="0" borderId="1" xfId="4" applyNumberFormat="1" applyFont="1" applyBorder="1" applyAlignment="1">
      <alignment horizontal="center"/>
    </xf>
    <xf numFmtId="0" fontId="2" fillId="0" borderId="0" xfId="4" applyNumberFormat="1" applyFont="1" applyAlignment="1"/>
    <xf numFmtId="165" fontId="1" fillId="0" borderId="0" xfId="4" applyNumberFormat="1" applyFont="1" applyAlignment="1">
      <alignment horizontal="center"/>
    </xf>
    <xf numFmtId="37" fontId="1" fillId="0" borderId="0" xfId="4" applyNumberFormat="1"/>
    <xf numFmtId="2" fontId="1" fillId="0" borderId="0" xfId="4" applyNumberFormat="1"/>
    <xf numFmtId="164" fontId="1" fillId="0" borderId="0" xfId="4" applyNumberFormat="1"/>
    <xf numFmtId="0" fontId="2" fillId="0" borderId="3" xfId="4" applyNumberFormat="1" applyFont="1" applyBorder="1" applyAlignment="1">
      <alignment horizontal="center"/>
    </xf>
    <xf numFmtId="0" fontId="1" fillId="0" borderId="0" xfId="4" applyNumberFormat="1" applyFont="1" applyAlignment="1">
      <alignment horizontal="center"/>
    </xf>
    <xf numFmtId="3" fontId="1" fillId="0" borderId="0" xfId="4" applyNumberFormat="1"/>
    <xf numFmtId="37" fontId="1" fillId="0" borderId="3" xfId="4" applyNumberFormat="1" applyBorder="1"/>
    <xf numFmtId="0" fontId="2" fillId="0" borderId="0" xfId="4" applyNumberFormat="1" applyFont="1" applyAlignment="1">
      <alignment horizontal="left"/>
    </xf>
    <xf numFmtId="3" fontId="2" fillId="0" borderId="0" xfId="4" applyNumberFormat="1" applyFont="1" applyAlignment="1"/>
    <xf numFmtId="37" fontId="2" fillId="0" borderId="0" xfId="4" applyNumberFormat="1" applyFont="1" applyAlignment="1"/>
    <xf numFmtId="2" fontId="2" fillId="0" borderId="0" xfId="4" applyNumberFormat="1" applyFont="1"/>
    <xf numFmtId="164" fontId="2" fillId="0" borderId="0" xfId="4" applyNumberFormat="1" applyFont="1"/>
    <xf numFmtId="2" fontId="1" fillId="0" borderId="0" xfId="4" quotePrefix="1" applyNumberFormat="1" applyFont="1" applyAlignment="1">
      <alignment horizontal="center"/>
    </xf>
    <xf numFmtId="2" fontId="1" fillId="0" borderId="0" xfId="4" applyNumberFormat="1" applyFont="1" applyAlignment="1">
      <alignment horizontal="center"/>
    </xf>
    <xf numFmtId="0" fontId="1" fillId="0" borderId="0" xfId="4" applyNumberFormat="1" applyFont="1" applyAlignment="1"/>
    <xf numFmtId="37" fontId="1" fillId="0" borderId="1" xfId="4" applyNumberFormat="1" applyBorder="1"/>
    <xf numFmtId="37" fontId="2" fillId="0" borderId="1" xfId="4" applyNumberFormat="1" applyFont="1" applyBorder="1" applyAlignment="1"/>
    <xf numFmtId="2" fontId="1" fillId="0" borderId="0" xfId="4" applyNumberFormat="1" applyAlignment="1">
      <alignment horizontal="right"/>
    </xf>
    <xf numFmtId="0" fontId="1" fillId="0" borderId="0" xfId="4" applyNumberFormat="1" applyFont="1" applyAlignment="1">
      <alignment horizontal="left"/>
    </xf>
    <xf numFmtId="0" fontId="1" fillId="0" borderId="0" xfId="4" applyFont="1" applyAlignment="1"/>
    <xf numFmtId="39" fontId="2" fillId="0" borderId="3" xfId="2" applyNumberFormat="1" applyFont="1" applyBorder="1"/>
    <xf numFmtId="37" fontId="2" fillId="0" borderId="3" xfId="4" applyNumberFormat="1" applyFont="1" applyBorder="1" applyAlignment="1"/>
    <xf numFmtId="0" fontId="2" fillId="0" borderId="0" xfId="4" applyNumberFormat="1" applyFont="1" applyAlignment="1">
      <alignment horizontal="right"/>
    </xf>
    <xf numFmtId="0" fontId="1" fillId="0" borderId="0" xfId="4" applyFont="1"/>
    <xf numFmtId="3" fontId="1" fillId="0" borderId="0" xfId="4" applyNumberFormat="1" applyFont="1" applyAlignment="1"/>
    <xf numFmtId="37" fontId="1" fillId="0" borderId="0" xfId="4" applyNumberFormat="1" applyFont="1" applyAlignment="1"/>
    <xf numFmtId="3" fontId="1" fillId="0" borderId="0" xfId="4" applyNumberFormat="1" applyFont="1"/>
    <xf numFmtId="4" fontId="2" fillId="0" borderId="2" xfId="4" applyNumberFormat="1" applyFont="1" applyBorder="1" applyAlignment="1"/>
    <xf numFmtId="37" fontId="2" fillId="0" borderId="2" xfId="4" applyNumberFormat="1" applyFont="1" applyBorder="1" applyAlignment="1"/>
    <xf numFmtId="4" fontId="2" fillId="0" borderId="0" xfId="4" applyNumberFormat="1" applyFont="1" applyAlignment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</cellXfs>
  <cellStyles count="5">
    <cellStyle name="Comma" xfId="1" builtinId="3"/>
    <cellStyle name="Normal" xfId="0" builtinId="0"/>
    <cellStyle name="Normal 2" xfId="4"/>
    <cellStyle name="Normal 3" xfId="3"/>
    <cellStyle name="Normal_Iowa ASL GPAMORT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IUC-1-1-LGE-G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UC-1-1-Gas"/>
      <sheetName val="Comparison"/>
      <sheetName val="2006Study"/>
    </sheetNames>
    <sheetDataSet>
      <sheetData sheetId="0"/>
      <sheetData sheetId="1"/>
      <sheetData sheetId="2">
        <row r="2">
          <cell r="A2" t="str">
            <v>LOUISVILLE GAS AND ELECTRIC</v>
          </cell>
        </row>
        <row r="3">
          <cell r="A3" t="str">
            <v>GAS PLANT</v>
          </cell>
        </row>
        <row r="5">
          <cell r="A5" t="str">
            <v>TABLE 2.  SUMMARY OF ESTIMATED SURVIVOR CURVES, NET SALVAGE, ORIGINAL COST, BOOK DEPRECIATION RESERVE AND</v>
          </cell>
        </row>
        <row r="6">
          <cell r="A6" t="str">
            <v>CALCULATED ANNUAL DEPRECIATION RATES AS OF DECEMBER 31, 2006</v>
          </cell>
        </row>
        <row r="9">
          <cell r="G9" t="str">
            <v>NET</v>
          </cell>
          <cell r="K9" t="str">
            <v>BOOK</v>
          </cell>
          <cell r="O9" t="str">
            <v xml:space="preserve">CALCULATED ANNUAL </v>
          </cell>
          <cell r="S9" t="str">
            <v>COMPOSITE</v>
          </cell>
        </row>
        <row r="10">
          <cell r="E10" t="str">
            <v>SURVIVOR</v>
          </cell>
          <cell r="G10" t="str">
            <v>SALVAGE</v>
          </cell>
          <cell r="I10" t="str">
            <v>ORIGINAL</v>
          </cell>
          <cell r="K10" t="str">
            <v>DEPRECIATION</v>
          </cell>
          <cell r="M10" t="str">
            <v>FUTURE</v>
          </cell>
          <cell r="O10" t="str">
            <v xml:space="preserve">ACCRUAL </v>
          </cell>
          <cell r="Q10" t="str">
            <v>ACCRUAL</v>
          </cell>
          <cell r="S10" t="str">
            <v>REMAINING</v>
          </cell>
        </row>
        <row r="11">
          <cell r="C11" t="str">
            <v>ACCOUNT</v>
          </cell>
          <cell r="E11" t="str">
            <v>CURVE</v>
          </cell>
          <cell r="G11" t="str">
            <v>PERCENT</v>
          </cell>
          <cell r="I11" t="str">
            <v>COST</v>
          </cell>
          <cell r="K11" t="str">
            <v>RESERVE</v>
          </cell>
          <cell r="M11" t="str">
            <v>ACCRUALS</v>
          </cell>
          <cell r="O11" t="str">
            <v>AMOUNT</v>
          </cell>
          <cell r="Q11" t="str">
            <v>RATE</v>
          </cell>
          <cell r="S11" t="str">
            <v>LIFE</v>
          </cell>
        </row>
        <row r="12">
          <cell r="C12">
            <v>-1</v>
          </cell>
          <cell r="E12">
            <v>-2</v>
          </cell>
          <cell r="G12">
            <v>-3</v>
          </cell>
          <cell r="I12">
            <v>-4</v>
          </cell>
          <cell r="K12">
            <v>-5</v>
          </cell>
          <cell r="M12">
            <v>-6</v>
          </cell>
          <cell r="O12">
            <v>-7</v>
          </cell>
          <cell r="Q12" t="str">
            <v>(8)=(7)/(4)</v>
          </cell>
          <cell r="S12" t="str">
            <v>(9)=(6)/(7)</v>
          </cell>
        </row>
        <row r="14">
          <cell r="C14" t="str">
            <v xml:space="preserve">DEPRECIABLE PLANT </v>
          </cell>
        </row>
        <row r="16">
          <cell r="C16" t="str">
            <v xml:space="preserve">PRODUCTION PLANT </v>
          </cell>
        </row>
        <row r="18">
          <cell r="A18">
            <v>350.2</v>
          </cell>
          <cell r="C18" t="str">
            <v xml:space="preserve">RIGHTS OF WAY                                </v>
          </cell>
          <cell r="E18" t="str">
            <v xml:space="preserve">55-R4  </v>
          </cell>
          <cell r="G18">
            <v>0</v>
          </cell>
          <cell r="I18">
            <v>63678.14</v>
          </cell>
          <cell r="K18">
            <v>70451</v>
          </cell>
          <cell r="M18">
            <v>-6773</v>
          </cell>
          <cell r="O18">
            <v>0</v>
          </cell>
          <cell r="Q18" t="str">
            <v xml:space="preserve">             -</v>
          </cell>
          <cell r="S18" t="str">
            <v xml:space="preserve">             -</v>
          </cell>
        </row>
        <row r="19">
          <cell r="A19">
            <v>351.2</v>
          </cell>
          <cell r="C19" t="str">
            <v xml:space="preserve">COMPRESSOR STATION STRUCTURES                </v>
          </cell>
          <cell r="E19" t="str">
            <v>50-R2.5</v>
          </cell>
          <cell r="G19">
            <v>-5</v>
          </cell>
          <cell r="I19">
            <v>1696319.2</v>
          </cell>
          <cell r="K19">
            <v>743281</v>
          </cell>
          <cell r="M19">
            <v>1037855</v>
          </cell>
          <cell r="O19">
            <v>28509</v>
          </cell>
          <cell r="Q19">
            <v>1.36</v>
          </cell>
          <cell r="S19">
            <v>36.4</v>
          </cell>
        </row>
        <row r="20">
          <cell r="A20">
            <v>351.3</v>
          </cell>
          <cell r="C20" t="str">
            <v xml:space="preserve">MEASURING AND REGULATING STATION STRUCTURES  </v>
          </cell>
          <cell r="E20" t="str">
            <v>55-R2.5</v>
          </cell>
          <cell r="G20">
            <v>-5</v>
          </cell>
          <cell r="I20">
            <v>10879.61</v>
          </cell>
          <cell r="K20">
            <v>14474</v>
          </cell>
          <cell r="M20">
            <v>-3050</v>
          </cell>
          <cell r="O20">
            <v>0</v>
          </cell>
          <cell r="Q20" t="str">
            <v xml:space="preserve">             -</v>
          </cell>
          <cell r="S20" t="str">
            <v xml:space="preserve">             -</v>
          </cell>
        </row>
        <row r="21">
          <cell r="A21">
            <v>351.4</v>
          </cell>
          <cell r="C21" t="str">
            <v xml:space="preserve">OTHER STRUCTURES                             </v>
          </cell>
          <cell r="E21" t="str">
            <v xml:space="preserve">50-R3  </v>
          </cell>
          <cell r="G21">
            <v>-5</v>
          </cell>
          <cell r="I21">
            <v>1236356.49</v>
          </cell>
          <cell r="K21">
            <v>807089</v>
          </cell>
          <cell r="M21">
            <v>491085</v>
          </cell>
          <cell r="O21">
            <v>13172</v>
          </cell>
          <cell r="Q21">
            <v>0.92</v>
          </cell>
          <cell r="S21">
            <v>37.299999999999997</v>
          </cell>
        </row>
        <row r="22">
          <cell r="A22">
            <v>352.1</v>
          </cell>
          <cell r="C22" t="str">
            <v xml:space="preserve">STORAGE LEASEHOLDS AND RIGHTS                </v>
          </cell>
          <cell r="E22" t="str">
            <v xml:space="preserve">65-R4  </v>
          </cell>
          <cell r="G22">
            <v>0</v>
          </cell>
          <cell r="I22">
            <v>548241.14</v>
          </cell>
          <cell r="K22">
            <v>569590</v>
          </cell>
          <cell r="M22">
            <v>-21349</v>
          </cell>
          <cell r="O22">
            <v>0</v>
          </cell>
          <cell r="Q22" t="str">
            <v xml:space="preserve">             -</v>
          </cell>
          <cell r="S22" t="str">
            <v xml:space="preserve">             -</v>
          </cell>
        </row>
        <row r="23">
          <cell r="A23">
            <v>352.2</v>
          </cell>
          <cell r="C23" t="str">
            <v xml:space="preserve">RESERVOIRS                                   </v>
          </cell>
          <cell r="E23" t="str">
            <v xml:space="preserve">55-R4  </v>
          </cell>
          <cell r="G23">
            <v>0</v>
          </cell>
          <cell r="I23">
            <v>400511.4</v>
          </cell>
          <cell r="K23">
            <v>446270</v>
          </cell>
          <cell r="M23">
            <v>-45759</v>
          </cell>
          <cell r="O23">
            <v>0</v>
          </cell>
          <cell r="Q23" t="str">
            <v xml:space="preserve">             -</v>
          </cell>
          <cell r="S23" t="str">
            <v xml:space="preserve">             -</v>
          </cell>
        </row>
        <row r="24">
          <cell r="A24">
            <v>352.3</v>
          </cell>
          <cell r="C24" t="str">
            <v xml:space="preserve">NONRECOVERABLE NATURAL GAS                   </v>
          </cell>
          <cell r="E24" t="str">
            <v xml:space="preserve">50-SQ  </v>
          </cell>
          <cell r="G24">
            <v>0</v>
          </cell>
          <cell r="I24">
            <v>9648855</v>
          </cell>
          <cell r="K24">
            <v>7165705</v>
          </cell>
          <cell r="M24">
            <v>2483150</v>
          </cell>
          <cell r="O24">
            <v>88298</v>
          </cell>
          <cell r="Q24">
            <v>0.91511376220287277</v>
          </cell>
          <cell r="S24">
            <v>28.1</v>
          </cell>
        </row>
        <row r="25">
          <cell r="A25">
            <v>352.4</v>
          </cell>
          <cell r="C25" t="str">
            <v xml:space="preserve">WELL DRILLING                                </v>
          </cell>
          <cell r="E25" t="str">
            <v>55-R2.5</v>
          </cell>
          <cell r="G25">
            <v>-20</v>
          </cell>
          <cell r="I25">
            <v>2622897.61</v>
          </cell>
          <cell r="K25">
            <v>2710350</v>
          </cell>
          <cell r="M25">
            <v>437125</v>
          </cell>
          <cell r="O25">
            <v>11504</v>
          </cell>
          <cell r="Q25">
            <v>0.36</v>
          </cell>
          <cell r="S25">
            <v>38</v>
          </cell>
        </row>
        <row r="26">
          <cell r="A26">
            <v>352.5</v>
          </cell>
          <cell r="C26" t="str">
            <v xml:space="preserve">WELL EQUIPMENT                               </v>
          </cell>
          <cell r="E26" t="str">
            <v>50-R2.5</v>
          </cell>
          <cell r="G26">
            <v>-20</v>
          </cell>
          <cell r="I26">
            <v>6142762.54</v>
          </cell>
          <cell r="K26">
            <v>728355</v>
          </cell>
          <cell r="M26">
            <v>6642963</v>
          </cell>
          <cell r="O26">
            <v>248732</v>
          </cell>
          <cell r="Q26">
            <v>3.46</v>
          </cell>
          <cell r="S26">
            <v>26.7</v>
          </cell>
        </row>
        <row r="27">
          <cell r="A27">
            <v>353</v>
          </cell>
          <cell r="C27" t="str">
            <v xml:space="preserve">LINES                                        </v>
          </cell>
          <cell r="E27" t="str">
            <v xml:space="preserve">45-S1  </v>
          </cell>
          <cell r="G27">
            <v>-10</v>
          </cell>
          <cell r="I27">
            <v>12786744.73</v>
          </cell>
          <cell r="K27">
            <v>6643582</v>
          </cell>
          <cell r="M27">
            <v>7421838</v>
          </cell>
          <cell r="O27">
            <v>271652</v>
          </cell>
          <cell r="Q27">
            <v>1.68</v>
          </cell>
          <cell r="S27">
            <v>27.3</v>
          </cell>
        </row>
        <row r="28">
          <cell r="A28">
            <v>354</v>
          </cell>
          <cell r="C28" t="str">
            <v xml:space="preserve">COMPRESSOR STATION EQUIPMENT                 </v>
          </cell>
          <cell r="E28" t="str">
            <v xml:space="preserve">50-R3  </v>
          </cell>
          <cell r="G28">
            <v>-5</v>
          </cell>
          <cell r="I28">
            <v>13961769.92</v>
          </cell>
          <cell r="K28">
            <v>6978446</v>
          </cell>
          <cell r="M28">
            <v>7681418</v>
          </cell>
          <cell r="O28">
            <v>205495</v>
          </cell>
          <cell r="Q28">
            <v>1.28</v>
          </cell>
          <cell r="S28">
            <v>37.4</v>
          </cell>
        </row>
        <row r="29">
          <cell r="A29">
            <v>355</v>
          </cell>
          <cell r="C29" t="str">
            <v xml:space="preserve">MEASURING AND REGULATING EQUIPMENT           </v>
          </cell>
          <cell r="E29" t="str">
            <v xml:space="preserve">40-R1  </v>
          </cell>
          <cell r="G29">
            <v>-5</v>
          </cell>
          <cell r="I29">
            <v>387809.47</v>
          </cell>
          <cell r="K29">
            <v>252799</v>
          </cell>
          <cell r="M29">
            <v>154402</v>
          </cell>
          <cell r="O29">
            <v>6677</v>
          </cell>
          <cell r="Q29">
            <v>1.22</v>
          </cell>
          <cell r="S29">
            <v>23.1</v>
          </cell>
        </row>
        <row r="30">
          <cell r="A30">
            <v>356</v>
          </cell>
          <cell r="C30" t="str">
            <v xml:space="preserve">PURIFICATION EQUIPMENT                       </v>
          </cell>
          <cell r="E30" t="str">
            <v xml:space="preserve">45-R2  </v>
          </cell>
          <cell r="G30">
            <v>-15</v>
          </cell>
          <cell r="I30">
            <v>9934256.8499999996</v>
          </cell>
          <cell r="K30">
            <v>4093652</v>
          </cell>
          <cell r="M30">
            <v>7330742</v>
          </cell>
          <cell r="O30">
            <v>241956</v>
          </cell>
          <cell r="Q30">
            <v>1.92</v>
          </cell>
          <cell r="S30">
            <v>30.3</v>
          </cell>
        </row>
        <row r="31">
          <cell r="A31">
            <v>357</v>
          </cell>
          <cell r="C31" t="str">
            <v xml:space="preserve">OTHER EQUIPMENT                              </v>
          </cell>
          <cell r="E31" t="str">
            <v xml:space="preserve">40-R2  </v>
          </cell>
          <cell r="G31">
            <v>0</v>
          </cell>
          <cell r="I31">
            <v>1033211.58</v>
          </cell>
          <cell r="K31">
            <v>269736</v>
          </cell>
          <cell r="M31">
            <v>763476</v>
          </cell>
          <cell r="O31">
            <v>29031</v>
          </cell>
          <cell r="Q31">
            <v>2.1800000000000002</v>
          </cell>
          <cell r="S31">
            <v>26.3</v>
          </cell>
        </row>
        <row r="33">
          <cell r="C33" t="str">
            <v xml:space="preserve">    TOTAL PRODUCTION PLANT </v>
          </cell>
          <cell r="I33">
            <v>60474293.68</v>
          </cell>
          <cell r="K33">
            <v>31493780</v>
          </cell>
          <cell r="M33">
            <v>34367123</v>
          </cell>
          <cell r="O33">
            <v>1145026</v>
          </cell>
          <cell r="Q33">
            <v>1.8934094642905801</v>
          </cell>
          <cell r="S33">
            <v>30</v>
          </cell>
        </row>
        <row r="36">
          <cell r="C36" t="str">
            <v xml:space="preserve">TRANSMISSION PLANT </v>
          </cell>
        </row>
        <row r="38">
          <cell r="A38">
            <v>365.2</v>
          </cell>
          <cell r="C38" t="str">
            <v xml:space="preserve">RIGHTS OF WAY </v>
          </cell>
          <cell r="E38" t="str">
            <v xml:space="preserve"> 65-S3  </v>
          </cell>
          <cell r="G38">
            <v>0</v>
          </cell>
          <cell r="I38">
            <v>220659.05</v>
          </cell>
          <cell r="K38">
            <v>199377</v>
          </cell>
          <cell r="M38">
            <v>21282</v>
          </cell>
          <cell r="O38">
            <v>655</v>
          </cell>
          <cell r="Q38">
            <v>0.27</v>
          </cell>
          <cell r="S38">
            <v>32.5</v>
          </cell>
        </row>
        <row r="39">
          <cell r="A39">
            <v>367</v>
          </cell>
          <cell r="C39" t="str">
            <v xml:space="preserve">MAINS         </v>
          </cell>
          <cell r="E39" t="str">
            <v xml:space="preserve"> 65-R2.5</v>
          </cell>
          <cell r="G39">
            <v>-10</v>
          </cell>
          <cell r="I39">
            <v>12673432.300000001</v>
          </cell>
          <cell r="K39">
            <v>11578244</v>
          </cell>
          <cell r="M39">
            <v>2362536</v>
          </cell>
          <cell r="O39">
            <v>56156</v>
          </cell>
          <cell r="Q39">
            <v>0.37</v>
          </cell>
          <cell r="S39">
            <v>42.1</v>
          </cell>
        </row>
        <row r="41">
          <cell r="C41" t="str">
            <v xml:space="preserve">    TOTAL TRANSMISSION PLANT </v>
          </cell>
          <cell r="I41">
            <v>12894091.350000001</v>
          </cell>
          <cell r="K41">
            <v>11777621</v>
          </cell>
          <cell r="M41">
            <v>2383818</v>
          </cell>
          <cell r="O41">
            <v>56811</v>
          </cell>
          <cell r="Q41">
            <v>0.44059715770510649</v>
          </cell>
          <cell r="S41">
            <v>42</v>
          </cell>
        </row>
        <row r="44">
          <cell r="C44" t="str">
            <v xml:space="preserve">DISTRIBUTION PLANT </v>
          </cell>
        </row>
        <row r="46">
          <cell r="A46">
            <v>374.22</v>
          </cell>
          <cell r="C46" t="str">
            <v xml:space="preserve">OTHER DISTRIBUTION LAND RIGHTS                  </v>
          </cell>
          <cell r="E46" t="str">
            <v xml:space="preserve">65-S3  </v>
          </cell>
          <cell r="G46">
            <v>0</v>
          </cell>
          <cell r="I46">
            <v>74018.23</v>
          </cell>
          <cell r="K46">
            <v>72775</v>
          </cell>
          <cell r="M46">
            <v>1242</v>
          </cell>
          <cell r="O46">
            <v>28</v>
          </cell>
          <cell r="Q46">
            <v>3.7828518731128809E-2</v>
          </cell>
          <cell r="S46">
            <v>44.4</v>
          </cell>
        </row>
        <row r="47">
          <cell r="A47">
            <v>375.1</v>
          </cell>
          <cell r="C47" t="str">
            <v xml:space="preserve">STRUCTURES &amp; IMPROVEMENTS - CITY GATE STATION              </v>
          </cell>
          <cell r="E47" t="str">
            <v xml:space="preserve">55-R3  </v>
          </cell>
          <cell r="G47">
            <v>-5</v>
          </cell>
          <cell r="I47">
            <v>224018.51</v>
          </cell>
          <cell r="K47">
            <v>112776</v>
          </cell>
          <cell r="M47">
            <v>122443</v>
          </cell>
          <cell r="O47">
            <v>2764</v>
          </cell>
          <cell r="Q47">
            <v>1.06</v>
          </cell>
          <cell r="S47">
            <v>44.3</v>
          </cell>
        </row>
        <row r="48">
          <cell r="A48">
            <v>375.2</v>
          </cell>
          <cell r="C48" t="str">
            <v xml:space="preserve">STRUCTURES &amp; IMPROVEMENTS - OTHER DISTRIBUTION          </v>
          </cell>
          <cell r="E48" t="str">
            <v xml:space="preserve">30-L1  </v>
          </cell>
          <cell r="G48">
            <v>-5</v>
          </cell>
          <cell r="I48">
            <v>505354.95</v>
          </cell>
          <cell r="K48">
            <v>96486</v>
          </cell>
          <cell r="M48">
            <v>434139</v>
          </cell>
          <cell r="O48">
            <v>38955</v>
          </cell>
          <cell r="Q48">
            <v>8.35</v>
          </cell>
          <cell r="S48">
            <v>11.1</v>
          </cell>
        </row>
        <row r="49">
          <cell r="A49">
            <v>376</v>
          </cell>
          <cell r="C49" t="str">
            <v xml:space="preserve">MAINS                                           </v>
          </cell>
          <cell r="E49" t="str">
            <v>65-R2.5</v>
          </cell>
          <cell r="G49">
            <v>-30</v>
          </cell>
          <cell r="I49">
            <v>262334573.56999999</v>
          </cell>
          <cell r="K49">
            <v>92672522</v>
          </cell>
          <cell r="M49">
            <v>248362426</v>
          </cell>
          <cell r="O49">
            <v>5656026</v>
          </cell>
          <cell r="Q49">
            <v>1.76</v>
          </cell>
          <cell r="S49">
            <v>43.9</v>
          </cell>
        </row>
        <row r="50">
          <cell r="A50">
            <v>378</v>
          </cell>
          <cell r="C50" t="str">
            <v xml:space="preserve">MEASURING AND REGULATING STATION EQUIP - GENERAL  </v>
          </cell>
          <cell r="E50" t="str">
            <v xml:space="preserve">41-S0  </v>
          </cell>
          <cell r="G50">
            <v>-10</v>
          </cell>
          <cell r="I50">
            <v>7853390.1399999997</v>
          </cell>
          <cell r="K50">
            <v>1861536</v>
          </cell>
          <cell r="M50">
            <v>6777193</v>
          </cell>
          <cell r="O50">
            <v>288766</v>
          </cell>
          <cell r="Q50">
            <v>2.5299999999999998</v>
          </cell>
          <cell r="S50">
            <v>23.5</v>
          </cell>
        </row>
        <row r="51">
          <cell r="A51">
            <v>379</v>
          </cell>
          <cell r="C51" t="str">
            <v>MEASURING AND REGULATING STATION EQUIP - CITY GATE</v>
          </cell>
          <cell r="E51" t="str">
            <v xml:space="preserve">45-S1  </v>
          </cell>
          <cell r="G51">
            <v>-15</v>
          </cell>
          <cell r="I51">
            <v>3846544.97</v>
          </cell>
          <cell r="K51">
            <v>1301803</v>
          </cell>
          <cell r="M51">
            <v>3121721</v>
          </cell>
          <cell r="O51">
            <v>113941</v>
          </cell>
          <cell r="Q51">
            <v>2.33</v>
          </cell>
          <cell r="S51">
            <v>27.4</v>
          </cell>
        </row>
        <row r="52">
          <cell r="A52">
            <v>380</v>
          </cell>
          <cell r="C52" t="str">
            <v xml:space="preserve">SERVICES                                        </v>
          </cell>
          <cell r="E52" t="str">
            <v xml:space="preserve">42-S0  </v>
          </cell>
          <cell r="G52">
            <v>-55</v>
          </cell>
          <cell r="I52">
            <v>125366090.70999999</v>
          </cell>
          <cell r="K52">
            <v>47057089</v>
          </cell>
          <cell r="M52">
            <v>147260348</v>
          </cell>
          <cell r="O52">
            <v>6308119</v>
          </cell>
          <cell r="Q52">
            <v>3.6</v>
          </cell>
          <cell r="S52">
            <v>23.3</v>
          </cell>
        </row>
        <row r="53">
          <cell r="A53">
            <v>381</v>
          </cell>
          <cell r="C53" t="str">
            <v xml:space="preserve">METERS                                          </v>
          </cell>
          <cell r="E53" t="str">
            <v xml:space="preserve">31-R1.5  </v>
          </cell>
          <cell r="G53">
            <v>0</v>
          </cell>
          <cell r="I53">
            <v>21171719.5</v>
          </cell>
          <cell r="K53">
            <v>3872688</v>
          </cell>
          <cell r="M53">
            <v>17299033</v>
          </cell>
          <cell r="O53">
            <v>1103358</v>
          </cell>
          <cell r="Q53">
            <v>3.99</v>
          </cell>
          <cell r="S53">
            <v>15.7</v>
          </cell>
        </row>
        <row r="54">
          <cell r="A54">
            <v>382</v>
          </cell>
          <cell r="C54" t="str">
            <v xml:space="preserve">METER INSTALLATIONS                             </v>
          </cell>
          <cell r="E54" t="str">
            <v xml:space="preserve">20-L0  </v>
          </cell>
          <cell r="G54">
            <v>0</v>
          </cell>
          <cell r="I54">
            <v>9136341.1099999994</v>
          </cell>
          <cell r="K54">
            <v>-817817</v>
          </cell>
          <cell r="M54">
            <v>9954158</v>
          </cell>
          <cell r="O54">
            <v>1020340</v>
          </cell>
          <cell r="Q54">
            <v>7.09</v>
          </cell>
          <cell r="S54">
            <v>9.8000000000000007</v>
          </cell>
        </row>
        <row r="55">
          <cell r="A55">
            <v>383</v>
          </cell>
          <cell r="C55" t="str">
            <v xml:space="preserve">HOUSE REGULATORS                                </v>
          </cell>
          <cell r="E55" t="str">
            <v xml:space="preserve">45-R3  </v>
          </cell>
          <cell r="G55">
            <v>-5</v>
          </cell>
          <cell r="I55">
            <v>4598091.6100000003</v>
          </cell>
          <cell r="K55">
            <v>1202930</v>
          </cell>
          <cell r="M55">
            <v>3625064</v>
          </cell>
          <cell r="O55">
            <v>119212</v>
          </cell>
          <cell r="Q55">
            <v>2.2200000000000002</v>
          </cell>
          <cell r="S55">
            <v>30.4</v>
          </cell>
        </row>
        <row r="56">
          <cell r="A56">
            <v>384</v>
          </cell>
          <cell r="C56" t="str">
            <v xml:space="preserve">HOUSE REGULATOR INSTALLATIONS                   </v>
          </cell>
          <cell r="E56" t="str">
            <v xml:space="preserve">45-R2  </v>
          </cell>
          <cell r="G56">
            <v>-5</v>
          </cell>
          <cell r="I56">
            <v>4707358.6500000004</v>
          </cell>
          <cell r="K56">
            <v>513259</v>
          </cell>
          <cell r="M56">
            <v>4429471</v>
          </cell>
          <cell r="O56">
            <v>149262</v>
          </cell>
          <cell r="Q56">
            <v>2.23</v>
          </cell>
          <cell r="S56">
            <v>29.7</v>
          </cell>
        </row>
        <row r="57">
          <cell r="A57">
            <v>385</v>
          </cell>
          <cell r="C57" t="str">
            <v xml:space="preserve">MEASURING AND REGULATING STATION EQUIPMENT      </v>
          </cell>
          <cell r="E57" t="str">
            <v xml:space="preserve">40-S2.5  </v>
          </cell>
          <cell r="G57">
            <v>0</v>
          </cell>
          <cell r="I57">
            <v>159361.88</v>
          </cell>
          <cell r="K57">
            <v>114537</v>
          </cell>
          <cell r="M57">
            <v>44825</v>
          </cell>
          <cell r="O57">
            <v>1699</v>
          </cell>
          <cell r="Q57">
            <v>0.94</v>
          </cell>
          <cell r="S57">
            <v>26.4</v>
          </cell>
        </row>
        <row r="58">
          <cell r="A58">
            <v>387</v>
          </cell>
          <cell r="C58" t="str">
            <v xml:space="preserve">OTHER EQUIPMENT                                 </v>
          </cell>
          <cell r="E58" t="str">
            <v xml:space="preserve">40-S2  </v>
          </cell>
          <cell r="G58">
            <v>0</v>
          </cell>
          <cell r="I58">
            <v>51112.34</v>
          </cell>
          <cell r="K58">
            <v>10802</v>
          </cell>
          <cell r="M58">
            <v>40311</v>
          </cell>
          <cell r="O58">
            <v>2038</v>
          </cell>
          <cell r="Q58">
            <v>3.48</v>
          </cell>
          <cell r="S58">
            <v>19.8</v>
          </cell>
        </row>
        <row r="59">
          <cell r="Q59" t="str">
            <v xml:space="preserve"> </v>
          </cell>
          <cell r="S59" t="str">
            <v xml:space="preserve"> </v>
          </cell>
        </row>
        <row r="60">
          <cell r="C60" t="str">
            <v xml:space="preserve">    TOTAL DISTRIBUTION PLANT </v>
          </cell>
          <cell r="I60">
            <v>440027976.16999996</v>
          </cell>
          <cell r="K60">
            <v>148071386</v>
          </cell>
          <cell r="M60">
            <v>441472374</v>
          </cell>
          <cell r="O60">
            <v>14804508</v>
          </cell>
          <cell r="Q60">
            <v>3.3644469901342005</v>
          </cell>
          <cell r="S60">
            <v>29.8</v>
          </cell>
        </row>
        <row r="63">
          <cell r="C63" t="str">
            <v xml:space="preserve">GENERAL PLANT </v>
          </cell>
        </row>
        <row r="65">
          <cell r="A65">
            <v>392.2</v>
          </cell>
          <cell r="C65" t="str">
            <v xml:space="preserve">TRANSPORTATION EQUIPMENT - TRAILERS  </v>
          </cell>
          <cell r="E65" t="str">
            <v xml:space="preserve">20-L1  </v>
          </cell>
          <cell r="G65">
            <v>5</v>
          </cell>
          <cell r="I65">
            <v>474814.36</v>
          </cell>
          <cell r="K65">
            <v>131916</v>
          </cell>
          <cell r="M65">
            <v>319157</v>
          </cell>
          <cell r="O65">
            <v>31171</v>
          </cell>
          <cell r="Q65">
            <v>4.76</v>
          </cell>
          <cell r="S65">
            <v>10.199999999999999</v>
          </cell>
        </row>
        <row r="66">
          <cell r="A66">
            <v>394</v>
          </cell>
          <cell r="C66" t="str">
            <v xml:space="preserve">TOOLS, SHOP, AND GARAGE EQUIPMENT    </v>
          </cell>
          <cell r="E66" t="str">
            <v xml:space="preserve">25-SQ  </v>
          </cell>
          <cell r="G66">
            <v>0</v>
          </cell>
          <cell r="I66">
            <v>3474777.85</v>
          </cell>
          <cell r="K66">
            <v>1139401</v>
          </cell>
          <cell r="M66">
            <v>2335377</v>
          </cell>
          <cell r="O66">
            <v>162575</v>
          </cell>
          <cell r="Q66">
            <v>4.68</v>
          </cell>
          <cell r="S66">
            <v>14.4</v>
          </cell>
        </row>
        <row r="67">
          <cell r="A67">
            <v>395</v>
          </cell>
          <cell r="C67" t="str">
            <v xml:space="preserve">LABORATORY EQUIPMENT                 </v>
          </cell>
          <cell r="E67" t="str">
            <v xml:space="preserve">15-SQ  </v>
          </cell>
          <cell r="G67">
            <v>0</v>
          </cell>
          <cell r="I67">
            <v>439513.2</v>
          </cell>
          <cell r="K67">
            <v>258930</v>
          </cell>
          <cell r="M67">
            <v>180583</v>
          </cell>
          <cell r="O67">
            <v>158291</v>
          </cell>
          <cell r="Q67">
            <v>36.020000000000003</v>
          </cell>
          <cell r="S67">
            <v>1.1000000000000001</v>
          </cell>
        </row>
        <row r="68">
          <cell r="A68">
            <v>396.2</v>
          </cell>
          <cell r="C68" t="str">
            <v xml:space="preserve">POWER OPERATED EQUIPMENT - OTHER     </v>
          </cell>
          <cell r="E68" t="str">
            <v>25-R1.5</v>
          </cell>
          <cell r="G68">
            <v>5</v>
          </cell>
          <cell r="I68">
            <v>53369.3</v>
          </cell>
          <cell r="K68">
            <v>32879</v>
          </cell>
          <cell r="M68">
            <v>17822</v>
          </cell>
          <cell r="O68">
            <v>1733</v>
          </cell>
          <cell r="Q68">
            <v>2.69</v>
          </cell>
          <cell r="S68">
            <v>10.3</v>
          </cell>
        </row>
        <row r="70">
          <cell r="C70" t="str">
            <v xml:space="preserve">    TOTAL GENERAL PLANT </v>
          </cell>
          <cell r="I70">
            <v>4442474.71</v>
          </cell>
          <cell r="K70">
            <v>1563126</v>
          </cell>
          <cell r="M70">
            <v>2852939</v>
          </cell>
          <cell r="O70">
            <v>353770</v>
          </cell>
          <cell r="Q70">
            <v>7.9633542809746247</v>
          </cell>
          <cell r="S70">
            <v>8.1</v>
          </cell>
        </row>
        <row r="72">
          <cell r="C72" t="str">
            <v xml:space="preserve">    TOTAL DEPRECIABLE PLANT </v>
          </cell>
          <cell r="I72">
            <v>517838835.90999997</v>
          </cell>
          <cell r="K72">
            <v>192905913</v>
          </cell>
          <cell r="M72">
            <v>481076254</v>
          </cell>
          <cell r="O72">
            <v>16360115</v>
          </cell>
          <cell r="Q72">
            <v>3.1593063064206675</v>
          </cell>
          <cell r="S72">
            <v>29.4</v>
          </cell>
        </row>
        <row r="75">
          <cell r="C75" t="str">
            <v xml:space="preserve">NONDEPRECIABLE PLANT </v>
          </cell>
        </row>
        <row r="77">
          <cell r="A77">
            <v>302</v>
          </cell>
          <cell r="C77" t="str">
            <v>FRANCHISE AND CONSENTS</v>
          </cell>
          <cell r="E77" t="str">
            <v>N/A</v>
          </cell>
          <cell r="I77">
            <v>1187.49</v>
          </cell>
          <cell r="K77">
            <v>800</v>
          </cell>
          <cell r="Q77">
            <v>0</v>
          </cell>
          <cell r="S77">
            <v>0</v>
          </cell>
        </row>
        <row r="78">
          <cell r="A78">
            <v>350.1</v>
          </cell>
          <cell r="C78" t="str">
            <v xml:space="preserve">LAND </v>
          </cell>
          <cell r="I78">
            <v>32864.07</v>
          </cell>
        </row>
        <row r="79">
          <cell r="A79">
            <v>374.11</v>
          </cell>
          <cell r="C79" t="str">
            <v xml:space="preserve">LAND </v>
          </cell>
          <cell r="I79">
            <v>7586.67</v>
          </cell>
        </row>
        <row r="80">
          <cell r="A80">
            <v>374.12</v>
          </cell>
          <cell r="C80" t="str">
            <v xml:space="preserve">LAND </v>
          </cell>
          <cell r="I80">
            <v>54457.06</v>
          </cell>
        </row>
        <row r="82">
          <cell r="C82" t="str">
            <v xml:space="preserve">    TOTAL NONDEPRECIABLE PLANT </v>
          </cell>
          <cell r="I82">
            <v>96095.29</v>
          </cell>
          <cell r="K82">
            <v>800</v>
          </cell>
        </row>
        <row r="85">
          <cell r="C85" t="str">
            <v>ACCOUNTS NOT STUDIED</v>
          </cell>
        </row>
        <row r="87">
          <cell r="A87">
            <v>392.1</v>
          </cell>
          <cell r="C87" t="str">
            <v>TRANSPORTATION EQUIPMENT - CARS AND TRUCKS</v>
          </cell>
          <cell r="E87" t="str">
            <v>5-SQ</v>
          </cell>
          <cell r="I87">
            <v>2912871.76</v>
          </cell>
          <cell r="K87">
            <v>2888074</v>
          </cell>
          <cell r="Q87">
            <v>20</v>
          </cell>
        </row>
        <row r="88">
          <cell r="A88">
            <v>396.1</v>
          </cell>
          <cell r="C88" t="str">
            <v>POWER OPERATED EQUIPMENT - HOURLY RATED</v>
          </cell>
          <cell r="E88" t="str">
            <v>5-SQ</v>
          </cell>
          <cell r="I88">
            <v>2990887.4</v>
          </cell>
          <cell r="K88">
            <v>2337592</v>
          </cell>
          <cell r="Q88">
            <v>20</v>
          </cell>
        </row>
        <row r="90">
          <cell r="C90" t="str">
            <v xml:space="preserve">    TOTAL ACCOUNTS NOT STUDIED</v>
          </cell>
          <cell r="I90">
            <v>5903759.1600000001</v>
          </cell>
          <cell r="K90">
            <v>5225666</v>
          </cell>
        </row>
        <row r="92">
          <cell r="C92" t="str">
            <v xml:space="preserve">    TOTAL GAS PLANT </v>
          </cell>
          <cell r="I92">
            <v>523838690.36000001</v>
          </cell>
          <cell r="K92">
            <v>198132379</v>
          </cell>
          <cell r="M92">
            <v>481076254</v>
          </cell>
          <cell r="O92">
            <v>16360115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 fitToPage="1"/>
  </sheetPr>
  <dimension ref="A1:T389"/>
  <sheetViews>
    <sheetView tabSelected="1" zoomScale="70" zoomScaleNormal="70" workbookViewId="0">
      <selection activeCell="H348" sqref="H348"/>
    </sheetView>
  </sheetViews>
  <sheetFormatPr defaultColWidth="9.77734375" defaultRowHeight="15" x14ac:dyDescent="0.2"/>
  <cols>
    <col min="1" max="1" width="9.77734375" style="64" customWidth="1"/>
    <col min="2" max="2" width="2.77734375" style="153" customWidth="1"/>
    <col min="3" max="3" width="51.77734375" style="64" customWidth="1"/>
    <col min="4" max="4" width="3.77734375" style="64" customWidth="1"/>
    <col min="5" max="5" width="15.6640625" style="64" customWidth="1"/>
    <col min="6" max="6" width="3.77734375" style="64" customWidth="1"/>
    <col min="7" max="7" width="9.77734375" style="145" customWidth="1"/>
    <col min="8" max="8" width="3.77734375" style="64" customWidth="1"/>
    <col min="9" max="9" width="16" style="64" customWidth="1"/>
    <col min="10" max="10" width="3.77734375" style="64" customWidth="1"/>
    <col min="11" max="11" width="16.6640625" style="157" customWidth="1"/>
    <col min="12" max="12" width="3.77734375" style="157" customWidth="1"/>
    <col min="13" max="13" width="13.77734375" style="157" customWidth="1"/>
    <col min="14" max="14" width="3.77734375" style="157" customWidth="1"/>
    <col min="15" max="15" width="12.77734375" style="157" customWidth="1"/>
    <col min="16" max="16" width="3.77734375" style="64" customWidth="1"/>
    <col min="17" max="17" width="11.77734375" style="64" customWidth="1"/>
    <col min="18" max="18" width="3.77734375" style="64" customWidth="1"/>
    <col min="19" max="19" width="12.77734375" style="64" customWidth="1"/>
    <col min="20" max="20" width="9.77734375" style="64" collapsed="1"/>
    <col min="21" max="16384" width="9.77734375" style="64"/>
  </cols>
  <sheetData>
    <row r="1" spans="1:19" ht="15.75" x14ac:dyDescent="0.25">
      <c r="A1" s="283" t="s">
        <v>668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</row>
    <row r="2" spans="1:19" ht="15.75" x14ac:dyDescent="0.25">
      <c r="A2" s="284" t="s">
        <v>201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</row>
    <row r="3" spans="1:19" ht="15.75" x14ac:dyDescent="0.25">
      <c r="B3" s="161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</row>
    <row r="4" spans="1:19" ht="15.75" x14ac:dyDescent="0.25">
      <c r="B4" s="161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</row>
    <row r="5" spans="1:19" ht="15.75" x14ac:dyDescent="0.25">
      <c r="A5" s="283" t="s">
        <v>702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4"/>
      <c r="S5" s="284"/>
    </row>
    <row r="6" spans="1:19" ht="15.75" x14ac:dyDescent="0.25">
      <c r="A6" s="283" t="s">
        <v>703</v>
      </c>
      <c r="B6" s="283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3"/>
      <c r="Q6" s="283"/>
      <c r="R6" s="283"/>
      <c r="S6" s="283"/>
    </row>
    <row r="7" spans="1:19" ht="15.75" x14ac:dyDescent="0.25">
      <c r="A7" s="162"/>
      <c r="B7" s="163"/>
      <c r="C7" s="164"/>
      <c r="D7" s="164"/>
      <c r="E7" s="164"/>
      <c r="F7" s="164"/>
      <c r="G7" s="147"/>
      <c r="H7" s="164"/>
      <c r="I7" s="164"/>
      <c r="J7" s="164"/>
      <c r="K7" s="165"/>
      <c r="L7" s="165"/>
      <c r="M7" s="165"/>
      <c r="N7" s="165"/>
    </row>
    <row r="8" spans="1:19" ht="15.75" x14ac:dyDescent="0.25">
      <c r="A8" s="73"/>
      <c r="B8" s="166"/>
      <c r="C8" s="167"/>
      <c r="D8" s="168"/>
      <c r="E8" s="168"/>
      <c r="F8" s="168"/>
      <c r="G8" s="148" t="s">
        <v>1</v>
      </c>
      <c r="H8" s="168"/>
      <c r="I8" s="168"/>
      <c r="J8" s="168"/>
      <c r="K8" s="169" t="s">
        <v>2</v>
      </c>
      <c r="L8" s="169"/>
      <c r="M8" s="169"/>
      <c r="N8" s="169"/>
      <c r="O8" s="170" t="s">
        <v>3</v>
      </c>
      <c r="P8" s="171"/>
      <c r="Q8" s="171"/>
      <c r="R8" s="65"/>
      <c r="S8" s="168" t="s">
        <v>4</v>
      </c>
    </row>
    <row r="9" spans="1:19" ht="15.75" x14ac:dyDescent="0.25">
      <c r="A9" s="73"/>
      <c r="B9" s="166"/>
      <c r="C9" s="168"/>
      <c r="D9" s="168"/>
      <c r="E9" s="168" t="s">
        <v>5</v>
      </c>
      <c r="F9" s="168"/>
      <c r="G9" s="148" t="s">
        <v>6</v>
      </c>
      <c r="H9" s="168"/>
      <c r="I9" s="168" t="s">
        <v>7</v>
      </c>
      <c r="J9" s="168"/>
      <c r="K9" s="169" t="s">
        <v>8</v>
      </c>
      <c r="L9" s="169"/>
      <c r="M9" s="169" t="s">
        <v>9</v>
      </c>
      <c r="N9" s="169"/>
      <c r="O9" s="172" t="s">
        <v>10</v>
      </c>
      <c r="P9" s="173"/>
      <c r="Q9" s="69" t="s">
        <v>11</v>
      </c>
      <c r="R9" s="65"/>
      <c r="S9" s="168" t="s">
        <v>12</v>
      </c>
    </row>
    <row r="10" spans="1:19" ht="15.75" x14ac:dyDescent="0.25">
      <c r="A10" s="73"/>
      <c r="B10" s="166"/>
      <c r="C10" s="168" t="s">
        <v>13</v>
      </c>
      <c r="D10" s="168"/>
      <c r="E10" s="168" t="s">
        <v>14</v>
      </c>
      <c r="F10" s="168"/>
      <c r="G10" s="148" t="s">
        <v>15</v>
      </c>
      <c r="H10" s="168"/>
      <c r="I10" s="168" t="s">
        <v>16</v>
      </c>
      <c r="J10" s="168"/>
      <c r="K10" s="169" t="s">
        <v>17</v>
      </c>
      <c r="L10" s="169"/>
      <c r="M10" s="169" t="s">
        <v>18</v>
      </c>
      <c r="N10" s="169"/>
      <c r="O10" s="169" t="s">
        <v>19</v>
      </c>
      <c r="P10" s="168"/>
      <c r="Q10" s="167" t="s">
        <v>20</v>
      </c>
      <c r="R10" s="65"/>
      <c r="S10" s="168" t="s">
        <v>21</v>
      </c>
    </row>
    <row r="11" spans="1:19" ht="15.75" x14ac:dyDescent="0.25">
      <c r="A11" s="73"/>
      <c r="B11" s="166"/>
      <c r="C11" s="172">
        <v>-1</v>
      </c>
      <c r="D11" s="174"/>
      <c r="E11" s="172">
        <v>-2</v>
      </c>
      <c r="F11" s="174"/>
      <c r="G11" s="149">
        <v>-3</v>
      </c>
      <c r="H11" s="174"/>
      <c r="I11" s="172">
        <v>-4</v>
      </c>
      <c r="J11" s="174"/>
      <c r="K11" s="172">
        <v>-5</v>
      </c>
      <c r="L11" s="169"/>
      <c r="M11" s="172">
        <v>-6</v>
      </c>
      <c r="N11" s="169"/>
      <c r="O11" s="172">
        <v>-7</v>
      </c>
      <c r="P11" s="174"/>
      <c r="Q11" s="175" t="s">
        <v>22</v>
      </c>
      <c r="S11" s="175" t="s">
        <v>23</v>
      </c>
    </row>
    <row r="12" spans="1:19" ht="15.75" x14ac:dyDescent="0.25">
      <c r="A12" s="73"/>
      <c r="B12" s="166"/>
      <c r="C12" s="174"/>
      <c r="D12" s="174"/>
      <c r="E12" s="174"/>
      <c r="F12" s="174"/>
      <c r="G12" s="148"/>
      <c r="H12" s="174"/>
      <c r="I12" s="174"/>
      <c r="J12" s="174"/>
      <c r="K12" s="169"/>
      <c r="L12" s="169"/>
      <c r="M12" s="169"/>
      <c r="N12" s="169"/>
      <c r="O12" s="169"/>
      <c r="P12" s="174"/>
      <c r="Q12" s="174"/>
      <c r="S12" s="174"/>
    </row>
    <row r="13" spans="1:19" ht="15.75" x14ac:dyDescent="0.25">
      <c r="A13" s="73"/>
      <c r="C13" s="176" t="s">
        <v>182</v>
      </c>
      <c r="K13" s="71"/>
      <c r="L13" s="71"/>
      <c r="M13" s="71"/>
      <c r="N13" s="71"/>
      <c r="O13" s="71"/>
    </row>
    <row r="14" spans="1:19" x14ac:dyDescent="0.2">
      <c r="A14" s="73"/>
      <c r="K14" s="71"/>
      <c r="L14" s="71"/>
      <c r="M14" s="71"/>
      <c r="N14" s="71"/>
      <c r="O14" s="71"/>
    </row>
    <row r="15" spans="1:19" ht="15.75" x14ac:dyDescent="0.25">
      <c r="A15" s="73"/>
      <c r="C15" s="167" t="s">
        <v>24</v>
      </c>
      <c r="K15" s="71"/>
      <c r="L15" s="71"/>
      <c r="M15" s="71"/>
      <c r="N15" s="71"/>
      <c r="O15" s="71"/>
      <c r="Q15" s="72"/>
      <c r="S15" s="63"/>
    </row>
    <row r="16" spans="1:19" ht="15.75" x14ac:dyDescent="0.25">
      <c r="A16" s="73"/>
      <c r="C16" s="69"/>
      <c r="K16" s="71"/>
      <c r="L16" s="71"/>
      <c r="M16" s="71"/>
      <c r="N16" s="71"/>
      <c r="O16" s="71"/>
      <c r="Q16" s="72"/>
      <c r="S16" s="63"/>
    </row>
    <row r="17" spans="1:19" x14ac:dyDescent="0.2">
      <c r="A17" s="63">
        <v>311</v>
      </c>
      <c r="C17" s="64" t="s">
        <v>25</v>
      </c>
      <c r="K17" s="71"/>
      <c r="L17" s="71"/>
      <c r="M17" s="71"/>
      <c r="N17" s="71"/>
      <c r="O17" s="71"/>
    </row>
    <row r="18" spans="1:19" x14ac:dyDescent="0.2">
      <c r="A18" s="63"/>
      <c r="C18" s="152" t="s">
        <v>584</v>
      </c>
      <c r="E18" s="119" t="s">
        <v>618</v>
      </c>
      <c r="F18" s="119" t="s">
        <v>194</v>
      </c>
      <c r="G18" s="45">
        <v>-25</v>
      </c>
      <c r="I18" s="66">
        <v>2448808.8199999998</v>
      </c>
      <c r="J18" s="120"/>
      <c r="K18" s="121">
        <v>106621</v>
      </c>
      <c r="L18" s="121"/>
      <c r="M18" s="121">
        <v>2954390</v>
      </c>
      <c r="N18" s="121"/>
      <c r="O18" s="121">
        <v>64263</v>
      </c>
      <c r="Q18" s="155">
        <v>2.6242554941467424</v>
      </c>
      <c r="S18" s="177">
        <v>46</v>
      </c>
    </row>
    <row r="19" spans="1:19" x14ac:dyDescent="0.2">
      <c r="A19" s="63"/>
      <c r="C19" s="151" t="s">
        <v>72</v>
      </c>
      <c r="E19" s="119" t="s">
        <v>618</v>
      </c>
      <c r="F19" s="119" t="s">
        <v>194</v>
      </c>
      <c r="G19" s="45">
        <v>-10</v>
      </c>
      <c r="I19" s="66">
        <v>21218440.5</v>
      </c>
      <c r="J19" s="120"/>
      <c r="K19" s="121">
        <v>17739678</v>
      </c>
      <c r="L19" s="121"/>
      <c r="M19" s="121">
        <v>5600607</v>
      </c>
      <c r="N19" s="121"/>
      <c r="O19" s="121">
        <v>345069</v>
      </c>
      <c r="Q19" s="155">
        <v>1.6262693763945564</v>
      </c>
      <c r="S19" s="177">
        <v>16.2</v>
      </c>
    </row>
    <row r="20" spans="1:19" x14ac:dyDescent="0.2">
      <c r="A20" s="63"/>
      <c r="C20" s="151" t="s">
        <v>74</v>
      </c>
      <c r="E20" s="119" t="s">
        <v>618</v>
      </c>
      <c r="F20" s="119" t="s">
        <v>194</v>
      </c>
      <c r="G20" s="45">
        <v>-10</v>
      </c>
      <c r="I20" s="66">
        <v>13784004.210000001</v>
      </c>
      <c r="J20" s="120"/>
      <c r="K20" s="121">
        <v>10050918</v>
      </c>
      <c r="L20" s="121"/>
      <c r="M20" s="121">
        <v>5111487</v>
      </c>
      <c r="N20" s="121"/>
      <c r="O20" s="121">
        <v>280767</v>
      </c>
      <c r="Q20" s="155">
        <v>2.0369044852460907</v>
      </c>
      <c r="S20" s="177">
        <v>18.2</v>
      </c>
    </row>
    <row r="21" spans="1:19" x14ac:dyDescent="0.2">
      <c r="A21" s="63"/>
      <c r="C21" s="152" t="s">
        <v>669</v>
      </c>
      <c r="E21" s="119" t="s">
        <v>618</v>
      </c>
      <c r="F21" s="119" t="s">
        <v>194</v>
      </c>
      <c r="G21" s="45">
        <v>-10</v>
      </c>
      <c r="I21" s="66">
        <v>4905069.3099999996</v>
      </c>
      <c r="J21" s="120"/>
      <c r="K21" s="121">
        <v>908754</v>
      </c>
      <c r="L21" s="121"/>
      <c r="M21" s="121">
        <v>4486822</v>
      </c>
      <c r="N21" s="121"/>
      <c r="O21" s="121">
        <v>244399</v>
      </c>
      <c r="Q21" s="155">
        <v>4.9825799505369277</v>
      </c>
      <c r="S21" s="177">
        <v>18.399999999999999</v>
      </c>
    </row>
    <row r="22" spans="1:19" x14ac:dyDescent="0.2">
      <c r="A22" s="63"/>
      <c r="C22" s="151" t="s">
        <v>76</v>
      </c>
      <c r="E22" s="119" t="s">
        <v>618</v>
      </c>
      <c r="F22" s="119" t="s">
        <v>194</v>
      </c>
      <c r="G22" s="45">
        <v>-10</v>
      </c>
      <c r="I22" s="66">
        <v>23447354.219999999</v>
      </c>
      <c r="J22" s="120"/>
      <c r="K22" s="121">
        <v>20789953</v>
      </c>
      <c r="L22" s="121"/>
      <c r="M22" s="121">
        <v>5002137</v>
      </c>
      <c r="N22" s="121"/>
      <c r="O22" s="121">
        <v>229158</v>
      </c>
      <c r="Q22" s="155">
        <v>0.9773298848555545</v>
      </c>
      <c r="S22" s="177">
        <v>21.8</v>
      </c>
    </row>
    <row r="23" spans="1:19" x14ac:dyDescent="0.2">
      <c r="A23" s="63"/>
      <c r="C23" s="152" t="s">
        <v>670</v>
      </c>
      <c r="E23" s="119" t="s">
        <v>618</v>
      </c>
      <c r="F23" s="119" t="s">
        <v>194</v>
      </c>
      <c r="G23" s="45">
        <v>-10</v>
      </c>
      <c r="I23" s="66">
        <v>362866.58</v>
      </c>
      <c r="J23" s="120"/>
      <c r="K23" s="121">
        <v>381081</v>
      </c>
      <c r="L23" s="121"/>
      <c r="M23" s="121">
        <v>18072</v>
      </c>
      <c r="N23" s="121"/>
      <c r="O23" s="121">
        <v>832</v>
      </c>
      <c r="Q23" s="155">
        <v>0.22928537535752119</v>
      </c>
      <c r="S23" s="177">
        <v>21.7</v>
      </c>
    </row>
    <row r="24" spans="1:19" x14ac:dyDescent="0.2">
      <c r="A24" s="63"/>
      <c r="C24" s="151" t="s">
        <v>78</v>
      </c>
      <c r="E24" s="119" t="s">
        <v>618</v>
      </c>
      <c r="F24" s="119" t="s">
        <v>194</v>
      </c>
      <c r="G24" s="45">
        <v>-10</v>
      </c>
      <c r="I24" s="66">
        <v>71301927.390000001</v>
      </c>
      <c r="J24" s="120"/>
      <c r="K24" s="121">
        <v>39806594</v>
      </c>
      <c r="L24" s="121"/>
      <c r="M24" s="121">
        <v>38625526</v>
      </c>
      <c r="N24" s="121"/>
      <c r="O24" s="121">
        <v>1499623</v>
      </c>
      <c r="Q24" s="155">
        <v>2.1032012105332236</v>
      </c>
      <c r="S24" s="177">
        <v>25.8</v>
      </c>
    </row>
    <row r="25" spans="1:19" x14ac:dyDescent="0.2">
      <c r="A25" s="63"/>
      <c r="C25" s="152" t="s">
        <v>671</v>
      </c>
      <c r="E25" s="119" t="s">
        <v>618</v>
      </c>
      <c r="F25" s="119" t="s">
        <v>194</v>
      </c>
      <c r="G25" s="45">
        <v>-10</v>
      </c>
      <c r="I25" s="66">
        <v>5774012.2699999996</v>
      </c>
      <c r="J25" s="120"/>
      <c r="K25" s="121">
        <v>2402114</v>
      </c>
      <c r="L25" s="121"/>
      <c r="M25" s="121">
        <v>3949299</v>
      </c>
      <c r="N25" s="121"/>
      <c r="O25" s="121">
        <v>151354</v>
      </c>
      <c r="Q25" s="155">
        <v>2.6212968196550093</v>
      </c>
      <c r="S25" s="177">
        <v>26.1</v>
      </c>
    </row>
    <row r="26" spans="1:19" x14ac:dyDescent="0.2">
      <c r="A26" s="63"/>
      <c r="C26" s="152" t="s">
        <v>673</v>
      </c>
      <c r="E26" s="119" t="s">
        <v>618</v>
      </c>
      <c r="F26" s="119" t="s">
        <v>194</v>
      </c>
      <c r="G26" s="45">
        <v>-16</v>
      </c>
      <c r="I26" s="66">
        <v>107440308.95</v>
      </c>
      <c r="J26" s="120"/>
      <c r="K26" s="121">
        <v>62804985</v>
      </c>
      <c r="L26" s="121"/>
      <c r="M26" s="121">
        <v>61825773</v>
      </c>
      <c r="N26" s="121"/>
      <c r="O26" s="121">
        <v>1878375</v>
      </c>
      <c r="Q26" s="155">
        <v>1.7482963501846853</v>
      </c>
      <c r="S26" s="177">
        <v>32.9</v>
      </c>
    </row>
    <row r="27" spans="1:19" x14ac:dyDescent="0.2">
      <c r="A27" s="63"/>
      <c r="C27" s="152" t="s">
        <v>672</v>
      </c>
      <c r="E27" s="119" t="s">
        <v>618</v>
      </c>
      <c r="F27" s="119" t="s">
        <v>194</v>
      </c>
      <c r="G27" s="45">
        <v>-16</v>
      </c>
      <c r="I27" s="66">
        <v>889015.22</v>
      </c>
      <c r="J27" s="120"/>
      <c r="K27" s="121">
        <v>63579</v>
      </c>
      <c r="L27" s="121"/>
      <c r="M27" s="121">
        <v>967679</v>
      </c>
      <c r="N27" s="121"/>
      <c r="O27" s="121">
        <v>28695</v>
      </c>
      <c r="Q27" s="155">
        <v>3.227728767118295</v>
      </c>
      <c r="S27" s="177">
        <v>33.700000000000003</v>
      </c>
    </row>
    <row r="28" spans="1:19" x14ac:dyDescent="0.2">
      <c r="A28" s="63"/>
      <c r="C28" s="152" t="s">
        <v>674</v>
      </c>
      <c r="E28" s="119" t="s">
        <v>618</v>
      </c>
      <c r="F28" s="119" t="s">
        <v>194</v>
      </c>
      <c r="G28" s="45">
        <v>-16</v>
      </c>
      <c r="I28" s="66">
        <v>16230214.939999999</v>
      </c>
      <c r="J28" s="120"/>
      <c r="K28" s="121">
        <v>1622756</v>
      </c>
      <c r="L28" s="121"/>
      <c r="M28" s="121">
        <v>17204293</v>
      </c>
      <c r="N28" s="121"/>
      <c r="O28" s="121">
        <v>354451</v>
      </c>
      <c r="Q28" s="155">
        <v>2.1838959084050185</v>
      </c>
      <c r="S28" s="177">
        <v>48.5</v>
      </c>
    </row>
    <row r="29" spans="1:19" x14ac:dyDescent="0.2">
      <c r="A29" s="63"/>
      <c r="C29" s="152" t="s">
        <v>675</v>
      </c>
      <c r="E29" s="119" t="s">
        <v>618</v>
      </c>
      <c r="F29" s="119" t="s">
        <v>194</v>
      </c>
      <c r="G29" s="45">
        <v>-16</v>
      </c>
      <c r="I29" s="68">
        <v>69933.48</v>
      </c>
      <c r="J29" s="120"/>
      <c r="K29" s="121">
        <v>4574</v>
      </c>
      <c r="L29" s="121"/>
      <c r="M29" s="121">
        <v>76549</v>
      </c>
      <c r="N29" s="121"/>
      <c r="O29" s="121">
        <v>1577</v>
      </c>
      <c r="Q29" s="155">
        <v>2.2550000371781875</v>
      </c>
      <c r="S29" s="177">
        <v>48.5</v>
      </c>
    </row>
    <row r="30" spans="1:19" x14ac:dyDescent="0.2">
      <c r="A30" s="63"/>
      <c r="E30" s="119"/>
      <c r="F30" s="119"/>
      <c r="G30" s="45"/>
      <c r="I30" s="66"/>
      <c r="K30" s="156"/>
      <c r="L30" s="71"/>
      <c r="M30" s="156"/>
      <c r="N30" s="71"/>
      <c r="O30" s="156"/>
      <c r="Q30" s="63"/>
      <c r="S30" s="72"/>
    </row>
    <row r="31" spans="1:19" x14ac:dyDescent="0.2">
      <c r="A31" s="63"/>
      <c r="C31" s="178" t="s">
        <v>26</v>
      </c>
      <c r="E31" s="119"/>
      <c r="F31" s="119"/>
      <c r="G31" s="45"/>
      <c r="I31" s="66">
        <f>+SUBTOTAL(9,I18:I30)</f>
        <v>267871955.88999999</v>
      </c>
      <c r="K31" s="71">
        <f>+SUBTOTAL(9,K18:K30)</f>
        <v>156681607</v>
      </c>
      <c r="L31" s="71"/>
      <c r="M31" s="71">
        <f>+SUBTOTAL(9,M18:M30)</f>
        <v>145822634</v>
      </c>
      <c r="N31" s="71"/>
      <c r="O31" s="71">
        <f>+SUBTOTAL(9,O18:O30)</f>
        <v>5078563</v>
      </c>
      <c r="Q31" s="155">
        <f>IF(O31/I31*100=0,"-     ",O31/I31*100)</f>
        <v>1.8958920067338001</v>
      </c>
      <c r="S31" s="177">
        <f>IF(O31=0,"-     ",ROUND(M31/O31,1))</f>
        <v>28.7</v>
      </c>
    </row>
    <row r="33" spans="1:19" x14ac:dyDescent="0.2">
      <c r="A33" s="63">
        <v>311.10000000000002</v>
      </c>
      <c r="C33" s="64" t="s">
        <v>592</v>
      </c>
      <c r="E33" s="119"/>
      <c r="F33" s="119"/>
      <c r="G33" s="45"/>
      <c r="I33" s="66"/>
      <c r="K33" s="71"/>
      <c r="L33" s="71"/>
      <c r="M33" s="71"/>
      <c r="N33" s="71"/>
      <c r="O33" s="71"/>
      <c r="Q33" s="155"/>
      <c r="S33" s="177"/>
    </row>
    <row r="34" spans="1:19" x14ac:dyDescent="0.2">
      <c r="A34" s="63"/>
      <c r="C34" s="152" t="s">
        <v>590</v>
      </c>
      <c r="E34" s="119" t="s">
        <v>619</v>
      </c>
      <c r="F34" s="119" t="s">
        <v>194</v>
      </c>
      <c r="G34" s="45">
        <v>0</v>
      </c>
      <c r="I34" s="66">
        <v>411750.29</v>
      </c>
      <c r="J34" s="120"/>
      <c r="K34" s="121">
        <v>409203</v>
      </c>
      <c r="L34" s="121"/>
      <c r="M34" s="121">
        <v>2547</v>
      </c>
      <c r="N34" s="121"/>
      <c r="O34" s="121">
        <v>155</v>
      </c>
      <c r="Q34" s="155">
        <v>3.7644175065426187E-2</v>
      </c>
      <c r="S34" s="177">
        <v>16.399999999999999</v>
      </c>
    </row>
    <row r="35" spans="1:19" x14ac:dyDescent="0.2">
      <c r="A35" s="63"/>
      <c r="C35" s="152" t="s">
        <v>591</v>
      </c>
      <c r="E35" s="119" t="s">
        <v>619</v>
      </c>
      <c r="F35" s="119" t="s">
        <v>194</v>
      </c>
      <c r="G35" s="45">
        <v>0</v>
      </c>
      <c r="I35" s="66">
        <v>1263768.52</v>
      </c>
      <c r="J35" s="120"/>
      <c r="K35" s="121">
        <v>1143318</v>
      </c>
      <c r="L35" s="121"/>
      <c r="M35" s="121">
        <v>120451</v>
      </c>
      <c r="N35" s="121"/>
      <c r="O35" s="121">
        <v>5358</v>
      </c>
      <c r="Q35" s="155">
        <v>0.4239700479325122</v>
      </c>
      <c r="S35" s="177">
        <v>22.5</v>
      </c>
    </row>
    <row r="36" spans="1:19" x14ac:dyDescent="0.2">
      <c r="A36" s="63"/>
      <c r="C36" s="152" t="s">
        <v>676</v>
      </c>
      <c r="E36" s="119" t="s">
        <v>619</v>
      </c>
      <c r="F36" s="119" t="s">
        <v>194</v>
      </c>
      <c r="G36" s="45">
        <v>0</v>
      </c>
      <c r="I36" s="68">
        <v>4942817</v>
      </c>
      <c r="J36" s="120"/>
      <c r="K36" s="158">
        <v>2913165</v>
      </c>
      <c r="L36" s="121"/>
      <c r="M36" s="158">
        <v>2029652</v>
      </c>
      <c r="N36" s="121"/>
      <c r="O36" s="158">
        <v>58899</v>
      </c>
      <c r="Q36" s="155">
        <v>1.1916079434055518</v>
      </c>
      <c r="S36" s="177">
        <v>34.5</v>
      </c>
    </row>
    <row r="37" spans="1:19" x14ac:dyDescent="0.2">
      <c r="A37" s="63"/>
      <c r="C37" s="178"/>
      <c r="E37" s="119"/>
      <c r="F37" s="119"/>
      <c r="G37" s="45"/>
      <c r="I37" s="66"/>
      <c r="K37" s="71"/>
      <c r="L37" s="71"/>
      <c r="M37" s="71"/>
      <c r="N37" s="71"/>
      <c r="O37" s="71"/>
      <c r="Q37" s="155"/>
      <c r="S37" s="177"/>
    </row>
    <row r="38" spans="1:19" x14ac:dyDescent="0.2">
      <c r="A38" s="63"/>
      <c r="C38" s="178" t="s">
        <v>593</v>
      </c>
      <c r="E38" s="119"/>
      <c r="F38" s="119"/>
      <c r="G38" s="45"/>
      <c r="I38" s="66">
        <f>+SUBTOTAL(9,I34:I37)</f>
        <v>6618335.8100000005</v>
      </c>
      <c r="K38" s="71">
        <f>+SUBTOTAL(9,K34:K37)</f>
        <v>4465686</v>
      </c>
      <c r="L38" s="71"/>
      <c r="M38" s="71">
        <f>+SUBTOTAL(9,M34:M37)</f>
        <v>2152650</v>
      </c>
      <c r="N38" s="71"/>
      <c r="O38" s="71">
        <f>+SUBTOTAL(9,O34:O37)</f>
        <v>64412</v>
      </c>
      <c r="Q38" s="155">
        <f>IF(O38/I38*100=0,"-     ",O38/I38*100)</f>
        <v>0.9732355965177294</v>
      </c>
      <c r="S38" s="177">
        <f>IF(O38=0,"-     ",ROUND(M38/O38,1))</f>
        <v>33.4</v>
      </c>
    </row>
    <row r="39" spans="1:19" x14ac:dyDescent="0.2">
      <c r="A39" s="63"/>
      <c r="C39" s="178"/>
      <c r="E39" s="119"/>
      <c r="F39" s="119"/>
      <c r="G39" s="45"/>
      <c r="I39" s="66"/>
      <c r="K39" s="71"/>
      <c r="L39" s="71"/>
      <c r="M39" s="71"/>
      <c r="N39" s="71"/>
      <c r="O39" s="71"/>
      <c r="Q39" s="155"/>
      <c r="S39" s="177"/>
    </row>
    <row r="40" spans="1:19" x14ac:dyDescent="0.2">
      <c r="A40" s="63">
        <v>311.2</v>
      </c>
      <c r="C40" s="64" t="s">
        <v>605</v>
      </c>
      <c r="E40" s="119"/>
      <c r="F40" s="119"/>
      <c r="G40" s="45"/>
      <c r="I40" s="66"/>
      <c r="K40" s="71"/>
      <c r="L40" s="71"/>
      <c r="M40" s="71"/>
      <c r="N40" s="71"/>
      <c r="O40" s="71"/>
      <c r="Q40" s="155"/>
      <c r="S40" s="177"/>
    </row>
    <row r="41" spans="1:19" x14ac:dyDescent="0.2">
      <c r="A41" s="63"/>
      <c r="C41" s="151" t="s">
        <v>63</v>
      </c>
      <c r="E41" s="119" t="s">
        <v>618</v>
      </c>
      <c r="F41" s="119" t="s">
        <v>194</v>
      </c>
      <c r="G41" s="45">
        <v>-10</v>
      </c>
      <c r="I41" s="66">
        <v>2191328.96</v>
      </c>
      <c r="J41" s="120"/>
      <c r="K41" s="121">
        <v>2410462</v>
      </c>
      <c r="L41" s="121"/>
      <c r="M41" s="121">
        <v>0</v>
      </c>
      <c r="N41" s="121"/>
      <c r="O41" s="121">
        <v>0</v>
      </c>
      <c r="Q41" s="155" t="s">
        <v>620</v>
      </c>
      <c r="S41" s="177" t="s">
        <v>620</v>
      </c>
    </row>
    <row r="42" spans="1:19" x14ac:dyDescent="0.2">
      <c r="A42" s="63"/>
      <c r="C42" s="151" t="s">
        <v>64</v>
      </c>
      <c r="E42" s="119" t="s">
        <v>618</v>
      </c>
      <c r="F42" s="119" t="s">
        <v>194</v>
      </c>
      <c r="G42" s="45">
        <v>-10</v>
      </c>
      <c r="I42" s="66">
        <v>1227964.74</v>
      </c>
      <c r="J42" s="120"/>
      <c r="K42" s="121">
        <v>1350761</v>
      </c>
      <c r="L42" s="121"/>
      <c r="M42" s="121">
        <v>0</v>
      </c>
      <c r="N42" s="121"/>
      <c r="O42" s="121">
        <v>0</v>
      </c>
      <c r="Q42" s="155" t="s">
        <v>620</v>
      </c>
      <c r="S42" s="177" t="s">
        <v>620</v>
      </c>
    </row>
    <row r="43" spans="1:19" x14ac:dyDescent="0.2">
      <c r="A43" s="63"/>
      <c r="C43" s="151" t="s">
        <v>65</v>
      </c>
      <c r="E43" s="119" t="s">
        <v>618</v>
      </c>
      <c r="F43" s="119" t="s">
        <v>194</v>
      </c>
      <c r="G43" s="45">
        <v>-10</v>
      </c>
      <c r="I43" s="66">
        <v>2035143.37</v>
      </c>
      <c r="J43" s="120"/>
      <c r="K43" s="121">
        <v>2238658</v>
      </c>
      <c r="L43" s="121"/>
      <c r="M43" s="121">
        <v>0</v>
      </c>
      <c r="N43" s="121"/>
      <c r="O43" s="121">
        <v>0</v>
      </c>
      <c r="Q43" s="155" t="s">
        <v>620</v>
      </c>
      <c r="S43" s="177" t="s">
        <v>620</v>
      </c>
    </row>
    <row r="44" spans="1:19" x14ac:dyDescent="0.2">
      <c r="A44" s="63"/>
      <c r="C44" s="151" t="s">
        <v>66</v>
      </c>
      <c r="E44" s="119" t="s">
        <v>618</v>
      </c>
      <c r="F44" s="119" t="s">
        <v>194</v>
      </c>
      <c r="G44" s="45">
        <v>-10</v>
      </c>
      <c r="I44" s="66">
        <v>1912802.31</v>
      </c>
      <c r="J44" s="120"/>
      <c r="K44" s="121">
        <v>2104083</v>
      </c>
      <c r="L44" s="121"/>
      <c r="M44" s="121">
        <v>0</v>
      </c>
      <c r="N44" s="121"/>
      <c r="O44" s="121">
        <v>0</v>
      </c>
      <c r="Q44" s="155" t="s">
        <v>620</v>
      </c>
      <c r="S44" s="177" t="s">
        <v>620</v>
      </c>
    </row>
    <row r="45" spans="1:19" x14ac:dyDescent="0.2">
      <c r="A45" s="63"/>
      <c r="C45" s="152" t="s">
        <v>677</v>
      </c>
      <c r="E45" s="119" t="s">
        <v>618</v>
      </c>
      <c r="F45" s="119" t="s">
        <v>194</v>
      </c>
      <c r="G45" s="45">
        <v>-10</v>
      </c>
      <c r="I45" s="66">
        <v>17192.2</v>
      </c>
      <c r="J45" s="120"/>
      <c r="K45" s="121">
        <v>18911</v>
      </c>
      <c r="L45" s="121"/>
      <c r="M45" s="121">
        <v>0</v>
      </c>
      <c r="N45" s="121"/>
      <c r="O45" s="121">
        <v>0</v>
      </c>
      <c r="Q45" s="155" t="s">
        <v>620</v>
      </c>
      <c r="S45" s="177" t="s">
        <v>620</v>
      </c>
    </row>
    <row r="46" spans="1:19" x14ac:dyDescent="0.2">
      <c r="A46" s="63"/>
      <c r="C46" s="152" t="s">
        <v>678</v>
      </c>
      <c r="E46" s="119" t="s">
        <v>618</v>
      </c>
      <c r="F46" s="119" t="s">
        <v>194</v>
      </c>
      <c r="G46" s="45">
        <v>-10</v>
      </c>
      <c r="I46" s="66">
        <v>2776066.69</v>
      </c>
      <c r="J46" s="120"/>
      <c r="K46" s="121">
        <v>3053673</v>
      </c>
      <c r="L46" s="121"/>
      <c r="M46" s="121">
        <v>0</v>
      </c>
      <c r="N46" s="121"/>
      <c r="O46" s="121">
        <v>0</v>
      </c>
      <c r="Q46" s="155" t="s">
        <v>620</v>
      </c>
      <c r="S46" s="177" t="s">
        <v>620</v>
      </c>
    </row>
    <row r="47" spans="1:19" x14ac:dyDescent="0.2">
      <c r="A47" s="63"/>
      <c r="C47" s="152" t="s">
        <v>679</v>
      </c>
      <c r="E47" s="119" t="s">
        <v>618</v>
      </c>
      <c r="F47" s="119" t="s">
        <v>194</v>
      </c>
      <c r="G47" s="45">
        <v>-10</v>
      </c>
      <c r="I47" s="68">
        <v>7143949.3399999999</v>
      </c>
      <c r="J47" s="120"/>
      <c r="K47" s="158">
        <v>7858344</v>
      </c>
      <c r="L47" s="121"/>
      <c r="M47" s="158">
        <v>0</v>
      </c>
      <c r="N47" s="121"/>
      <c r="O47" s="158">
        <v>0</v>
      </c>
      <c r="Q47" s="155" t="s">
        <v>620</v>
      </c>
      <c r="S47" s="177" t="s">
        <v>620</v>
      </c>
    </row>
    <row r="48" spans="1:19" x14ac:dyDescent="0.2">
      <c r="A48" s="63"/>
      <c r="C48" s="178"/>
      <c r="E48" s="119"/>
      <c r="F48" s="119"/>
      <c r="G48" s="45"/>
      <c r="I48" s="66"/>
      <c r="K48" s="71"/>
      <c r="L48" s="71"/>
      <c r="M48" s="71"/>
      <c r="N48" s="71"/>
      <c r="O48" s="71"/>
      <c r="Q48" s="155"/>
      <c r="S48" s="177"/>
    </row>
    <row r="49" spans="1:19" x14ac:dyDescent="0.2">
      <c r="A49" s="63"/>
      <c r="C49" s="178" t="s">
        <v>606</v>
      </c>
      <c r="E49" s="119"/>
      <c r="F49" s="119"/>
      <c r="G49" s="45"/>
      <c r="I49" s="66">
        <f>+SUBTOTAL(9,I41:I48)</f>
        <v>17304447.609999999</v>
      </c>
      <c r="K49" s="71">
        <f>+SUBTOTAL(9,K41:K48)</f>
        <v>19034892</v>
      </c>
      <c r="L49" s="71"/>
      <c r="M49" s="71">
        <f>+SUBTOTAL(9,M41:M48)</f>
        <v>0</v>
      </c>
      <c r="N49" s="71"/>
      <c r="O49" s="71">
        <f>+SUBTOTAL(9,O41:O48)</f>
        <v>0</v>
      </c>
      <c r="Q49" s="155" t="str">
        <f>IF(O49/I49*100=0,"-     ",O49/I49*100)</f>
        <v xml:space="preserve">-     </v>
      </c>
      <c r="S49" s="177" t="str">
        <f>IF(O49=0,"-     ",ROUND(M49/O49,1))</f>
        <v xml:space="preserve">-     </v>
      </c>
    </row>
    <row r="50" spans="1:19" x14ac:dyDescent="0.2">
      <c r="A50" s="63"/>
      <c r="C50" s="178"/>
      <c r="E50" s="119"/>
      <c r="F50" s="119"/>
      <c r="G50" s="45"/>
      <c r="I50" s="66"/>
      <c r="K50" s="71"/>
      <c r="L50" s="71"/>
      <c r="M50" s="71"/>
      <c r="N50" s="71"/>
      <c r="O50" s="71"/>
      <c r="Q50" s="155"/>
      <c r="S50" s="177"/>
    </row>
    <row r="51" spans="1:19" x14ac:dyDescent="0.2">
      <c r="A51" s="63">
        <v>312</v>
      </c>
      <c r="C51" s="64" t="s">
        <v>27</v>
      </c>
      <c r="I51" s="66"/>
      <c r="K51" s="71"/>
      <c r="L51" s="71"/>
      <c r="M51" s="71"/>
      <c r="N51" s="71"/>
      <c r="O51" s="71"/>
    </row>
    <row r="52" spans="1:19" x14ac:dyDescent="0.2">
      <c r="A52" s="63"/>
      <c r="C52" s="151" t="s">
        <v>95</v>
      </c>
      <c r="E52" s="119" t="s">
        <v>621</v>
      </c>
      <c r="F52" s="119" t="s">
        <v>194</v>
      </c>
      <c r="G52" s="45">
        <v>-10</v>
      </c>
      <c r="I52" s="66">
        <v>178942005.68000001</v>
      </c>
      <c r="J52" s="120"/>
      <c r="K52" s="121">
        <v>36143407</v>
      </c>
      <c r="L52" s="121"/>
      <c r="M52" s="121">
        <v>160692799</v>
      </c>
      <c r="N52" s="121"/>
      <c r="O52" s="121">
        <v>10174012</v>
      </c>
      <c r="Q52" s="155">
        <v>5.6856476830789928</v>
      </c>
      <c r="S52" s="177">
        <v>15.8</v>
      </c>
    </row>
    <row r="53" spans="1:19" x14ac:dyDescent="0.2">
      <c r="A53" s="63"/>
      <c r="C53" s="152" t="s">
        <v>680</v>
      </c>
      <c r="E53" s="119" t="s">
        <v>621</v>
      </c>
      <c r="F53" s="119" t="s">
        <v>194</v>
      </c>
      <c r="G53" s="45">
        <v>-10</v>
      </c>
      <c r="I53" s="66">
        <v>16929429.829999998</v>
      </c>
      <c r="J53" s="120"/>
      <c r="K53" s="121">
        <v>9483324</v>
      </c>
      <c r="L53" s="121"/>
      <c r="M53" s="121">
        <v>9139049</v>
      </c>
      <c r="N53" s="121"/>
      <c r="O53" s="121">
        <v>590114</v>
      </c>
      <c r="Q53" s="155">
        <v>3.485728733488008</v>
      </c>
      <c r="S53" s="177">
        <v>15.5</v>
      </c>
    </row>
    <row r="54" spans="1:19" x14ac:dyDescent="0.2">
      <c r="A54" s="63"/>
      <c r="C54" s="151" t="s">
        <v>97</v>
      </c>
      <c r="E54" s="119" t="s">
        <v>621</v>
      </c>
      <c r="F54" s="119" t="s">
        <v>194</v>
      </c>
      <c r="G54" s="45">
        <v>-10</v>
      </c>
      <c r="I54" s="66">
        <v>195105935.44999999</v>
      </c>
      <c r="J54" s="120"/>
      <c r="K54" s="121">
        <v>28923192</v>
      </c>
      <c r="L54" s="121"/>
      <c r="M54" s="121">
        <v>185693337</v>
      </c>
      <c r="N54" s="121"/>
      <c r="O54" s="121">
        <v>10529292</v>
      </c>
      <c r="Q54" s="155">
        <v>5.3967051159744717</v>
      </c>
      <c r="S54" s="177">
        <v>17.600000000000001</v>
      </c>
    </row>
    <row r="55" spans="1:19" x14ac:dyDescent="0.2">
      <c r="A55" s="63"/>
      <c r="C55" s="152" t="s">
        <v>669</v>
      </c>
      <c r="E55" s="119" t="s">
        <v>621</v>
      </c>
      <c r="F55" s="119" t="s">
        <v>194</v>
      </c>
      <c r="G55" s="45">
        <v>-10</v>
      </c>
      <c r="I55" s="66">
        <v>110425074.58</v>
      </c>
      <c r="J55" s="120"/>
      <c r="K55" s="121">
        <v>1321055</v>
      </c>
      <c r="L55" s="121"/>
      <c r="M55" s="121">
        <v>120146527</v>
      </c>
      <c r="N55" s="121"/>
      <c r="O55" s="121">
        <v>6750289</v>
      </c>
      <c r="Q55" s="155">
        <v>6.1130037952653566</v>
      </c>
      <c r="S55" s="177">
        <v>17.8</v>
      </c>
    </row>
    <row r="56" spans="1:19" x14ac:dyDescent="0.2">
      <c r="A56" s="63"/>
      <c r="C56" s="151" t="s">
        <v>99</v>
      </c>
      <c r="E56" s="119" t="s">
        <v>621</v>
      </c>
      <c r="F56" s="119" t="s">
        <v>194</v>
      </c>
      <c r="G56" s="45">
        <v>-10</v>
      </c>
      <c r="I56" s="66">
        <v>154476037.47999999</v>
      </c>
      <c r="J56" s="120"/>
      <c r="K56" s="121">
        <v>72650637</v>
      </c>
      <c r="L56" s="121"/>
      <c r="M56" s="121">
        <v>97273004</v>
      </c>
      <c r="N56" s="121"/>
      <c r="O56" s="121">
        <v>4762407</v>
      </c>
      <c r="Q56" s="155">
        <v>3.082942233429951</v>
      </c>
      <c r="S56" s="177">
        <v>20.399999999999999</v>
      </c>
    </row>
    <row r="57" spans="1:19" x14ac:dyDescent="0.2">
      <c r="A57" s="63"/>
      <c r="C57" s="152" t="s">
        <v>670</v>
      </c>
      <c r="E57" s="119" t="s">
        <v>621</v>
      </c>
      <c r="F57" s="119" t="s">
        <v>194</v>
      </c>
      <c r="G57" s="45">
        <v>-10</v>
      </c>
      <c r="I57" s="66">
        <v>63286858.140000001</v>
      </c>
      <c r="J57" s="120"/>
      <c r="K57" s="121">
        <v>31775161</v>
      </c>
      <c r="L57" s="121"/>
      <c r="M57" s="121">
        <v>37840383</v>
      </c>
      <c r="N57" s="121"/>
      <c r="O57" s="121">
        <v>1854028</v>
      </c>
      <c r="Q57" s="155">
        <v>2.9295623996669464</v>
      </c>
      <c r="S57" s="177">
        <v>20.399999999999999</v>
      </c>
    </row>
    <row r="58" spans="1:19" x14ac:dyDescent="0.2">
      <c r="A58" s="63"/>
      <c r="C58" s="151" t="s">
        <v>101</v>
      </c>
      <c r="E58" s="119" t="s">
        <v>621</v>
      </c>
      <c r="F58" s="119" t="s">
        <v>194</v>
      </c>
      <c r="G58" s="45">
        <v>-10</v>
      </c>
      <c r="I58" s="66">
        <v>456780256.77999997</v>
      </c>
      <c r="J58" s="120"/>
      <c r="K58" s="121">
        <v>120187548</v>
      </c>
      <c r="L58" s="121"/>
      <c r="M58" s="121">
        <v>382270734</v>
      </c>
      <c r="N58" s="121"/>
      <c r="O58" s="121">
        <v>15821625</v>
      </c>
      <c r="Q58" s="155">
        <v>3.4637278571390184</v>
      </c>
      <c r="S58" s="177">
        <v>24.2</v>
      </c>
    </row>
    <row r="59" spans="1:19" x14ac:dyDescent="0.2">
      <c r="A59" s="63"/>
      <c r="C59" s="152" t="s">
        <v>671</v>
      </c>
      <c r="E59" s="119" t="s">
        <v>621</v>
      </c>
      <c r="F59" s="119" t="s">
        <v>194</v>
      </c>
      <c r="G59" s="45">
        <v>-10</v>
      </c>
      <c r="I59" s="66">
        <v>192799793.58000001</v>
      </c>
      <c r="J59" s="120"/>
      <c r="K59" s="121">
        <v>11325207</v>
      </c>
      <c r="L59" s="121"/>
      <c r="M59" s="121">
        <v>200754566</v>
      </c>
      <c r="N59" s="121"/>
      <c r="O59" s="121">
        <v>8168609</v>
      </c>
      <c r="Q59" s="155">
        <v>4.2368349303291826</v>
      </c>
      <c r="S59" s="177">
        <v>24.6</v>
      </c>
    </row>
    <row r="60" spans="1:19" x14ac:dyDescent="0.2">
      <c r="A60" s="63"/>
      <c r="C60" s="152" t="s">
        <v>682</v>
      </c>
      <c r="E60" s="119" t="s">
        <v>621</v>
      </c>
      <c r="F60" s="119" t="s">
        <v>194</v>
      </c>
      <c r="G60" s="45">
        <v>-16</v>
      </c>
      <c r="I60" s="66">
        <v>315234544.67000002</v>
      </c>
      <c r="J60" s="120"/>
      <c r="K60" s="121">
        <v>76641229</v>
      </c>
      <c r="L60" s="121"/>
      <c r="M60" s="121">
        <v>289030843</v>
      </c>
      <c r="N60" s="121"/>
      <c r="O60" s="121">
        <v>9778880</v>
      </c>
      <c r="Q60" s="155">
        <v>3.1020965707412933</v>
      </c>
      <c r="S60" s="177">
        <v>29.6</v>
      </c>
    </row>
    <row r="61" spans="1:19" x14ac:dyDescent="0.2">
      <c r="A61" s="63"/>
      <c r="C61" s="152" t="s">
        <v>681</v>
      </c>
      <c r="E61" s="119" t="s">
        <v>621</v>
      </c>
      <c r="F61" s="119" t="s">
        <v>194</v>
      </c>
      <c r="G61" s="45">
        <v>-16</v>
      </c>
      <c r="I61" s="66">
        <v>63938782.780000001</v>
      </c>
      <c r="J61" s="120"/>
      <c r="K61" s="121">
        <v>47042527</v>
      </c>
      <c r="L61" s="121"/>
      <c r="M61" s="121">
        <v>27126461</v>
      </c>
      <c r="N61" s="121"/>
      <c r="O61" s="121">
        <v>964664</v>
      </c>
      <c r="Q61" s="155">
        <v>1.508730629607397</v>
      </c>
      <c r="S61" s="177">
        <v>28.1</v>
      </c>
    </row>
    <row r="62" spans="1:19" x14ac:dyDescent="0.2">
      <c r="A62" s="63"/>
      <c r="C62" s="152" t="s">
        <v>683</v>
      </c>
      <c r="E62" s="119" t="s">
        <v>621</v>
      </c>
      <c r="F62" s="119" t="s">
        <v>194</v>
      </c>
      <c r="G62" s="45">
        <v>-16</v>
      </c>
      <c r="I62" s="66">
        <v>139789842.49000001</v>
      </c>
      <c r="J62" s="120"/>
      <c r="K62" s="121">
        <v>19713701</v>
      </c>
      <c r="L62" s="121"/>
      <c r="M62" s="121">
        <v>142442516</v>
      </c>
      <c r="N62" s="121"/>
      <c r="O62" s="121">
        <v>3431099</v>
      </c>
      <c r="Q62" s="155">
        <v>2.4544694656519459</v>
      </c>
      <c r="S62" s="177">
        <v>41.5</v>
      </c>
    </row>
    <row r="63" spans="1:19" x14ac:dyDescent="0.2">
      <c r="A63" s="63"/>
      <c r="C63" s="152" t="s">
        <v>675</v>
      </c>
      <c r="E63" s="119" t="s">
        <v>621</v>
      </c>
      <c r="F63" s="119" t="s">
        <v>194</v>
      </c>
      <c r="G63" s="45">
        <v>-16</v>
      </c>
      <c r="I63" s="68">
        <v>15043962.98</v>
      </c>
      <c r="J63" s="120"/>
      <c r="K63" s="121">
        <v>2283667</v>
      </c>
      <c r="L63" s="121"/>
      <c r="M63" s="121">
        <v>15167330</v>
      </c>
      <c r="N63" s="121"/>
      <c r="O63" s="121">
        <v>365746</v>
      </c>
      <c r="Q63" s="155">
        <v>2.4311812019627821</v>
      </c>
      <c r="S63" s="177">
        <v>41.5</v>
      </c>
    </row>
    <row r="64" spans="1:19" x14ac:dyDescent="0.2">
      <c r="A64" s="63"/>
      <c r="E64" s="119"/>
      <c r="F64" s="119"/>
      <c r="G64" s="45"/>
      <c r="I64" s="66"/>
      <c r="K64" s="156"/>
      <c r="L64" s="71"/>
      <c r="M64" s="156"/>
      <c r="N64" s="71"/>
      <c r="O64" s="156"/>
      <c r="Q64" s="63"/>
      <c r="S64" s="72"/>
    </row>
    <row r="65" spans="1:19" x14ac:dyDescent="0.2">
      <c r="A65" s="63"/>
      <c r="C65" s="178" t="s">
        <v>28</v>
      </c>
      <c r="E65" s="119"/>
      <c r="F65" s="119"/>
      <c r="G65" s="45"/>
      <c r="I65" s="66">
        <f>+SUBTOTAL(9,I52:I64)</f>
        <v>1902752524.4400001</v>
      </c>
      <c r="K65" s="71">
        <f>+SUBTOTAL(9,K52:K64)</f>
        <v>457490655</v>
      </c>
      <c r="L65" s="71"/>
      <c r="M65" s="71">
        <f>+SUBTOTAL(9,M52:M64)</f>
        <v>1667577549</v>
      </c>
      <c r="N65" s="71"/>
      <c r="O65" s="71">
        <f>+SUBTOTAL(9,O52:O64)</f>
        <v>73190765</v>
      </c>
      <c r="Q65" s="155">
        <f>IF(O65/I65*100=0,"-     ",O65/I65*100)</f>
        <v>3.8465730072564646</v>
      </c>
      <c r="S65" s="177">
        <f>IF(O65=0,"-     ",ROUND(M65/O65,1))</f>
        <v>22.8</v>
      </c>
    </row>
    <row r="66" spans="1:19" x14ac:dyDescent="0.2">
      <c r="A66" s="63"/>
      <c r="C66" s="178"/>
      <c r="E66" s="119"/>
      <c r="F66" s="119"/>
      <c r="G66" s="45"/>
      <c r="I66" s="66"/>
      <c r="K66" s="71"/>
      <c r="L66" s="71"/>
      <c r="M66" s="71"/>
      <c r="N66" s="71"/>
      <c r="O66" s="71"/>
      <c r="Q66" s="155"/>
      <c r="S66" s="177"/>
    </row>
    <row r="67" spans="1:19" x14ac:dyDescent="0.2">
      <c r="A67" s="63">
        <v>312.02</v>
      </c>
      <c r="C67" s="64" t="s">
        <v>205</v>
      </c>
      <c r="I67" s="66"/>
      <c r="K67" s="71"/>
      <c r="L67" s="71"/>
      <c r="M67" s="71"/>
      <c r="N67" s="71"/>
      <c r="O67" s="71"/>
    </row>
    <row r="68" spans="1:19" x14ac:dyDescent="0.2">
      <c r="A68" s="63"/>
      <c r="C68" s="152" t="s">
        <v>589</v>
      </c>
      <c r="E68" s="119" t="s">
        <v>622</v>
      </c>
      <c r="F68" s="119" t="s">
        <v>194</v>
      </c>
      <c r="G68" s="45">
        <v>0</v>
      </c>
      <c r="I68" s="68">
        <v>4466784.4400000004</v>
      </c>
      <c r="J68" s="120"/>
      <c r="K68" s="121">
        <v>3863668</v>
      </c>
      <c r="L68" s="121"/>
      <c r="M68" s="121">
        <v>603116</v>
      </c>
      <c r="N68" s="121"/>
      <c r="O68" s="121">
        <v>603116</v>
      </c>
      <c r="Q68" s="155">
        <v>13.502240999120163</v>
      </c>
      <c r="S68" s="177">
        <v>1</v>
      </c>
    </row>
    <row r="69" spans="1:19" x14ac:dyDescent="0.2">
      <c r="A69" s="63"/>
      <c r="E69" s="119"/>
      <c r="F69" s="119"/>
      <c r="G69" s="45"/>
      <c r="I69" s="66"/>
      <c r="K69" s="156"/>
      <c r="L69" s="71"/>
      <c r="M69" s="156"/>
      <c r="N69" s="71"/>
      <c r="O69" s="156"/>
      <c r="Q69" s="63"/>
      <c r="S69" s="72"/>
    </row>
    <row r="70" spans="1:19" x14ac:dyDescent="0.2">
      <c r="A70" s="63"/>
      <c r="C70" s="178" t="s">
        <v>206</v>
      </c>
      <c r="E70" s="119"/>
      <c r="F70" s="119"/>
      <c r="G70" s="45"/>
      <c r="I70" s="66">
        <f>+SUBTOTAL(9,I68:I69)</f>
        <v>4466784.4400000004</v>
      </c>
      <c r="K70" s="71">
        <f>+SUBTOTAL(9,K68:K69)</f>
        <v>3863668</v>
      </c>
      <c r="L70" s="71"/>
      <c r="M70" s="71">
        <f>+SUBTOTAL(9,M68:M69)</f>
        <v>603116</v>
      </c>
      <c r="N70" s="71"/>
      <c r="O70" s="71">
        <f>+SUBTOTAL(9,O68:O69)</f>
        <v>603116</v>
      </c>
      <c r="Q70" s="155">
        <f>IF(O70/I70*100=0,"-     ",O70/I70*100)</f>
        <v>13.502240999120163</v>
      </c>
      <c r="S70" s="177">
        <f>IF(O70=0,"-     ",ROUND(M70/O70,1))</f>
        <v>1</v>
      </c>
    </row>
    <row r="71" spans="1:19" x14ac:dyDescent="0.2">
      <c r="A71" s="63"/>
      <c r="C71" s="178"/>
      <c r="E71" s="119"/>
      <c r="F71" s="119"/>
      <c r="G71" s="45"/>
      <c r="I71" s="66"/>
      <c r="K71" s="71"/>
      <c r="L71" s="71"/>
      <c r="M71" s="71"/>
      <c r="N71" s="71"/>
      <c r="O71" s="71"/>
      <c r="Q71" s="63"/>
      <c r="S71" s="72"/>
    </row>
    <row r="72" spans="1:19" x14ac:dyDescent="0.2">
      <c r="A72" s="63">
        <v>312.10000000000002</v>
      </c>
      <c r="C72" s="64" t="s">
        <v>594</v>
      </c>
      <c r="E72" s="119"/>
      <c r="F72" s="119"/>
      <c r="G72" s="45"/>
      <c r="I72" s="66"/>
      <c r="K72" s="71"/>
      <c r="L72" s="71"/>
      <c r="M72" s="71"/>
      <c r="N72" s="71"/>
      <c r="O72" s="71"/>
      <c r="Q72" s="155"/>
      <c r="S72" s="177"/>
    </row>
    <row r="73" spans="1:19" x14ac:dyDescent="0.2">
      <c r="A73" s="63"/>
      <c r="C73" s="152" t="s">
        <v>684</v>
      </c>
      <c r="E73" s="119" t="s">
        <v>619</v>
      </c>
      <c r="F73" s="119" t="s">
        <v>194</v>
      </c>
      <c r="G73" s="45">
        <v>0</v>
      </c>
      <c r="I73" s="68">
        <v>5057242.5</v>
      </c>
      <c r="J73" s="120"/>
      <c r="K73" s="158">
        <v>695214</v>
      </c>
      <c r="L73" s="121"/>
      <c r="M73" s="158">
        <v>4362028</v>
      </c>
      <c r="N73" s="121"/>
      <c r="O73" s="158">
        <v>126436</v>
      </c>
      <c r="Q73" s="155">
        <v>2.5000976322571042</v>
      </c>
      <c r="S73" s="177">
        <v>34.5</v>
      </c>
    </row>
    <row r="74" spans="1:19" x14ac:dyDescent="0.2">
      <c r="A74" s="63"/>
      <c r="C74" s="178"/>
      <c r="E74" s="119"/>
      <c r="F74" s="119"/>
      <c r="G74" s="45"/>
      <c r="I74" s="66"/>
      <c r="K74" s="71"/>
      <c r="L74" s="71"/>
      <c r="M74" s="71"/>
      <c r="N74" s="71"/>
      <c r="O74" s="71"/>
      <c r="Q74" s="155"/>
      <c r="S74" s="177"/>
    </row>
    <row r="75" spans="1:19" s="220" customFormat="1" x14ac:dyDescent="0.2">
      <c r="A75" s="217"/>
      <c r="B75" s="218"/>
      <c r="C75" s="219" t="s">
        <v>595</v>
      </c>
      <c r="E75" s="221"/>
      <c r="F75" s="221"/>
      <c r="G75" s="222"/>
      <c r="I75" s="154">
        <f>+SUBTOTAL(9,I73:I74)</f>
        <v>5057242.5</v>
      </c>
      <c r="K75" s="160">
        <f>+SUBTOTAL(9,K73:K74)</f>
        <v>695214</v>
      </c>
      <c r="L75" s="160"/>
      <c r="M75" s="160">
        <f>+SUBTOTAL(9,M73:M74)</f>
        <v>4362028</v>
      </c>
      <c r="N75" s="160"/>
      <c r="O75" s="160">
        <f>+SUBTOTAL(9,O73:O74)</f>
        <v>126436</v>
      </c>
      <c r="Q75" s="223">
        <f>IF(O75/I75*100=0,"-     ",O75/I75*100)</f>
        <v>2.5000976322571042</v>
      </c>
      <c r="S75" s="224">
        <f>IF(O75=0,"-     ",ROUND(M75/O75,1))</f>
        <v>34.5</v>
      </c>
    </row>
    <row r="76" spans="1:19" x14ac:dyDescent="0.2">
      <c r="A76" s="63"/>
      <c r="C76" s="178"/>
      <c r="E76" s="119"/>
      <c r="F76" s="119"/>
      <c r="G76" s="45"/>
      <c r="I76" s="154"/>
      <c r="K76" s="160"/>
      <c r="L76" s="71"/>
      <c r="M76" s="160"/>
      <c r="N76" s="71"/>
      <c r="O76" s="160"/>
      <c r="Q76" s="155"/>
      <c r="S76" s="177"/>
    </row>
    <row r="77" spans="1:19" x14ac:dyDescent="0.2">
      <c r="A77" s="63">
        <v>312.2</v>
      </c>
      <c r="C77" s="64" t="s">
        <v>607</v>
      </c>
      <c r="E77" s="119"/>
      <c r="F77" s="119"/>
      <c r="G77" s="45"/>
      <c r="I77" s="66"/>
      <c r="K77" s="71"/>
      <c r="L77" s="71"/>
      <c r="M77" s="71"/>
      <c r="N77" s="71"/>
      <c r="O77" s="71"/>
      <c r="Q77" s="155"/>
      <c r="S77" s="177"/>
    </row>
    <row r="78" spans="1:19" x14ac:dyDescent="0.2">
      <c r="A78" s="63"/>
      <c r="C78" s="151" t="s">
        <v>84</v>
      </c>
      <c r="E78" s="119"/>
      <c r="F78" s="119"/>
      <c r="G78" s="45"/>
      <c r="I78" s="66"/>
      <c r="J78" s="120"/>
      <c r="K78" s="121">
        <v>87689</v>
      </c>
      <c r="L78" s="121"/>
      <c r="M78" s="121"/>
      <c r="N78" s="121"/>
      <c r="O78" s="121"/>
      <c r="Q78" s="155"/>
      <c r="S78" s="177"/>
    </row>
    <row r="79" spans="1:19" x14ac:dyDescent="0.2">
      <c r="A79" s="63"/>
      <c r="C79" s="151" t="s">
        <v>85</v>
      </c>
      <c r="E79" s="119"/>
      <c r="F79" s="119"/>
      <c r="G79" s="45"/>
      <c r="I79" s="66"/>
      <c r="J79" s="120"/>
      <c r="K79" s="121">
        <v>15455</v>
      </c>
      <c r="L79" s="121"/>
      <c r="M79" s="121"/>
      <c r="N79" s="121"/>
      <c r="O79" s="121"/>
      <c r="Q79" s="155"/>
      <c r="S79" s="177"/>
    </row>
    <row r="80" spans="1:19" x14ac:dyDescent="0.2">
      <c r="A80" s="63"/>
      <c r="C80" s="151" t="s">
        <v>86</v>
      </c>
      <c r="E80" s="119"/>
      <c r="F80" s="119"/>
      <c r="G80" s="45"/>
      <c r="I80" s="66"/>
      <c r="J80" s="120"/>
      <c r="K80" s="121">
        <v>72311</v>
      </c>
      <c r="L80" s="121"/>
      <c r="M80" s="121"/>
      <c r="N80" s="121"/>
      <c r="O80" s="121"/>
      <c r="Q80" s="155"/>
      <c r="S80" s="177"/>
    </row>
    <row r="81" spans="1:19" x14ac:dyDescent="0.2">
      <c r="A81" s="63"/>
      <c r="C81" s="152" t="s">
        <v>685</v>
      </c>
      <c r="E81" s="119" t="s">
        <v>621</v>
      </c>
      <c r="F81" s="119" t="s">
        <v>194</v>
      </c>
      <c r="G81" s="45">
        <v>-10</v>
      </c>
      <c r="I81" s="66">
        <v>155318.38</v>
      </c>
      <c r="J81" s="120"/>
      <c r="K81" s="121">
        <v>170850</v>
      </c>
      <c r="L81" s="121"/>
      <c r="M81" s="121">
        <v>0</v>
      </c>
      <c r="N81" s="121"/>
      <c r="O81" s="121">
        <v>0</v>
      </c>
      <c r="Q81" s="155" t="s">
        <v>620</v>
      </c>
      <c r="S81" s="177" t="s">
        <v>620</v>
      </c>
    </row>
    <row r="82" spans="1:19" x14ac:dyDescent="0.2">
      <c r="A82" s="63"/>
      <c r="C82" s="151" t="s">
        <v>89</v>
      </c>
      <c r="E82" s="119" t="s">
        <v>621</v>
      </c>
      <c r="F82" s="119" t="s">
        <v>194</v>
      </c>
      <c r="G82" s="45">
        <v>-10</v>
      </c>
      <c r="I82" s="66">
        <v>191818.3</v>
      </c>
      <c r="J82" s="120"/>
      <c r="K82" s="121">
        <v>211000</v>
      </c>
      <c r="L82" s="121"/>
      <c r="M82" s="121">
        <v>0</v>
      </c>
      <c r="N82" s="121"/>
      <c r="O82" s="121">
        <v>0</v>
      </c>
      <c r="Q82" s="155" t="s">
        <v>620</v>
      </c>
      <c r="S82" s="177" t="s">
        <v>620</v>
      </c>
    </row>
    <row r="83" spans="1:19" x14ac:dyDescent="0.2">
      <c r="A83" s="63"/>
      <c r="C83" s="152" t="s">
        <v>686</v>
      </c>
      <c r="E83" s="119" t="s">
        <v>621</v>
      </c>
      <c r="F83" s="119" t="s">
        <v>194</v>
      </c>
      <c r="G83" s="45">
        <v>-10</v>
      </c>
      <c r="I83" s="66">
        <v>45899.53</v>
      </c>
      <c r="J83" s="120"/>
      <c r="K83" s="121">
        <v>50489</v>
      </c>
      <c r="L83" s="121"/>
      <c r="M83" s="121">
        <v>0</v>
      </c>
      <c r="N83" s="121"/>
      <c r="O83" s="121">
        <v>0</v>
      </c>
      <c r="Q83" s="155" t="s">
        <v>620</v>
      </c>
      <c r="S83" s="177" t="s">
        <v>620</v>
      </c>
    </row>
    <row r="84" spans="1:19" x14ac:dyDescent="0.2">
      <c r="A84" s="63"/>
      <c r="C84" s="151" t="s">
        <v>91</v>
      </c>
      <c r="E84" s="119" t="s">
        <v>621</v>
      </c>
      <c r="F84" s="119" t="s">
        <v>194</v>
      </c>
      <c r="G84" s="45">
        <v>-10</v>
      </c>
      <c r="I84" s="66">
        <v>10784306.779999999</v>
      </c>
      <c r="J84" s="120"/>
      <c r="K84" s="121">
        <v>11862737</v>
      </c>
      <c r="L84" s="121"/>
      <c r="M84" s="121">
        <v>0</v>
      </c>
      <c r="N84" s="121"/>
      <c r="O84" s="121">
        <v>0</v>
      </c>
      <c r="Q84" s="155" t="s">
        <v>620</v>
      </c>
      <c r="S84" s="177" t="s">
        <v>620</v>
      </c>
    </row>
    <row r="85" spans="1:19" x14ac:dyDescent="0.2">
      <c r="A85" s="63"/>
      <c r="C85" s="152" t="s">
        <v>687</v>
      </c>
      <c r="E85" s="119" t="s">
        <v>621</v>
      </c>
      <c r="F85" s="119" t="s">
        <v>194</v>
      </c>
      <c r="G85" s="45">
        <v>-10</v>
      </c>
      <c r="I85" s="68">
        <v>121519.99</v>
      </c>
      <c r="J85" s="120"/>
      <c r="K85" s="158">
        <v>133672</v>
      </c>
      <c r="L85" s="121"/>
      <c r="M85" s="158">
        <v>0</v>
      </c>
      <c r="N85" s="121"/>
      <c r="O85" s="158">
        <v>0</v>
      </c>
      <c r="Q85" s="155" t="s">
        <v>620</v>
      </c>
      <c r="S85" s="177" t="s">
        <v>620</v>
      </c>
    </row>
    <row r="86" spans="1:19" x14ac:dyDescent="0.2">
      <c r="A86" s="63"/>
      <c r="C86" s="178"/>
      <c r="E86" s="119"/>
      <c r="F86" s="119"/>
      <c r="G86" s="45"/>
      <c r="I86" s="66"/>
      <c r="K86" s="71"/>
      <c r="L86" s="71"/>
      <c r="M86" s="71"/>
      <c r="N86" s="71"/>
      <c r="O86" s="71"/>
      <c r="Q86" s="155"/>
      <c r="S86" s="177"/>
    </row>
    <row r="87" spans="1:19" x14ac:dyDescent="0.2">
      <c r="A87" s="63"/>
      <c r="C87" s="178" t="s">
        <v>608</v>
      </c>
      <c r="E87" s="119"/>
      <c r="F87" s="119"/>
      <c r="G87" s="45"/>
      <c r="I87" s="66">
        <f>+SUBTOTAL(9,I78:I86)</f>
        <v>11298862.979999999</v>
      </c>
      <c r="K87" s="71">
        <f>+SUBTOTAL(9,K78:K86)</f>
        <v>12604203</v>
      </c>
      <c r="L87" s="71"/>
      <c r="M87" s="71">
        <f>+SUBTOTAL(9,M78:M86)</f>
        <v>0</v>
      </c>
      <c r="N87" s="71"/>
      <c r="O87" s="71">
        <f>+SUBTOTAL(9,O78:O86)</f>
        <v>0</v>
      </c>
      <c r="Q87" s="155" t="str">
        <f>IF(O87/I87*100=0,"-     ",O87/I87*100)</f>
        <v xml:space="preserve">-     </v>
      </c>
      <c r="S87" s="177" t="str">
        <f>IF(O87=0,"-     ",ROUND(M87/O87,1))</f>
        <v xml:space="preserve">-     </v>
      </c>
    </row>
    <row r="88" spans="1:19" x14ac:dyDescent="0.2">
      <c r="A88" s="63"/>
      <c r="C88" s="178"/>
      <c r="E88" s="119"/>
      <c r="F88" s="119"/>
      <c r="G88" s="45"/>
      <c r="I88" s="66"/>
      <c r="K88" s="71"/>
      <c r="L88" s="71"/>
      <c r="M88" s="71"/>
      <c r="N88" s="71"/>
      <c r="O88" s="71"/>
      <c r="Q88" s="155"/>
      <c r="S88" s="177"/>
    </row>
    <row r="89" spans="1:19" x14ac:dyDescent="0.2">
      <c r="A89" s="63">
        <v>314</v>
      </c>
      <c r="C89" s="64" t="s">
        <v>29</v>
      </c>
      <c r="I89" s="66"/>
      <c r="K89" s="71"/>
      <c r="L89" s="71"/>
      <c r="M89" s="71"/>
      <c r="N89" s="71"/>
      <c r="O89" s="71"/>
    </row>
    <row r="90" spans="1:19" x14ac:dyDescent="0.2">
      <c r="A90" s="63"/>
      <c r="C90" s="151" t="s">
        <v>72</v>
      </c>
      <c r="E90" s="119" t="s">
        <v>479</v>
      </c>
      <c r="F90" s="119" t="s">
        <v>194</v>
      </c>
      <c r="G90" s="45">
        <v>-10</v>
      </c>
      <c r="I90" s="66">
        <v>26056004.809999999</v>
      </c>
      <c r="J90" s="120"/>
      <c r="K90" s="121">
        <v>11553369</v>
      </c>
      <c r="L90" s="121"/>
      <c r="M90" s="121">
        <v>17108236</v>
      </c>
      <c r="N90" s="121"/>
      <c r="O90" s="121">
        <v>1074912</v>
      </c>
      <c r="Q90" s="155">
        <v>4.1253907029809156</v>
      </c>
      <c r="S90" s="177">
        <v>15.9</v>
      </c>
    </row>
    <row r="91" spans="1:19" x14ac:dyDescent="0.2">
      <c r="A91" s="63"/>
      <c r="C91" s="151" t="s">
        <v>74</v>
      </c>
      <c r="E91" s="119" t="s">
        <v>479</v>
      </c>
      <c r="F91" s="119" t="s">
        <v>194</v>
      </c>
      <c r="G91" s="45">
        <v>-10</v>
      </c>
      <c r="I91" s="66">
        <v>27144373.73</v>
      </c>
      <c r="J91" s="120"/>
      <c r="K91" s="121">
        <v>10812289</v>
      </c>
      <c r="L91" s="121"/>
      <c r="M91" s="121">
        <v>19046522</v>
      </c>
      <c r="N91" s="121"/>
      <c r="O91" s="121">
        <v>1072606</v>
      </c>
      <c r="Q91" s="155">
        <v>3.9514855294471367</v>
      </c>
      <c r="S91" s="177">
        <v>17.8</v>
      </c>
    </row>
    <row r="92" spans="1:19" x14ac:dyDescent="0.2">
      <c r="A92" s="63"/>
      <c r="C92" s="151" t="s">
        <v>76</v>
      </c>
      <c r="E92" s="119" t="s">
        <v>479</v>
      </c>
      <c r="F92" s="119" t="s">
        <v>194</v>
      </c>
      <c r="G92" s="45">
        <v>-10</v>
      </c>
      <c r="I92" s="66">
        <v>35128565.990000002</v>
      </c>
      <c r="J92" s="120"/>
      <c r="K92" s="121">
        <v>19997929</v>
      </c>
      <c r="L92" s="121"/>
      <c r="M92" s="121">
        <v>18643494</v>
      </c>
      <c r="N92" s="121"/>
      <c r="O92" s="121">
        <v>892315</v>
      </c>
      <c r="Q92" s="155">
        <v>2.5401406941974631</v>
      </c>
      <c r="S92" s="177">
        <v>20.9</v>
      </c>
    </row>
    <row r="93" spans="1:19" x14ac:dyDescent="0.2">
      <c r="A93" s="63"/>
      <c r="B93" s="163"/>
      <c r="C93" s="151" t="s">
        <v>78</v>
      </c>
      <c r="D93" s="73"/>
      <c r="E93" s="119" t="s">
        <v>479</v>
      </c>
      <c r="F93" s="119" t="s">
        <v>194</v>
      </c>
      <c r="G93" s="45">
        <v>-10</v>
      </c>
      <c r="I93" s="66">
        <v>55019246.789999999</v>
      </c>
      <c r="J93" s="120"/>
      <c r="K93" s="121">
        <v>23338020</v>
      </c>
      <c r="L93" s="121"/>
      <c r="M93" s="121">
        <v>37183151</v>
      </c>
      <c r="N93" s="121"/>
      <c r="O93" s="121">
        <v>1517102</v>
      </c>
      <c r="Q93" s="155">
        <v>2.7574023428393066</v>
      </c>
      <c r="S93" s="177">
        <v>24.5</v>
      </c>
    </row>
    <row r="94" spans="1:19" x14ac:dyDescent="0.2">
      <c r="A94" s="63"/>
      <c r="C94" s="152" t="s">
        <v>673</v>
      </c>
      <c r="D94" s="73"/>
      <c r="E94" s="119" t="s">
        <v>479</v>
      </c>
      <c r="F94" s="119" t="s">
        <v>194</v>
      </c>
      <c r="G94" s="45">
        <v>-16</v>
      </c>
      <c r="I94" s="66">
        <v>57523686.490000002</v>
      </c>
      <c r="J94" s="120"/>
      <c r="K94" s="121">
        <v>28179899</v>
      </c>
      <c r="L94" s="121"/>
      <c r="M94" s="121">
        <v>38547577</v>
      </c>
      <c r="N94" s="121"/>
      <c r="O94" s="121">
        <v>1273524</v>
      </c>
      <c r="Q94" s="155">
        <v>2.2139123510823517</v>
      </c>
      <c r="S94" s="177">
        <v>30.3</v>
      </c>
    </row>
    <row r="95" spans="1:19" x14ac:dyDescent="0.2">
      <c r="A95" s="63"/>
      <c r="C95" s="152" t="s">
        <v>674</v>
      </c>
      <c r="E95" s="119" t="s">
        <v>479</v>
      </c>
      <c r="F95" s="119" t="s">
        <v>194</v>
      </c>
      <c r="G95" s="45">
        <v>-16</v>
      </c>
      <c r="I95" s="68">
        <v>21822318.91</v>
      </c>
      <c r="J95" s="120"/>
      <c r="K95" s="121">
        <v>4434454</v>
      </c>
      <c r="L95" s="121"/>
      <c r="M95" s="121">
        <v>20879436</v>
      </c>
      <c r="N95" s="121"/>
      <c r="O95" s="121">
        <v>479227</v>
      </c>
      <c r="Q95" s="155">
        <v>2.1960406773287322</v>
      </c>
      <c r="S95" s="177">
        <v>43.6</v>
      </c>
    </row>
    <row r="96" spans="1:19" x14ac:dyDescent="0.2">
      <c r="A96" s="63"/>
      <c r="E96" s="119"/>
      <c r="F96" s="119"/>
      <c r="G96" s="45"/>
      <c r="I96" s="66"/>
      <c r="K96" s="156"/>
      <c r="L96" s="71"/>
      <c r="M96" s="156"/>
      <c r="N96" s="71"/>
      <c r="O96" s="156"/>
      <c r="Q96" s="63"/>
      <c r="S96" s="72"/>
    </row>
    <row r="97" spans="1:19" x14ac:dyDescent="0.2">
      <c r="A97" s="63"/>
      <c r="C97" s="178" t="s">
        <v>30</v>
      </c>
      <c r="E97" s="119"/>
      <c r="F97" s="119"/>
      <c r="G97" s="45"/>
      <c r="I97" s="66">
        <f>+SUBTOTAL(9,I90:I96)</f>
        <v>222694196.72</v>
      </c>
      <c r="K97" s="71">
        <f>+SUBTOTAL(9,K90:K96)</f>
        <v>98315960</v>
      </c>
      <c r="L97" s="71"/>
      <c r="M97" s="71">
        <f>+SUBTOTAL(9,M90:M96)</f>
        <v>151408416</v>
      </c>
      <c r="N97" s="71"/>
      <c r="O97" s="71">
        <f>+SUBTOTAL(9,O90:O96)</f>
        <v>6309686</v>
      </c>
      <c r="Q97" s="155">
        <f>IF(O97/I97*100=0,"-     ",O97/I97*100)</f>
        <v>2.8333410088514137</v>
      </c>
      <c r="S97" s="177">
        <f>IF(O97=0,"-     ",ROUND(M97/O97,1))</f>
        <v>24</v>
      </c>
    </row>
    <row r="98" spans="1:19" x14ac:dyDescent="0.2">
      <c r="A98" s="63"/>
      <c r="C98" s="178"/>
      <c r="E98" s="119"/>
      <c r="F98" s="119"/>
      <c r="G98" s="45"/>
      <c r="I98" s="66"/>
      <c r="K98" s="71"/>
      <c r="L98" s="71"/>
      <c r="M98" s="71"/>
      <c r="N98" s="71"/>
      <c r="O98" s="71"/>
      <c r="Q98" s="155"/>
      <c r="S98" s="177"/>
    </row>
    <row r="99" spans="1:19" x14ac:dyDescent="0.2">
      <c r="A99" s="63">
        <v>314.10000000000002</v>
      </c>
      <c r="C99" s="64" t="s">
        <v>596</v>
      </c>
      <c r="E99" s="119"/>
      <c r="F99" s="119"/>
      <c r="G99" s="45"/>
      <c r="I99" s="66"/>
      <c r="K99" s="71"/>
      <c r="L99" s="71"/>
      <c r="M99" s="71"/>
      <c r="N99" s="71"/>
      <c r="O99" s="71"/>
      <c r="Q99" s="155"/>
      <c r="S99" s="177"/>
    </row>
    <row r="100" spans="1:19" x14ac:dyDescent="0.2">
      <c r="A100" s="63"/>
      <c r="C100" s="151" t="s">
        <v>63</v>
      </c>
      <c r="E100" s="119"/>
      <c r="F100" s="119"/>
      <c r="G100" s="45"/>
      <c r="I100" s="66"/>
      <c r="J100" s="120"/>
      <c r="K100" s="121">
        <v>7068</v>
      </c>
      <c r="L100" s="121"/>
      <c r="M100" s="121"/>
      <c r="N100" s="121"/>
      <c r="O100" s="121"/>
      <c r="Q100" s="155"/>
      <c r="S100" s="177"/>
    </row>
    <row r="101" spans="1:19" x14ac:dyDescent="0.2">
      <c r="A101" s="63"/>
      <c r="C101" s="151" t="s">
        <v>64</v>
      </c>
      <c r="E101" s="119"/>
      <c r="F101" s="119"/>
      <c r="G101" s="45"/>
      <c r="I101" s="66"/>
      <c r="J101" s="120"/>
      <c r="K101" s="121">
        <v>547</v>
      </c>
      <c r="L101" s="121"/>
      <c r="M101" s="121"/>
      <c r="N101" s="121"/>
      <c r="O101" s="121"/>
      <c r="Q101" s="155"/>
      <c r="S101" s="177"/>
    </row>
    <row r="102" spans="1:19" x14ac:dyDescent="0.2">
      <c r="A102" s="63"/>
      <c r="C102" s="151" t="s">
        <v>65</v>
      </c>
      <c r="E102" s="119"/>
      <c r="F102" s="119"/>
      <c r="G102" s="45"/>
      <c r="I102" s="66"/>
      <c r="J102" s="120"/>
      <c r="K102" s="121">
        <v>32812</v>
      </c>
      <c r="L102" s="121"/>
      <c r="M102" s="121"/>
      <c r="N102" s="121"/>
      <c r="O102" s="121"/>
      <c r="Q102" s="155"/>
      <c r="S102" s="177"/>
    </row>
    <row r="103" spans="1:19" x14ac:dyDescent="0.2">
      <c r="A103" s="63"/>
      <c r="C103" s="151" t="s">
        <v>66</v>
      </c>
      <c r="E103" s="119" t="s">
        <v>479</v>
      </c>
      <c r="F103" s="119" t="s">
        <v>194</v>
      </c>
      <c r="G103" s="45">
        <v>-10</v>
      </c>
      <c r="I103" s="66">
        <v>1099327.82</v>
      </c>
      <c r="J103" s="120"/>
      <c r="K103" s="121">
        <v>1209261</v>
      </c>
      <c r="L103" s="121"/>
      <c r="M103" s="121">
        <v>0</v>
      </c>
      <c r="N103" s="121"/>
      <c r="O103" s="121">
        <v>0</v>
      </c>
      <c r="Q103" s="155" t="s">
        <v>620</v>
      </c>
      <c r="S103" s="177" t="s">
        <v>620</v>
      </c>
    </row>
    <row r="104" spans="1:19" x14ac:dyDescent="0.2">
      <c r="A104" s="63"/>
      <c r="C104" s="151" t="s">
        <v>68</v>
      </c>
      <c r="E104" s="119" t="s">
        <v>479</v>
      </c>
      <c r="F104" s="119" t="s">
        <v>194</v>
      </c>
      <c r="G104" s="45">
        <v>-10</v>
      </c>
      <c r="I104" s="68">
        <v>80617.899999999994</v>
      </c>
      <c r="J104" s="120"/>
      <c r="K104" s="158">
        <v>88680</v>
      </c>
      <c r="L104" s="121"/>
      <c r="M104" s="158">
        <v>0</v>
      </c>
      <c r="N104" s="121"/>
      <c r="O104" s="158">
        <v>0</v>
      </c>
      <c r="Q104" s="155" t="s">
        <v>620</v>
      </c>
      <c r="S104" s="177" t="s">
        <v>620</v>
      </c>
    </row>
    <row r="105" spans="1:19" x14ac:dyDescent="0.2">
      <c r="A105" s="63"/>
      <c r="C105" s="178"/>
      <c r="E105" s="119"/>
      <c r="F105" s="119"/>
      <c r="G105" s="45"/>
      <c r="I105" s="66"/>
      <c r="K105" s="71"/>
      <c r="L105" s="71"/>
      <c r="M105" s="71"/>
      <c r="N105" s="71"/>
      <c r="O105" s="71"/>
      <c r="Q105" s="155"/>
      <c r="S105" s="177"/>
    </row>
    <row r="106" spans="1:19" x14ac:dyDescent="0.2">
      <c r="A106" s="63"/>
      <c r="C106" s="178" t="s">
        <v>597</v>
      </c>
      <c r="E106" s="119"/>
      <c r="F106" s="119"/>
      <c r="G106" s="45"/>
      <c r="I106" s="66">
        <f>+SUBTOTAL(9,I100:I105)</f>
        <v>1179945.72</v>
      </c>
      <c r="K106" s="71">
        <f>+SUBTOTAL(9,K100:K105)</f>
        <v>1338368</v>
      </c>
      <c r="L106" s="71"/>
      <c r="M106" s="71">
        <f>+SUBTOTAL(9,M100:M105)</f>
        <v>0</v>
      </c>
      <c r="N106" s="71"/>
      <c r="O106" s="71">
        <f>+SUBTOTAL(9,O100:O105)</f>
        <v>0</v>
      </c>
      <c r="Q106" s="155" t="str">
        <f>IF(O106/I106*100=0,"-     ",O106/I106*100)</f>
        <v xml:space="preserve">-     </v>
      </c>
      <c r="S106" s="177" t="str">
        <f>IF(O106=0,"-     ",ROUND(M106/O106,1))</f>
        <v xml:space="preserve">-     </v>
      </c>
    </row>
    <row r="107" spans="1:19" x14ac:dyDescent="0.2">
      <c r="A107" s="63"/>
      <c r="E107" s="119"/>
      <c r="F107" s="119"/>
      <c r="G107" s="45"/>
      <c r="I107" s="66"/>
      <c r="K107" s="71"/>
      <c r="L107" s="71"/>
      <c r="M107" s="71"/>
      <c r="N107" s="71"/>
      <c r="O107" s="71"/>
      <c r="Q107" s="63"/>
      <c r="S107" s="72"/>
    </row>
    <row r="108" spans="1:19" x14ac:dyDescent="0.2">
      <c r="A108" s="63">
        <v>315</v>
      </c>
      <c r="C108" s="64" t="s">
        <v>31</v>
      </c>
      <c r="I108" s="66"/>
      <c r="K108" s="71"/>
      <c r="L108" s="71"/>
      <c r="M108" s="71"/>
      <c r="N108" s="71"/>
      <c r="O108" s="71"/>
    </row>
    <row r="109" spans="1:19" x14ac:dyDescent="0.2">
      <c r="A109" s="63"/>
      <c r="C109" s="151" t="s">
        <v>72</v>
      </c>
      <c r="E109" s="119" t="s">
        <v>623</v>
      </c>
      <c r="F109" s="119" t="s">
        <v>194</v>
      </c>
      <c r="G109" s="45">
        <v>-10</v>
      </c>
      <c r="I109" s="66">
        <v>18025740.399999999</v>
      </c>
      <c r="J109" s="120"/>
      <c r="K109" s="121">
        <v>10743237</v>
      </c>
      <c r="L109" s="121"/>
      <c r="M109" s="121">
        <v>9085077</v>
      </c>
      <c r="N109" s="121"/>
      <c r="O109" s="121">
        <v>570266</v>
      </c>
      <c r="Q109" s="155">
        <v>3.1636203969740961</v>
      </c>
      <c r="S109" s="177">
        <v>15.9</v>
      </c>
    </row>
    <row r="110" spans="1:19" x14ac:dyDescent="0.2">
      <c r="A110" s="63"/>
      <c r="C110" s="152" t="s">
        <v>680</v>
      </c>
      <c r="E110" s="119" t="s">
        <v>623</v>
      </c>
      <c r="F110" s="119" t="s">
        <v>194</v>
      </c>
      <c r="G110" s="45">
        <v>-10</v>
      </c>
      <c r="I110" s="66">
        <v>202167.22</v>
      </c>
      <c r="J110" s="120"/>
      <c r="K110" s="121">
        <v>202539</v>
      </c>
      <c r="L110" s="121"/>
      <c r="M110" s="121">
        <v>19845</v>
      </c>
      <c r="N110" s="121"/>
      <c r="O110" s="121">
        <v>1300</v>
      </c>
      <c r="Q110" s="155">
        <v>0.64303204050587437</v>
      </c>
      <c r="S110" s="177">
        <v>15.3</v>
      </c>
    </row>
    <row r="111" spans="1:19" x14ac:dyDescent="0.2">
      <c r="A111" s="63"/>
      <c r="C111" s="151" t="s">
        <v>74</v>
      </c>
      <c r="E111" s="119" t="s">
        <v>623</v>
      </c>
      <c r="F111" s="119" t="s">
        <v>194</v>
      </c>
      <c r="G111" s="45">
        <v>-10</v>
      </c>
      <c r="I111" s="66">
        <v>8520586.2599999998</v>
      </c>
      <c r="J111" s="120"/>
      <c r="K111" s="121">
        <v>6042370</v>
      </c>
      <c r="L111" s="121"/>
      <c r="M111" s="121">
        <v>3330275</v>
      </c>
      <c r="N111" s="121"/>
      <c r="O111" s="121">
        <v>191209</v>
      </c>
      <c r="Q111" s="155">
        <v>2.2440826741891353</v>
      </c>
      <c r="S111" s="177">
        <v>17.399999999999999</v>
      </c>
    </row>
    <row r="112" spans="1:19" x14ac:dyDescent="0.2">
      <c r="A112" s="63"/>
      <c r="C112" s="152" t="s">
        <v>669</v>
      </c>
      <c r="E112" s="119" t="s">
        <v>623</v>
      </c>
      <c r="F112" s="119" t="s">
        <v>194</v>
      </c>
      <c r="G112" s="45">
        <v>-10</v>
      </c>
      <c r="I112" s="66">
        <v>2652362.06</v>
      </c>
      <c r="J112" s="120"/>
      <c r="K112" s="121">
        <v>765601</v>
      </c>
      <c r="L112" s="121"/>
      <c r="M112" s="121">
        <v>2151997</v>
      </c>
      <c r="N112" s="121"/>
      <c r="O112" s="121">
        <v>117020</v>
      </c>
      <c r="Q112" s="155">
        <v>4.411916523945453</v>
      </c>
      <c r="S112" s="177">
        <v>18.399999999999999</v>
      </c>
    </row>
    <row r="113" spans="1:19" x14ac:dyDescent="0.2">
      <c r="A113" s="63"/>
      <c r="C113" s="151" t="s">
        <v>76</v>
      </c>
      <c r="E113" s="119" t="s">
        <v>623</v>
      </c>
      <c r="F113" s="119" t="s">
        <v>194</v>
      </c>
      <c r="G113" s="45">
        <v>-10</v>
      </c>
      <c r="I113" s="66">
        <v>15226752.73</v>
      </c>
      <c r="J113" s="120"/>
      <c r="K113" s="121">
        <v>13762601</v>
      </c>
      <c r="L113" s="121"/>
      <c r="M113" s="121">
        <v>2986827</v>
      </c>
      <c r="N113" s="121"/>
      <c r="O113" s="121">
        <v>148479</v>
      </c>
      <c r="Q113" s="155">
        <v>0.97511926956996031</v>
      </c>
      <c r="S113" s="177">
        <v>20.100000000000001</v>
      </c>
    </row>
    <row r="114" spans="1:19" x14ac:dyDescent="0.2">
      <c r="A114" s="63"/>
      <c r="C114" s="152" t="s">
        <v>670</v>
      </c>
      <c r="E114" s="119" t="s">
        <v>623</v>
      </c>
      <c r="F114" s="119" t="s">
        <v>194</v>
      </c>
      <c r="G114" s="45">
        <v>-10</v>
      </c>
      <c r="I114" s="66">
        <v>2531772.8199999998</v>
      </c>
      <c r="J114" s="120"/>
      <c r="K114" s="121">
        <v>2750734</v>
      </c>
      <c r="L114" s="121"/>
      <c r="M114" s="121">
        <v>34216</v>
      </c>
      <c r="N114" s="121"/>
      <c r="O114" s="121">
        <v>1686</v>
      </c>
      <c r="Q114" s="155">
        <v>6.6593652743297885E-2</v>
      </c>
      <c r="S114" s="177">
        <v>20.3</v>
      </c>
    </row>
    <row r="115" spans="1:19" x14ac:dyDescent="0.2">
      <c r="A115" s="63"/>
      <c r="C115" s="151" t="s">
        <v>78</v>
      </c>
      <c r="E115" s="119" t="s">
        <v>623</v>
      </c>
      <c r="F115" s="119" t="s">
        <v>194</v>
      </c>
      <c r="G115" s="45">
        <v>-10</v>
      </c>
      <c r="I115" s="66">
        <v>30114624.760000002</v>
      </c>
      <c r="J115" s="120"/>
      <c r="K115" s="121">
        <v>17803481</v>
      </c>
      <c r="L115" s="121"/>
      <c r="M115" s="121">
        <v>15322606</v>
      </c>
      <c r="N115" s="121"/>
      <c r="O115" s="121">
        <v>632856</v>
      </c>
      <c r="Q115" s="155">
        <v>2.1014905715863215</v>
      </c>
      <c r="S115" s="177">
        <v>24.2</v>
      </c>
    </row>
    <row r="116" spans="1:19" x14ac:dyDescent="0.2">
      <c r="A116" s="63"/>
      <c r="C116" s="152" t="s">
        <v>671</v>
      </c>
      <c r="E116" s="119" t="s">
        <v>623</v>
      </c>
      <c r="F116" s="119" t="s">
        <v>194</v>
      </c>
      <c r="G116" s="45">
        <v>-10</v>
      </c>
      <c r="I116" s="66">
        <v>1671038.7</v>
      </c>
      <c r="J116" s="120"/>
      <c r="K116" s="121">
        <v>551225</v>
      </c>
      <c r="L116" s="121"/>
      <c r="M116" s="121">
        <v>1286918</v>
      </c>
      <c r="N116" s="121"/>
      <c r="O116" s="121">
        <v>49269</v>
      </c>
      <c r="Q116" s="155">
        <v>2.9484056832436019</v>
      </c>
      <c r="S116" s="177">
        <v>26.1</v>
      </c>
    </row>
    <row r="117" spans="1:19" x14ac:dyDescent="0.2">
      <c r="A117" s="63"/>
      <c r="C117" s="152" t="s">
        <v>673</v>
      </c>
      <c r="E117" s="119" t="s">
        <v>623</v>
      </c>
      <c r="F117" s="119" t="s">
        <v>194</v>
      </c>
      <c r="G117" s="45">
        <v>-16</v>
      </c>
      <c r="I117" s="66">
        <v>49259197.219999999</v>
      </c>
      <c r="J117" s="120"/>
      <c r="K117" s="121">
        <v>27949947</v>
      </c>
      <c r="L117" s="121"/>
      <c r="M117" s="121">
        <v>29190722</v>
      </c>
      <c r="N117" s="121"/>
      <c r="O117" s="121">
        <v>990514</v>
      </c>
      <c r="Q117" s="155">
        <v>2.0108204272517782</v>
      </c>
      <c r="S117" s="177">
        <v>29.5</v>
      </c>
    </row>
    <row r="118" spans="1:19" x14ac:dyDescent="0.2">
      <c r="A118" s="63"/>
      <c r="C118" s="152" t="s">
        <v>672</v>
      </c>
      <c r="E118" s="119" t="s">
        <v>623</v>
      </c>
      <c r="F118" s="119" t="s">
        <v>194</v>
      </c>
      <c r="G118" s="45">
        <v>-16</v>
      </c>
      <c r="I118" s="66">
        <v>2736920.21</v>
      </c>
      <c r="J118" s="120"/>
      <c r="K118" s="121">
        <v>2346076</v>
      </c>
      <c r="L118" s="121"/>
      <c r="M118" s="121">
        <v>828751</v>
      </c>
      <c r="N118" s="121"/>
      <c r="O118" s="121">
        <v>28399</v>
      </c>
      <c r="Q118" s="155">
        <v>1.0376261571761347</v>
      </c>
      <c r="S118" s="177">
        <v>29.2</v>
      </c>
    </row>
    <row r="119" spans="1:19" x14ac:dyDescent="0.2">
      <c r="A119" s="63"/>
      <c r="C119" s="152" t="s">
        <v>688</v>
      </c>
      <c r="E119" s="119" t="s">
        <v>623</v>
      </c>
      <c r="F119" s="119" t="s">
        <v>194</v>
      </c>
      <c r="G119" s="45">
        <v>-16</v>
      </c>
      <c r="I119" s="68">
        <v>10707823.189999999</v>
      </c>
      <c r="J119" s="120"/>
      <c r="K119" s="121">
        <v>1046909</v>
      </c>
      <c r="L119" s="121"/>
      <c r="M119" s="121">
        <v>11374166</v>
      </c>
      <c r="N119" s="121"/>
      <c r="O119" s="121">
        <v>247311</v>
      </c>
      <c r="Q119" s="155">
        <v>2.3096290965185426</v>
      </c>
      <c r="S119" s="177">
        <v>46</v>
      </c>
    </row>
    <row r="120" spans="1:19" x14ac:dyDescent="0.2">
      <c r="A120" s="63"/>
      <c r="E120" s="119"/>
      <c r="F120" s="119"/>
      <c r="G120" s="45"/>
      <c r="I120" s="66"/>
      <c r="K120" s="156"/>
      <c r="L120" s="71"/>
      <c r="M120" s="156"/>
      <c r="N120" s="71"/>
      <c r="O120" s="156"/>
      <c r="Q120" s="63"/>
      <c r="S120" s="72"/>
    </row>
    <row r="121" spans="1:19" x14ac:dyDescent="0.2">
      <c r="A121" s="63"/>
      <c r="C121" s="178" t="s">
        <v>32</v>
      </c>
      <c r="E121" s="119"/>
      <c r="F121" s="119"/>
      <c r="G121" s="45"/>
      <c r="I121" s="66">
        <f>+SUBTOTAL(9,I109:I120)</f>
        <v>141648985.56999999</v>
      </c>
      <c r="K121" s="71">
        <f>+SUBTOTAL(9,K109:K120)</f>
        <v>83964720</v>
      </c>
      <c r="L121" s="71"/>
      <c r="M121" s="71">
        <f>+SUBTOTAL(9,M109:M120)</f>
        <v>75611400</v>
      </c>
      <c r="N121" s="71"/>
      <c r="O121" s="71">
        <f>+SUBTOTAL(9,O109:O120)</f>
        <v>2978309</v>
      </c>
      <c r="Q121" s="155">
        <f>IF(O121/I121*100=0,"-     ",O121/I121*100)</f>
        <v>2.1025981852359834</v>
      </c>
      <c r="S121" s="177">
        <f>IF(O121=0,"-     ",ROUND(M121/O121,1))</f>
        <v>25.4</v>
      </c>
    </row>
    <row r="122" spans="1:19" x14ac:dyDescent="0.2">
      <c r="A122" s="63"/>
      <c r="C122" s="178"/>
      <c r="E122" s="119"/>
      <c r="F122" s="119"/>
      <c r="G122" s="45"/>
      <c r="I122" s="66"/>
      <c r="K122" s="71"/>
      <c r="L122" s="71"/>
      <c r="M122" s="71"/>
      <c r="N122" s="71"/>
      <c r="O122" s="71"/>
      <c r="Q122" s="155"/>
      <c r="S122" s="177"/>
    </row>
    <row r="123" spans="1:19" x14ac:dyDescent="0.2">
      <c r="A123" s="63">
        <v>315.10000000000002</v>
      </c>
      <c r="C123" s="64" t="s">
        <v>598</v>
      </c>
      <c r="E123" s="119"/>
      <c r="F123" s="119"/>
      <c r="G123" s="45"/>
      <c r="I123" s="66"/>
      <c r="K123" s="71"/>
      <c r="L123" s="71"/>
      <c r="M123" s="71"/>
      <c r="N123" s="71"/>
      <c r="O123" s="71"/>
      <c r="Q123" s="155"/>
      <c r="S123" s="177"/>
    </row>
    <row r="124" spans="1:19" x14ac:dyDescent="0.2">
      <c r="A124" s="63"/>
      <c r="C124" s="151" t="s">
        <v>63</v>
      </c>
      <c r="E124" s="119"/>
      <c r="F124" s="119"/>
      <c r="G124" s="45"/>
      <c r="I124" s="66"/>
      <c r="J124" s="120"/>
      <c r="K124" s="121">
        <v>453004</v>
      </c>
      <c r="L124" s="121"/>
      <c r="M124" s="121"/>
      <c r="N124" s="121"/>
      <c r="O124" s="121"/>
      <c r="Q124" s="155"/>
      <c r="S124" s="177"/>
    </row>
    <row r="125" spans="1:19" x14ac:dyDescent="0.2">
      <c r="A125" s="63"/>
      <c r="C125" s="151" t="s">
        <v>64</v>
      </c>
      <c r="E125" s="119"/>
      <c r="F125" s="119"/>
      <c r="G125" s="45"/>
      <c r="I125" s="66"/>
      <c r="J125" s="120"/>
      <c r="K125" s="121">
        <v>14197</v>
      </c>
      <c r="L125" s="121"/>
      <c r="M125" s="121"/>
      <c r="N125" s="121"/>
      <c r="O125" s="121"/>
      <c r="Q125" s="155"/>
      <c r="S125" s="177"/>
    </row>
    <row r="126" spans="1:19" x14ac:dyDescent="0.2">
      <c r="A126" s="63"/>
      <c r="C126" s="151" t="s">
        <v>65</v>
      </c>
      <c r="E126" s="119"/>
      <c r="F126" s="119"/>
      <c r="G126" s="45"/>
      <c r="I126" s="66"/>
      <c r="J126" s="120"/>
      <c r="K126" s="121">
        <v>56033</v>
      </c>
      <c r="L126" s="121"/>
      <c r="M126" s="121"/>
      <c r="N126" s="121"/>
      <c r="O126" s="121"/>
      <c r="Q126" s="155"/>
      <c r="S126" s="177"/>
    </row>
    <row r="127" spans="1:19" x14ac:dyDescent="0.2">
      <c r="A127" s="63"/>
      <c r="C127" s="151" t="s">
        <v>66</v>
      </c>
      <c r="E127" s="119"/>
      <c r="F127" s="119"/>
      <c r="G127" s="45"/>
      <c r="I127" s="66"/>
      <c r="J127" s="120"/>
      <c r="K127" s="121">
        <v>618589</v>
      </c>
      <c r="L127" s="121"/>
      <c r="M127" s="121"/>
      <c r="N127" s="121"/>
      <c r="O127" s="121"/>
      <c r="Q127" s="155"/>
      <c r="S127" s="177"/>
    </row>
    <row r="128" spans="1:19" x14ac:dyDescent="0.2">
      <c r="A128" s="63"/>
      <c r="C128" s="152" t="s">
        <v>677</v>
      </c>
      <c r="E128" s="119"/>
      <c r="F128" s="119"/>
      <c r="G128" s="45"/>
      <c r="I128" s="66"/>
      <c r="J128" s="120"/>
      <c r="K128" s="121">
        <v>88099</v>
      </c>
      <c r="L128" s="121"/>
      <c r="M128" s="121"/>
      <c r="N128" s="121"/>
      <c r="O128" s="121"/>
      <c r="Q128" s="155"/>
      <c r="S128" s="177"/>
    </row>
    <row r="129" spans="1:19" x14ac:dyDescent="0.2">
      <c r="A129" s="63"/>
      <c r="C129" s="152" t="s">
        <v>686</v>
      </c>
      <c r="E129" s="119"/>
      <c r="F129" s="119"/>
      <c r="G129" s="45"/>
      <c r="I129" s="66"/>
      <c r="J129" s="120"/>
      <c r="K129" s="121">
        <v>188197</v>
      </c>
      <c r="L129" s="121"/>
      <c r="M129" s="121"/>
      <c r="N129" s="121"/>
      <c r="O129" s="121"/>
      <c r="Q129" s="155"/>
      <c r="S129" s="177"/>
    </row>
    <row r="130" spans="1:19" x14ac:dyDescent="0.2">
      <c r="A130" s="63"/>
      <c r="C130" s="152" t="s">
        <v>687</v>
      </c>
      <c r="E130" s="119"/>
      <c r="F130" s="119"/>
      <c r="G130" s="45"/>
      <c r="I130" s="66"/>
      <c r="J130" s="120"/>
      <c r="K130" s="158">
        <v>163225</v>
      </c>
      <c r="L130" s="121"/>
      <c r="M130" s="121"/>
      <c r="N130" s="121"/>
      <c r="O130" s="121"/>
      <c r="Q130" s="155"/>
      <c r="S130" s="177"/>
    </row>
    <row r="131" spans="1:19" x14ac:dyDescent="0.2">
      <c r="A131" s="63"/>
      <c r="C131" s="178"/>
      <c r="E131" s="119"/>
      <c r="F131" s="119"/>
      <c r="G131" s="45"/>
      <c r="I131" s="66"/>
      <c r="K131" s="71"/>
      <c r="L131" s="71"/>
      <c r="M131" s="71"/>
      <c r="N131" s="71"/>
      <c r="O131" s="71"/>
      <c r="Q131" s="155"/>
      <c r="S131" s="177"/>
    </row>
    <row r="132" spans="1:19" x14ac:dyDescent="0.2">
      <c r="A132" s="63"/>
      <c r="C132" s="178" t="s">
        <v>599</v>
      </c>
      <c r="E132" s="119"/>
      <c r="F132" s="119"/>
      <c r="G132" s="45"/>
      <c r="I132" s="66"/>
      <c r="K132" s="71">
        <f>+SUBTOTAL(9,K124:K131)</f>
        <v>1581344</v>
      </c>
      <c r="L132" s="71"/>
      <c r="M132" s="71"/>
      <c r="N132" s="71"/>
      <c r="O132" s="71"/>
      <c r="Q132" s="155"/>
      <c r="S132" s="177"/>
    </row>
    <row r="133" spans="1:19" x14ac:dyDescent="0.2">
      <c r="A133" s="63"/>
      <c r="C133" s="178"/>
      <c r="E133" s="119"/>
      <c r="F133" s="119"/>
      <c r="G133" s="45"/>
      <c r="I133" s="66"/>
      <c r="K133" s="71"/>
      <c r="L133" s="71"/>
      <c r="M133" s="71"/>
      <c r="N133" s="71"/>
      <c r="O133" s="71"/>
      <c r="Q133" s="155"/>
      <c r="S133" s="177"/>
    </row>
    <row r="134" spans="1:19" x14ac:dyDescent="0.2">
      <c r="A134" s="63">
        <v>316</v>
      </c>
      <c r="B134" s="153" t="s">
        <v>0</v>
      </c>
      <c r="C134" s="64" t="s">
        <v>656</v>
      </c>
      <c r="I134" s="66"/>
      <c r="K134" s="71"/>
      <c r="L134" s="71"/>
      <c r="M134" s="71"/>
      <c r="N134" s="71"/>
      <c r="O134" s="71"/>
    </row>
    <row r="135" spans="1:19" x14ac:dyDescent="0.2">
      <c r="A135" s="63"/>
      <c r="C135" s="152" t="s">
        <v>584</v>
      </c>
      <c r="E135" s="119" t="s">
        <v>486</v>
      </c>
      <c r="F135" s="119" t="s">
        <v>194</v>
      </c>
      <c r="G135" s="45">
        <v>-5</v>
      </c>
      <c r="I135" s="66">
        <v>487938.91</v>
      </c>
      <c r="J135" s="120"/>
      <c r="K135" s="121">
        <v>35815</v>
      </c>
      <c r="L135" s="121"/>
      <c r="M135" s="121">
        <v>476521</v>
      </c>
      <c r="N135" s="121"/>
      <c r="O135" s="121">
        <v>11586</v>
      </c>
      <c r="Q135" s="155">
        <v>2.374477575481734</v>
      </c>
      <c r="S135" s="177">
        <v>41.1</v>
      </c>
    </row>
    <row r="136" spans="1:19" x14ac:dyDescent="0.2">
      <c r="A136" s="63"/>
      <c r="C136" s="151" t="s">
        <v>113</v>
      </c>
      <c r="E136" s="119" t="s">
        <v>486</v>
      </c>
      <c r="F136" s="119" t="s">
        <v>194</v>
      </c>
      <c r="G136" s="45">
        <v>-10</v>
      </c>
      <c r="I136" s="66">
        <v>773417.22</v>
      </c>
      <c r="J136" s="120"/>
      <c r="K136" s="121">
        <v>571904</v>
      </c>
      <c r="L136" s="121"/>
      <c r="M136" s="121">
        <v>278855</v>
      </c>
      <c r="N136" s="121"/>
      <c r="O136" s="121">
        <v>19238</v>
      </c>
      <c r="Q136" s="155">
        <v>2.4874025949409297</v>
      </c>
      <c r="S136" s="177">
        <v>14.5</v>
      </c>
    </row>
    <row r="137" spans="1:19" x14ac:dyDescent="0.2">
      <c r="A137" s="63"/>
      <c r="C137" s="151" t="s">
        <v>114</v>
      </c>
      <c r="E137" s="119" t="s">
        <v>486</v>
      </c>
      <c r="F137" s="119" t="s">
        <v>194</v>
      </c>
      <c r="G137" s="45">
        <v>-10</v>
      </c>
      <c r="I137" s="66">
        <v>163907.70000000001</v>
      </c>
      <c r="J137" s="120"/>
      <c r="K137" s="121">
        <v>107230</v>
      </c>
      <c r="L137" s="121"/>
      <c r="M137" s="121">
        <v>73068</v>
      </c>
      <c r="N137" s="121"/>
      <c r="O137" s="121">
        <v>4337</v>
      </c>
      <c r="Q137" s="155">
        <v>2.6460013776045908</v>
      </c>
      <c r="S137" s="177">
        <v>16.8</v>
      </c>
    </row>
    <row r="138" spans="1:19" x14ac:dyDescent="0.2">
      <c r="A138" s="63"/>
      <c r="C138" s="151" t="s">
        <v>115</v>
      </c>
      <c r="E138" s="119" t="s">
        <v>486</v>
      </c>
      <c r="F138" s="119" t="s">
        <v>194</v>
      </c>
      <c r="G138" s="45">
        <v>-10</v>
      </c>
      <c r="I138" s="66">
        <v>358868.31</v>
      </c>
      <c r="J138" s="120"/>
      <c r="K138" s="121">
        <v>336897</v>
      </c>
      <c r="L138" s="121"/>
      <c r="M138" s="121">
        <v>57858</v>
      </c>
      <c r="N138" s="121"/>
      <c r="O138" s="121">
        <v>2877</v>
      </c>
      <c r="Q138" s="155">
        <v>0.80168683604300417</v>
      </c>
      <c r="S138" s="177">
        <v>20.100000000000001</v>
      </c>
    </row>
    <row r="139" spans="1:19" x14ac:dyDescent="0.2">
      <c r="A139" s="63"/>
      <c r="C139" s="151" t="s">
        <v>116</v>
      </c>
      <c r="E139" s="119" t="s">
        <v>486</v>
      </c>
      <c r="F139" s="119" t="s">
        <v>194</v>
      </c>
      <c r="G139" s="45">
        <v>-10</v>
      </c>
      <c r="I139" s="66">
        <v>9755743.4800000004</v>
      </c>
      <c r="J139" s="120"/>
      <c r="K139" s="121">
        <v>3301258</v>
      </c>
      <c r="L139" s="121"/>
      <c r="M139" s="121">
        <v>7430060</v>
      </c>
      <c r="N139" s="121"/>
      <c r="O139" s="121">
        <v>305309</v>
      </c>
      <c r="Q139" s="155">
        <v>3.1295308310013086</v>
      </c>
      <c r="S139" s="177">
        <v>24.3</v>
      </c>
    </row>
    <row r="140" spans="1:19" x14ac:dyDescent="0.2">
      <c r="A140" s="63"/>
      <c r="C140" s="152" t="s">
        <v>671</v>
      </c>
      <c r="E140" s="119" t="s">
        <v>486</v>
      </c>
      <c r="F140" s="119" t="s">
        <v>194</v>
      </c>
      <c r="G140" s="45">
        <v>-10</v>
      </c>
      <c r="I140" s="66">
        <v>43211.57</v>
      </c>
      <c r="J140" s="120"/>
      <c r="K140" s="121">
        <v>25844</v>
      </c>
      <c r="L140" s="121"/>
      <c r="M140" s="121">
        <v>21689</v>
      </c>
      <c r="N140" s="121"/>
      <c r="O140" s="121">
        <v>868</v>
      </c>
      <c r="Q140" s="155">
        <v>2.0087212753436177</v>
      </c>
      <c r="S140" s="177">
        <v>25</v>
      </c>
    </row>
    <row r="141" spans="1:19" x14ac:dyDescent="0.2">
      <c r="A141" s="63"/>
      <c r="C141" s="152" t="s">
        <v>689</v>
      </c>
      <c r="E141" s="119" t="s">
        <v>486</v>
      </c>
      <c r="F141" s="119" t="s">
        <v>194</v>
      </c>
      <c r="G141" s="45">
        <v>-16</v>
      </c>
      <c r="I141" s="66">
        <v>2918490.4</v>
      </c>
      <c r="J141" s="120"/>
      <c r="K141" s="121">
        <v>1486749</v>
      </c>
      <c r="L141" s="121"/>
      <c r="M141" s="121">
        <v>1898700</v>
      </c>
      <c r="N141" s="121"/>
      <c r="O141" s="121">
        <v>69910</v>
      </c>
      <c r="Q141" s="155">
        <v>2.3954164796978605</v>
      </c>
      <c r="S141" s="177">
        <v>27.2</v>
      </c>
    </row>
    <row r="142" spans="1:19" x14ac:dyDescent="0.2">
      <c r="A142" s="63"/>
      <c r="C142" s="152" t="s">
        <v>674</v>
      </c>
      <c r="E142" s="119" t="s">
        <v>486</v>
      </c>
      <c r="F142" s="119" t="s">
        <v>194</v>
      </c>
      <c r="G142" s="45">
        <v>-16</v>
      </c>
      <c r="I142" s="68">
        <v>3149018.07</v>
      </c>
      <c r="J142" s="120"/>
      <c r="K142" s="121">
        <v>290574</v>
      </c>
      <c r="L142" s="121"/>
      <c r="M142" s="121">
        <v>3362287</v>
      </c>
      <c r="N142" s="121"/>
      <c r="O142" s="121">
        <v>80063</v>
      </c>
      <c r="Q142" s="155">
        <v>2.5424750897031214</v>
      </c>
      <c r="S142" s="177">
        <v>42</v>
      </c>
    </row>
    <row r="143" spans="1:19" x14ac:dyDescent="0.2">
      <c r="A143" s="63"/>
      <c r="E143" s="119"/>
      <c r="F143" s="119"/>
      <c r="G143" s="45"/>
      <c r="I143" s="66"/>
      <c r="K143" s="156"/>
      <c r="L143" s="71"/>
      <c r="M143" s="156"/>
      <c r="N143" s="71"/>
      <c r="O143" s="156"/>
      <c r="Q143" s="63"/>
      <c r="S143" s="72"/>
    </row>
    <row r="144" spans="1:19" x14ac:dyDescent="0.2">
      <c r="A144" s="63"/>
      <c r="C144" s="178" t="s">
        <v>657</v>
      </c>
      <c r="E144" s="119"/>
      <c r="F144" s="119"/>
      <c r="G144" s="45"/>
      <c r="I144" s="66">
        <f>+SUBTOTAL(9,I135:I143)</f>
        <v>17650595.66</v>
      </c>
      <c r="K144" s="71">
        <f>+SUBTOTAL(9,K135:K143)</f>
        <v>6156271</v>
      </c>
      <c r="L144" s="71"/>
      <c r="M144" s="71">
        <f>+SUBTOTAL(9,M135:M143)</f>
        <v>13599038</v>
      </c>
      <c r="N144" s="71"/>
      <c r="O144" s="71">
        <f>+SUBTOTAL(9,O135:O143)</f>
        <v>494188</v>
      </c>
      <c r="Q144" s="155">
        <f>IF(O144/I144*100=0,"-     ",O144/I144*100)</f>
        <v>2.7998375211774578</v>
      </c>
      <c r="S144" s="177">
        <f>IF(O144=0,"-     ",ROUND(M144/O144,1))</f>
        <v>27.5</v>
      </c>
    </row>
    <row r="145" spans="1:19" x14ac:dyDescent="0.2">
      <c r="A145" s="63"/>
      <c r="C145" s="178"/>
      <c r="E145" s="119"/>
      <c r="F145" s="119"/>
      <c r="G145" s="45"/>
      <c r="I145" s="66"/>
      <c r="K145" s="71"/>
      <c r="L145" s="71"/>
      <c r="M145" s="71"/>
      <c r="N145" s="71"/>
      <c r="O145" s="71"/>
      <c r="Q145" s="155"/>
      <c r="S145" s="177"/>
    </row>
    <row r="146" spans="1:19" x14ac:dyDescent="0.2">
      <c r="A146" s="63">
        <v>316.10000000000002</v>
      </c>
      <c r="C146" s="64" t="s">
        <v>658</v>
      </c>
      <c r="E146" s="119"/>
      <c r="F146" s="119"/>
      <c r="G146" s="45"/>
      <c r="I146" s="66"/>
      <c r="K146" s="71"/>
      <c r="L146" s="71"/>
      <c r="M146" s="71"/>
      <c r="N146" s="71"/>
      <c r="O146" s="71"/>
      <c r="Q146" s="155"/>
      <c r="S146" s="177"/>
    </row>
    <row r="147" spans="1:19" x14ac:dyDescent="0.2">
      <c r="A147" s="63"/>
      <c r="C147" s="151" t="s">
        <v>105</v>
      </c>
      <c r="E147" s="119" t="s">
        <v>486</v>
      </c>
      <c r="F147" s="119" t="s">
        <v>194</v>
      </c>
      <c r="G147" s="45">
        <v>-10</v>
      </c>
      <c r="I147" s="66">
        <v>10.83</v>
      </c>
      <c r="J147" s="120"/>
      <c r="K147" s="121">
        <v>12</v>
      </c>
      <c r="L147" s="121"/>
      <c r="M147" s="121">
        <v>0</v>
      </c>
      <c r="N147" s="121"/>
      <c r="O147" s="121">
        <v>0</v>
      </c>
      <c r="Q147" s="155" t="s">
        <v>620</v>
      </c>
      <c r="S147" s="177" t="s">
        <v>620</v>
      </c>
    </row>
    <row r="148" spans="1:19" x14ac:dyDescent="0.2">
      <c r="A148" s="63"/>
      <c r="C148" s="151" t="s">
        <v>106</v>
      </c>
      <c r="E148" s="119" t="s">
        <v>486</v>
      </c>
      <c r="F148" s="119" t="s">
        <v>194</v>
      </c>
      <c r="G148" s="45">
        <v>-10</v>
      </c>
      <c r="I148" s="66">
        <v>44.28</v>
      </c>
      <c r="J148" s="120"/>
      <c r="K148" s="121">
        <v>49</v>
      </c>
      <c r="L148" s="121"/>
      <c r="M148" s="121">
        <v>0</v>
      </c>
      <c r="N148" s="121"/>
      <c r="O148" s="121">
        <v>0</v>
      </c>
      <c r="Q148" s="155" t="s">
        <v>620</v>
      </c>
      <c r="S148" s="177" t="s">
        <v>620</v>
      </c>
    </row>
    <row r="149" spans="1:19" x14ac:dyDescent="0.2">
      <c r="A149" s="63"/>
      <c r="C149" s="151" t="s">
        <v>109</v>
      </c>
      <c r="E149" s="119" t="s">
        <v>486</v>
      </c>
      <c r="F149" s="119" t="s">
        <v>194</v>
      </c>
      <c r="G149" s="45">
        <v>-10</v>
      </c>
      <c r="I149" s="66">
        <v>133003.43</v>
      </c>
      <c r="J149" s="120"/>
      <c r="K149" s="121">
        <v>146304</v>
      </c>
      <c r="L149" s="121"/>
      <c r="M149" s="121">
        <v>0</v>
      </c>
      <c r="N149" s="121"/>
      <c r="O149" s="121">
        <v>0</v>
      </c>
      <c r="Q149" s="155" t="s">
        <v>620</v>
      </c>
      <c r="S149" s="177" t="s">
        <v>620</v>
      </c>
    </row>
    <row r="150" spans="1:19" x14ac:dyDescent="0.2">
      <c r="A150" s="63"/>
      <c r="C150" s="152" t="s">
        <v>686</v>
      </c>
      <c r="E150" s="119" t="s">
        <v>486</v>
      </c>
      <c r="F150" s="119" t="s">
        <v>194</v>
      </c>
      <c r="G150" s="45">
        <v>-10</v>
      </c>
      <c r="I150" s="66">
        <v>11.31</v>
      </c>
      <c r="J150" s="120"/>
      <c r="K150" s="121">
        <v>12</v>
      </c>
      <c r="L150" s="121"/>
      <c r="M150" s="121">
        <v>0</v>
      </c>
      <c r="N150" s="121"/>
      <c r="O150" s="121">
        <v>0</v>
      </c>
      <c r="Q150" s="155" t="s">
        <v>620</v>
      </c>
      <c r="S150" s="177" t="s">
        <v>620</v>
      </c>
    </row>
    <row r="151" spans="1:19" x14ac:dyDescent="0.2">
      <c r="A151" s="63"/>
      <c r="C151" s="152" t="s">
        <v>679</v>
      </c>
      <c r="E151" s="119" t="s">
        <v>486</v>
      </c>
      <c r="F151" s="119" t="s">
        <v>194</v>
      </c>
      <c r="G151" s="45">
        <v>-10</v>
      </c>
      <c r="I151" s="68">
        <v>474554.25</v>
      </c>
      <c r="J151" s="120"/>
      <c r="K151" s="158">
        <v>522010</v>
      </c>
      <c r="L151" s="121"/>
      <c r="M151" s="158">
        <v>0</v>
      </c>
      <c r="N151" s="121"/>
      <c r="O151" s="158">
        <v>0</v>
      </c>
      <c r="Q151" s="155" t="s">
        <v>620</v>
      </c>
      <c r="S151" s="177" t="s">
        <v>620</v>
      </c>
    </row>
    <row r="152" spans="1:19" x14ac:dyDescent="0.2">
      <c r="A152" s="63"/>
      <c r="C152" s="178"/>
      <c r="E152" s="119"/>
      <c r="F152" s="119"/>
      <c r="G152" s="45"/>
      <c r="I152" s="66"/>
      <c r="K152" s="71"/>
      <c r="L152" s="71"/>
      <c r="M152" s="71"/>
      <c r="N152" s="71"/>
      <c r="O152" s="71"/>
      <c r="Q152" s="155"/>
      <c r="S152" s="177"/>
    </row>
    <row r="153" spans="1:19" x14ac:dyDescent="0.2">
      <c r="A153" s="63"/>
      <c r="C153" s="178" t="s">
        <v>659</v>
      </c>
      <c r="E153" s="119"/>
      <c r="F153" s="119"/>
      <c r="G153" s="45"/>
      <c r="I153" s="68">
        <f>+SUBTOTAL(9,I147:I152)</f>
        <v>607624.1</v>
      </c>
      <c r="J153" s="56"/>
      <c r="K153" s="179">
        <f>+SUBTOTAL(9,K147:K152)</f>
        <v>668387</v>
      </c>
      <c r="L153" s="180"/>
      <c r="M153" s="179">
        <f>+SUBTOTAL(9,M147:M152)</f>
        <v>0</v>
      </c>
      <c r="N153" s="180"/>
      <c r="O153" s="179">
        <f>+SUBTOTAL(9,O147:O152)</f>
        <v>0</v>
      </c>
      <c r="Q153" s="155" t="str">
        <f>IF(O153/I153*100=0,"-     ",O153/I153*100)</f>
        <v xml:space="preserve">-     </v>
      </c>
      <c r="S153" s="177" t="str">
        <f>IF(O153=0,"-     ",ROUND(M153/O153,1))</f>
        <v xml:space="preserve">-     </v>
      </c>
    </row>
    <row r="154" spans="1:19" x14ac:dyDescent="0.2">
      <c r="A154" s="63"/>
      <c r="C154" s="178"/>
      <c r="E154" s="119"/>
      <c r="F154" s="119"/>
      <c r="G154" s="45"/>
      <c r="I154" s="66"/>
      <c r="K154" s="71"/>
      <c r="L154" s="71"/>
      <c r="M154" s="71"/>
      <c r="N154" s="71"/>
      <c r="O154" s="71"/>
      <c r="Q154" s="155"/>
      <c r="S154" s="177"/>
    </row>
    <row r="155" spans="1:19" ht="15.75" x14ac:dyDescent="0.25">
      <c r="A155" s="63"/>
      <c r="C155" s="176" t="s">
        <v>35</v>
      </c>
      <c r="F155" s="119"/>
      <c r="G155" s="45"/>
      <c r="I155" s="181">
        <f>+SUBTOTAL(9,I17:I154)</f>
        <v>2599151501.4400001</v>
      </c>
      <c r="J155" s="182"/>
      <c r="K155" s="183">
        <f>+SUBTOTAL(9,K17:K154)</f>
        <v>846860975</v>
      </c>
      <c r="L155" s="184"/>
      <c r="M155" s="183">
        <f>+SUBTOTAL(9,M17:M154)</f>
        <v>2061136831</v>
      </c>
      <c r="N155" s="184"/>
      <c r="O155" s="183">
        <f>+SUBTOTAL(9,O17:O154)</f>
        <v>88845475</v>
      </c>
      <c r="Q155" s="225">
        <f>IF(O155/I155*100=0,"-     ",O155/I155*100)</f>
        <v>3.4182491844271952</v>
      </c>
      <c r="S155" s="72"/>
    </row>
    <row r="156" spans="1:19" ht="15.75" x14ac:dyDescent="0.25">
      <c r="A156" s="63"/>
      <c r="C156" s="176"/>
      <c r="F156" s="119"/>
      <c r="G156" s="45"/>
      <c r="I156" s="181"/>
      <c r="J156" s="182"/>
      <c r="K156" s="184"/>
      <c r="L156" s="184"/>
      <c r="M156" s="184"/>
      <c r="N156" s="184"/>
      <c r="O156" s="184"/>
      <c r="Q156" s="63"/>
      <c r="S156" s="72"/>
    </row>
    <row r="157" spans="1:19" ht="15.75" x14ac:dyDescent="0.25">
      <c r="A157" s="63"/>
      <c r="C157" s="176"/>
      <c r="F157" s="119"/>
      <c r="G157" s="45"/>
      <c r="I157" s="181"/>
      <c r="J157" s="182"/>
      <c r="K157" s="184"/>
      <c r="L157" s="184"/>
      <c r="M157" s="184"/>
      <c r="N157" s="184"/>
      <c r="O157" s="184"/>
      <c r="Q157" s="63"/>
      <c r="S157" s="72"/>
    </row>
    <row r="158" spans="1:19" ht="15.75" x14ac:dyDescent="0.25">
      <c r="A158" s="63"/>
      <c r="C158" s="185" t="s">
        <v>119</v>
      </c>
      <c r="E158" s="119"/>
      <c r="F158" s="119"/>
      <c r="G158" s="45"/>
      <c r="I158" s="181"/>
      <c r="J158" s="182"/>
      <c r="K158" s="184"/>
      <c r="L158" s="184"/>
      <c r="M158" s="184"/>
      <c r="N158" s="184"/>
      <c r="O158" s="184"/>
      <c r="Q158" s="63"/>
      <c r="S158" s="72"/>
    </row>
    <row r="159" spans="1:19" ht="15.75" x14ac:dyDescent="0.25">
      <c r="A159" s="63"/>
      <c r="C159" s="176"/>
      <c r="E159" s="119"/>
      <c r="F159" s="119"/>
      <c r="G159" s="45"/>
      <c r="I159" s="181"/>
      <c r="J159" s="182"/>
      <c r="K159" s="184"/>
      <c r="L159" s="184"/>
      <c r="M159" s="184"/>
      <c r="N159" s="184"/>
      <c r="O159" s="184"/>
      <c r="Q159" s="63"/>
      <c r="S159" s="72"/>
    </row>
    <row r="160" spans="1:19" ht="15.75" x14ac:dyDescent="0.25">
      <c r="A160" s="63">
        <v>331</v>
      </c>
      <c r="C160" s="186" t="s">
        <v>37</v>
      </c>
      <c r="E160" s="119"/>
      <c r="F160" s="119"/>
      <c r="G160" s="45"/>
      <c r="I160" s="181"/>
      <c r="J160" s="182"/>
      <c r="K160" s="184"/>
      <c r="L160" s="184"/>
      <c r="M160" s="184"/>
      <c r="N160" s="184"/>
      <c r="O160" s="184"/>
      <c r="Q160" s="63"/>
      <c r="S160" s="72"/>
    </row>
    <row r="161" spans="1:19" x14ac:dyDescent="0.2">
      <c r="A161" s="63"/>
      <c r="C161" s="186" t="s">
        <v>120</v>
      </c>
      <c r="E161" s="119" t="s">
        <v>624</v>
      </c>
      <c r="F161" s="119" t="s">
        <v>194</v>
      </c>
      <c r="G161" s="45">
        <v>-2</v>
      </c>
      <c r="I161" s="66">
        <v>65796.14</v>
      </c>
      <c r="J161" s="120"/>
      <c r="K161" s="121">
        <v>42098</v>
      </c>
      <c r="L161" s="121"/>
      <c r="M161" s="121">
        <v>25014</v>
      </c>
      <c r="N161" s="121"/>
      <c r="O161" s="121">
        <v>939</v>
      </c>
      <c r="Q161" s="155">
        <v>1.4271353912250779</v>
      </c>
      <c r="S161" s="177">
        <v>26.6</v>
      </c>
    </row>
    <row r="162" spans="1:19" x14ac:dyDescent="0.2">
      <c r="A162" s="63"/>
      <c r="C162" s="186" t="s">
        <v>121</v>
      </c>
      <c r="E162" s="119" t="s">
        <v>624</v>
      </c>
      <c r="F162" s="119" t="s">
        <v>194</v>
      </c>
      <c r="G162" s="45">
        <v>-2</v>
      </c>
      <c r="I162" s="68">
        <v>7806211.9900000002</v>
      </c>
      <c r="J162" s="120"/>
      <c r="K162" s="158">
        <v>4275424</v>
      </c>
      <c r="L162" s="121"/>
      <c r="M162" s="158">
        <v>3686912</v>
      </c>
      <c r="N162" s="121"/>
      <c r="O162" s="158">
        <v>124155</v>
      </c>
      <c r="Q162" s="155">
        <v>1.5904641093406942</v>
      </c>
      <c r="S162" s="177">
        <v>29.7</v>
      </c>
    </row>
    <row r="163" spans="1:19" x14ac:dyDescent="0.2">
      <c r="A163" s="63"/>
      <c r="C163" s="186"/>
      <c r="E163" s="119"/>
      <c r="F163" s="119"/>
      <c r="G163" s="45"/>
      <c r="I163" s="96"/>
      <c r="J163" s="187"/>
      <c r="K163" s="188"/>
      <c r="L163" s="188"/>
      <c r="M163" s="188"/>
      <c r="N163" s="188"/>
      <c r="O163" s="188"/>
      <c r="P163" s="187"/>
      <c r="Q163" s="189"/>
      <c r="R163" s="187"/>
      <c r="S163" s="190"/>
    </row>
    <row r="164" spans="1:19" x14ac:dyDescent="0.2">
      <c r="A164" s="63"/>
      <c r="C164" s="191" t="s">
        <v>183</v>
      </c>
      <c r="E164" s="119"/>
      <c r="F164" s="119"/>
      <c r="G164" s="45"/>
      <c r="I164" s="96">
        <f>+SUBTOTAL(9,I161:I163)</f>
        <v>7872008.1299999999</v>
      </c>
      <c r="J164" s="187"/>
      <c r="K164" s="188">
        <f>+SUBTOTAL(9,K161:K163)</f>
        <v>4317522</v>
      </c>
      <c r="L164" s="188"/>
      <c r="M164" s="188">
        <f>+SUBTOTAL(9,M161:M163)</f>
        <v>3711926</v>
      </c>
      <c r="N164" s="188"/>
      <c r="O164" s="188">
        <f>+SUBTOTAL(9,O161:O163)</f>
        <v>125094</v>
      </c>
      <c r="P164" s="187"/>
      <c r="Q164" s="155">
        <f>IF(O164/I164*100=0,"-     ",O164/I164*100)</f>
        <v>1.5890989685753791</v>
      </c>
      <c r="S164" s="177">
        <f>IF(O164=0,"-     ",ROUND(M164/O164,1))</f>
        <v>29.7</v>
      </c>
    </row>
    <row r="165" spans="1:19" x14ac:dyDescent="0.2">
      <c r="A165" s="63"/>
      <c r="C165" s="186"/>
      <c r="E165" s="119"/>
      <c r="F165" s="119"/>
      <c r="G165" s="45"/>
      <c r="I165" s="96"/>
      <c r="J165" s="187"/>
      <c r="K165" s="188"/>
      <c r="L165" s="188"/>
      <c r="M165" s="188"/>
      <c r="N165" s="188"/>
      <c r="O165" s="188"/>
      <c r="P165" s="187"/>
      <c r="Q165" s="189"/>
      <c r="R165" s="187"/>
      <c r="S165" s="190"/>
    </row>
    <row r="166" spans="1:19" x14ac:dyDescent="0.2">
      <c r="A166" s="63">
        <v>332</v>
      </c>
      <c r="C166" s="197" t="s">
        <v>660</v>
      </c>
      <c r="E166" s="119"/>
      <c r="F166" s="119"/>
      <c r="G166" s="45"/>
      <c r="I166" s="96"/>
      <c r="J166" s="187"/>
      <c r="K166" s="188"/>
      <c r="L166" s="188"/>
      <c r="M166" s="188"/>
      <c r="N166" s="188"/>
      <c r="O166" s="188"/>
      <c r="P166" s="187"/>
      <c r="Q166" s="189"/>
      <c r="R166" s="187"/>
      <c r="S166" s="190"/>
    </row>
    <row r="167" spans="1:19" x14ac:dyDescent="0.2">
      <c r="A167" s="63"/>
      <c r="C167" s="186" t="s">
        <v>121</v>
      </c>
      <c r="E167" s="119" t="s">
        <v>466</v>
      </c>
      <c r="F167" s="119" t="s">
        <v>194</v>
      </c>
      <c r="G167" s="45">
        <v>-2</v>
      </c>
      <c r="I167" s="68">
        <v>17038183</v>
      </c>
      <c r="J167" s="120"/>
      <c r="K167" s="158">
        <v>2954321</v>
      </c>
      <c r="L167" s="121"/>
      <c r="M167" s="158">
        <v>14424626</v>
      </c>
      <c r="N167" s="121"/>
      <c r="O167" s="158">
        <v>154660</v>
      </c>
      <c r="Q167" s="155">
        <v>0.90772590011505339</v>
      </c>
      <c r="S167" s="177">
        <v>93.3</v>
      </c>
    </row>
    <row r="168" spans="1:19" x14ac:dyDescent="0.2">
      <c r="A168" s="63"/>
      <c r="C168" s="186"/>
      <c r="E168" s="119"/>
      <c r="F168" s="119"/>
      <c r="G168" s="45"/>
      <c r="I168" s="96"/>
      <c r="J168" s="187"/>
      <c r="K168" s="188"/>
      <c r="L168" s="188"/>
      <c r="M168" s="188"/>
      <c r="N168" s="188"/>
      <c r="O168" s="188"/>
      <c r="P168" s="187"/>
      <c r="Q168" s="189"/>
      <c r="R168" s="187"/>
      <c r="S168" s="190"/>
    </row>
    <row r="169" spans="1:19" x14ac:dyDescent="0.2">
      <c r="A169" s="63"/>
      <c r="C169" s="192" t="s">
        <v>661</v>
      </c>
      <c r="E169" s="119"/>
      <c r="F169" s="119"/>
      <c r="G169" s="45"/>
      <c r="I169" s="96">
        <f>+SUBTOTAL(9,I167:I168)</f>
        <v>17038183</v>
      </c>
      <c r="J169" s="187"/>
      <c r="K169" s="188">
        <f>+SUBTOTAL(9,K167:K168)</f>
        <v>2954321</v>
      </c>
      <c r="L169" s="188"/>
      <c r="M169" s="188">
        <f>+SUBTOTAL(9,M167:M168)</f>
        <v>14424626</v>
      </c>
      <c r="N169" s="188"/>
      <c r="O169" s="188">
        <f>+SUBTOTAL(9,O167:O168)</f>
        <v>154660</v>
      </c>
      <c r="P169" s="187"/>
      <c r="Q169" s="155">
        <f>IF(O169/I169*100=0,"-     ",O169/I169*100)</f>
        <v>0.90772590011505339</v>
      </c>
      <c r="S169" s="177">
        <f>IF(O169=0,"-     ",ROUND(M169/O169,1))</f>
        <v>93.3</v>
      </c>
    </row>
    <row r="170" spans="1:19" x14ac:dyDescent="0.2">
      <c r="A170" s="63"/>
      <c r="C170" s="186"/>
      <c r="E170" s="119"/>
      <c r="F170" s="119"/>
      <c r="G170" s="45"/>
      <c r="I170" s="96"/>
      <c r="J170" s="187"/>
      <c r="K170" s="188"/>
      <c r="L170" s="188"/>
      <c r="M170" s="188"/>
      <c r="N170" s="188"/>
      <c r="O170" s="188"/>
      <c r="P170" s="187"/>
      <c r="Q170" s="189"/>
      <c r="R170" s="187"/>
      <c r="S170" s="190"/>
    </row>
    <row r="171" spans="1:19" x14ac:dyDescent="0.2">
      <c r="A171" s="63">
        <v>333</v>
      </c>
      <c r="C171" s="186" t="s">
        <v>123</v>
      </c>
      <c r="E171" s="119"/>
      <c r="F171" s="119"/>
      <c r="G171" s="45"/>
      <c r="I171" s="96"/>
      <c r="J171" s="187"/>
      <c r="K171" s="188"/>
      <c r="L171" s="188"/>
      <c r="M171" s="188"/>
      <c r="N171" s="188"/>
      <c r="O171" s="188"/>
      <c r="P171" s="187"/>
      <c r="Q171" s="189"/>
      <c r="R171" s="187"/>
      <c r="S171" s="190"/>
    </row>
    <row r="172" spans="1:19" x14ac:dyDescent="0.2">
      <c r="A172" s="63"/>
      <c r="C172" s="186" t="s">
        <v>124</v>
      </c>
      <c r="E172" s="119" t="s">
        <v>625</v>
      </c>
      <c r="F172" s="119" t="s">
        <v>194</v>
      </c>
      <c r="G172" s="45">
        <v>-2</v>
      </c>
      <c r="I172" s="68">
        <v>62117401.340000004</v>
      </c>
      <c r="J172" s="120"/>
      <c r="K172" s="158">
        <v>3775862</v>
      </c>
      <c r="L172" s="121"/>
      <c r="M172" s="158">
        <v>59583887</v>
      </c>
      <c r="N172" s="121"/>
      <c r="O172" s="158">
        <v>2014898</v>
      </c>
      <c r="Q172" s="155">
        <v>3.2436933235043792</v>
      </c>
      <c r="S172" s="177">
        <v>29.6</v>
      </c>
    </row>
    <row r="173" spans="1:19" x14ac:dyDescent="0.2">
      <c r="A173" s="63"/>
      <c r="C173" s="186"/>
      <c r="E173" s="119"/>
      <c r="F173" s="119"/>
      <c r="G173" s="45"/>
      <c r="I173" s="96"/>
      <c r="J173" s="187"/>
      <c r="K173" s="188"/>
      <c r="L173" s="188"/>
      <c r="M173" s="188"/>
      <c r="N173" s="188"/>
      <c r="O173" s="188"/>
      <c r="P173" s="187"/>
      <c r="Q173" s="189"/>
      <c r="R173" s="187"/>
      <c r="S173" s="190"/>
    </row>
    <row r="174" spans="1:19" x14ac:dyDescent="0.2">
      <c r="A174" s="63"/>
      <c r="C174" s="191" t="s">
        <v>185</v>
      </c>
      <c r="E174" s="119"/>
      <c r="F174" s="119"/>
      <c r="G174" s="45"/>
      <c r="I174" s="96">
        <f>+SUBTOTAL(9,I172:I173)</f>
        <v>62117401.340000004</v>
      </c>
      <c r="J174" s="187"/>
      <c r="K174" s="188">
        <f>+SUBTOTAL(9,K172:K173)</f>
        <v>3775862</v>
      </c>
      <c r="L174" s="188"/>
      <c r="M174" s="188">
        <f>+SUBTOTAL(9,M172:M173)</f>
        <v>59583887</v>
      </c>
      <c r="N174" s="188"/>
      <c r="O174" s="188">
        <f>+SUBTOTAL(9,O172:O173)</f>
        <v>2014898</v>
      </c>
      <c r="P174" s="187"/>
      <c r="Q174" s="155">
        <f>IF(O174/I174*100=0,"-     ",O174/I174*100)</f>
        <v>3.2436933235043792</v>
      </c>
      <c r="S174" s="177">
        <f>IF(O174=0,"-     ",ROUND(M174/O174,1))</f>
        <v>29.6</v>
      </c>
    </row>
    <row r="175" spans="1:19" x14ac:dyDescent="0.2">
      <c r="A175" s="63"/>
      <c r="C175" s="186"/>
      <c r="E175" s="119"/>
      <c r="F175" s="119"/>
      <c r="G175" s="45"/>
      <c r="I175" s="96"/>
      <c r="J175" s="187"/>
      <c r="K175" s="188"/>
      <c r="L175" s="188"/>
      <c r="M175" s="188"/>
      <c r="N175" s="188"/>
      <c r="O175" s="188"/>
      <c r="P175" s="187"/>
      <c r="Q175" s="189"/>
      <c r="R175" s="187"/>
      <c r="S175" s="190"/>
    </row>
    <row r="176" spans="1:19" x14ac:dyDescent="0.2">
      <c r="A176" s="63">
        <v>334</v>
      </c>
      <c r="C176" s="186" t="s">
        <v>125</v>
      </c>
      <c r="E176" s="119"/>
      <c r="F176" s="119"/>
      <c r="G176" s="45"/>
      <c r="I176" s="96"/>
      <c r="J176" s="187"/>
      <c r="K176" s="188"/>
      <c r="L176" s="188"/>
      <c r="M176" s="188"/>
      <c r="N176" s="188"/>
      <c r="O176" s="188"/>
      <c r="P176" s="187"/>
      <c r="Q176" s="189"/>
      <c r="R176" s="187"/>
      <c r="S176" s="190"/>
    </row>
    <row r="177" spans="1:19" x14ac:dyDescent="0.2">
      <c r="A177" s="63"/>
      <c r="C177" s="186" t="s">
        <v>126</v>
      </c>
      <c r="E177" s="119" t="s">
        <v>626</v>
      </c>
      <c r="F177" s="119" t="s">
        <v>194</v>
      </c>
      <c r="G177" s="45">
        <v>-2</v>
      </c>
      <c r="I177" s="68">
        <v>8220468.7800000003</v>
      </c>
      <c r="J177" s="120"/>
      <c r="K177" s="158">
        <v>2561842</v>
      </c>
      <c r="L177" s="121"/>
      <c r="M177" s="158">
        <v>5823036</v>
      </c>
      <c r="N177" s="121"/>
      <c r="O177" s="158">
        <v>196531</v>
      </c>
      <c r="Q177" s="155">
        <v>2.3907517352070036</v>
      </c>
      <c r="S177" s="177">
        <v>29.6</v>
      </c>
    </row>
    <row r="178" spans="1:19" x14ac:dyDescent="0.2">
      <c r="A178" s="63"/>
      <c r="C178" s="186"/>
      <c r="E178" s="119"/>
      <c r="F178" s="119"/>
      <c r="G178" s="45"/>
      <c r="I178" s="96"/>
      <c r="J178" s="187"/>
      <c r="K178" s="188"/>
      <c r="L178" s="188"/>
      <c r="M178" s="188"/>
      <c r="N178" s="188"/>
      <c r="O178" s="188"/>
      <c r="P178" s="187"/>
      <c r="Q178" s="189"/>
      <c r="R178" s="187"/>
      <c r="S178" s="190"/>
    </row>
    <row r="179" spans="1:19" x14ac:dyDescent="0.2">
      <c r="A179" s="63"/>
      <c r="C179" s="191" t="s">
        <v>186</v>
      </c>
      <c r="E179" s="119"/>
      <c r="F179" s="119"/>
      <c r="G179" s="45"/>
      <c r="I179" s="96">
        <f>+SUBTOTAL(9,I177:I178)</f>
        <v>8220468.7800000003</v>
      </c>
      <c r="J179" s="187"/>
      <c r="K179" s="188">
        <f>+SUBTOTAL(9,K177:K178)</f>
        <v>2561842</v>
      </c>
      <c r="L179" s="188"/>
      <c r="M179" s="188">
        <f>+SUBTOTAL(9,M177:M178)</f>
        <v>5823036</v>
      </c>
      <c r="N179" s="188"/>
      <c r="O179" s="188">
        <f>+SUBTOTAL(9,O177:O178)</f>
        <v>196531</v>
      </c>
      <c r="P179" s="187"/>
      <c r="Q179" s="155">
        <f>IF(O179/I179*100=0,"-     ",O179/I179*100)</f>
        <v>2.3907517352070036</v>
      </c>
      <c r="S179" s="177">
        <f>IF(O179=0,"-     ",ROUND(M179/O179,1))</f>
        <v>29.6</v>
      </c>
    </row>
    <row r="180" spans="1:19" x14ac:dyDescent="0.2">
      <c r="A180" s="63"/>
      <c r="C180" s="186"/>
      <c r="E180" s="119"/>
      <c r="F180" s="119"/>
      <c r="G180" s="45"/>
      <c r="I180" s="96"/>
      <c r="J180" s="187"/>
      <c r="K180" s="188"/>
      <c r="L180" s="188"/>
      <c r="M180" s="188"/>
      <c r="N180" s="188"/>
      <c r="O180" s="188"/>
      <c r="P180" s="187"/>
      <c r="Q180" s="189"/>
      <c r="R180" s="187"/>
      <c r="S180" s="190"/>
    </row>
    <row r="181" spans="1:19" x14ac:dyDescent="0.2">
      <c r="A181" s="63">
        <v>335</v>
      </c>
      <c r="C181" s="197" t="s">
        <v>662</v>
      </c>
      <c r="E181" s="119"/>
      <c r="F181" s="119"/>
      <c r="G181" s="45"/>
      <c r="I181" s="96"/>
      <c r="J181" s="187"/>
      <c r="K181" s="188"/>
      <c r="L181" s="188"/>
      <c r="M181" s="188"/>
      <c r="N181" s="188"/>
      <c r="O181" s="188"/>
      <c r="P181" s="187"/>
      <c r="Q181" s="189"/>
      <c r="R181" s="187"/>
      <c r="S181" s="190"/>
    </row>
    <row r="182" spans="1:19" x14ac:dyDescent="0.2">
      <c r="A182" s="63"/>
      <c r="C182" s="186" t="s">
        <v>127</v>
      </c>
      <c r="E182" s="119" t="s">
        <v>627</v>
      </c>
      <c r="F182" s="119" t="s">
        <v>194</v>
      </c>
      <c r="G182" s="45">
        <v>-2</v>
      </c>
      <c r="I182" s="66">
        <v>25458.41</v>
      </c>
      <c r="J182" s="120"/>
      <c r="K182" s="121">
        <v>6273</v>
      </c>
      <c r="L182" s="121"/>
      <c r="M182" s="121">
        <v>19695</v>
      </c>
      <c r="N182" s="121"/>
      <c r="O182" s="121">
        <v>704</v>
      </c>
      <c r="Q182" s="155">
        <v>2.7652944547597436</v>
      </c>
      <c r="S182" s="177">
        <v>28</v>
      </c>
    </row>
    <row r="183" spans="1:19" x14ac:dyDescent="0.2">
      <c r="A183" s="63"/>
      <c r="C183" s="186" t="s">
        <v>124</v>
      </c>
      <c r="E183" s="119" t="s">
        <v>627</v>
      </c>
      <c r="F183" s="119" t="s">
        <v>194</v>
      </c>
      <c r="G183" s="45">
        <v>-2</v>
      </c>
      <c r="I183" s="68">
        <v>1164363.44</v>
      </c>
      <c r="J183" s="120"/>
      <c r="K183" s="158">
        <v>137221</v>
      </c>
      <c r="L183" s="121"/>
      <c r="M183" s="158">
        <v>1050430</v>
      </c>
      <c r="N183" s="121"/>
      <c r="O183" s="158">
        <v>36061</v>
      </c>
      <c r="Q183" s="155">
        <v>3.0970570494724567</v>
      </c>
      <c r="S183" s="177">
        <v>29.1</v>
      </c>
    </row>
    <row r="184" spans="1:19" x14ac:dyDescent="0.2">
      <c r="A184" s="63"/>
      <c r="C184" s="186"/>
      <c r="E184" s="119"/>
      <c r="F184" s="119"/>
      <c r="G184" s="45"/>
      <c r="I184" s="96"/>
      <c r="J184" s="187"/>
      <c r="K184" s="188"/>
      <c r="L184" s="188"/>
      <c r="M184" s="188"/>
      <c r="N184" s="188"/>
      <c r="O184" s="188"/>
      <c r="P184" s="187"/>
      <c r="Q184" s="189"/>
      <c r="R184" s="187"/>
      <c r="S184" s="190"/>
    </row>
    <row r="185" spans="1:19" x14ac:dyDescent="0.2">
      <c r="A185" s="63"/>
      <c r="C185" s="192" t="s">
        <v>663</v>
      </c>
      <c r="E185" s="119"/>
      <c r="F185" s="119"/>
      <c r="G185" s="45"/>
      <c r="I185" s="96">
        <f>+SUBTOTAL(9,I182:I184)</f>
        <v>1189821.8499999999</v>
      </c>
      <c r="J185" s="187"/>
      <c r="K185" s="188">
        <f>+SUBTOTAL(9,K182:K184)</f>
        <v>143494</v>
      </c>
      <c r="L185" s="188"/>
      <c r="M185" s="188">
        <f>+SUBTOTAL(9,M182:M184)</f>
        <v>1070125</v>
      </c>
      <c r="N185" s="188"/>
      <c r="O185" s="188">
        <f>+SUBTOTAL(9,O182:O184)</f>
        <v>36765</v>
      </c>
      <c r="P185" s="187"/>
      <c r="Q185" s="155">
        <f>IF(O185/I185*100=0,"-     ",O185/I185*100)</f>
        <v>3.0899583832655289</v>
      </c>
      <c r="S185" s="177">
        <f>IF(O185=0,"-     ",ROUND(M185/O185,1))</f>
        <v>29.1</v>
      </c>
    </row>
    <row r="186" spans="1:19" x14ac:dyDescent="0.2">
      <c r="A186" s="63"/>
      <c r="C186" s="186"/>
      <c r="E186" s="119"/>
      <c r="F186" s="119"/>
      <c r="G186" s="45"/>
      <c r="I186" s="96"/>
      <c r="J186" s="187"/>
      <c r="K186" s="188"/>
      <c r="L186" s="188"/>
      <c r="M186" s="188"/>
      <c r="N186" s="188"/>
      <c r="O186" s="188"/>
      <c r="P186" s="187"/>
      <c r="Q186" s="189"/>
      <c r="R186" s="187"/>
      <c r="S186" s="190"/>
    </row>
    <row r="187" spans="1:19" x14ac:dyDescent="0.2">
      <c r="A187" s="63">
        <v>336</v>
      </c>
      <c r="C187" s="186" t="s">
        <v>190</v>
      </c>
      <c r="E187" s="119"/>
      <c r="F187" s="119"/>
      <c r="G187" s="45"/>
      <c r="I187" s="96"/>
      <c r="J187" s="187"/>
      <c r="K187" s="188"/>
      <c r="L187" s="188"/>
      <c r="M187" s="188"/>
      <c r="N187" s="188"/>
      <c r="O187" s="188"/>
      <c r="P187" s="187"/>
      <c r="Q187" s="189"/>
      <c r="R187" s="187"/>
      <c r="S187" s="190"/>
    </row>
    <row r="188" spans="1:19" x14ac:dyDescent="0.2">
      <c r="A188" s="63"/>
      <c r="C188" s="186" t="s">
        <v>127</v>
      </c>
      <c r="E188" s="119"/>
      <c r="F188" s="119"/>
      <c r="G188" s="45"/>
      <c r="I188" s="96"/>
      <c r="J188" s="187"/>
      <c r="K188" s="188">
        <v>872</v>
      </c>
      <c r="L188" s="188"/>
      <c r="M188" s="188"/>
      <c r="N188" s="188"/>
      <c r="O188" s="188"/>
      <c r="P188" s="187"/>
      <c r="Q188" s="189"/>
      <c r="R188" s="187"/>
      <c r="S188" s="190"/>
    </row>
    <row r="189" spans="1:19" x14ac:dyDescent="0.2">
      <c r="A189" s="63"/>
      <c r="C189" s="186" t="s">
        <v>121</v>
      </c>
      <c r="E189" s="119" t="s">
        <v>467</v>
      </c>
      <c r="F189" s="119" t="s">
        <v>194</v>
      </c>
      <c r="G189" s="45">
        <v>-2</v>
      </c>
      <c r="I189" s="68">
        <v>29930.61</v>
      </c>
      <c r="J189" s="120"/>
      <c r="K189" s="158">
        <v>18886</v>
      </c>
      <c r="L189" s="121"/>
      <c r="M189" s="158">
        <v>11643</v>
      </c>
      <c r="N189" s="121"/>
      <c r="O189" s="158">
        <v>693</v>
      </c>
      <c r="Q189" s="155">
        <v>2.3153554170797053</v>
      </c>
      <c r="S189" s="177">
        <v>16.8</v>
      </c>
    </row>
    <row r="190" spans="1:19" x14ac:dyDescent="0.2">
      <c r="A190" s="63"/>
      <c r="C190" s="186"/>
      <c r="E190" s="119"/>
      <c r="F190" s="119"/>
      <c r="G190" s="45"/>
      <c r="I190" s="96"/>
      <c r="J190" s="187"/>
      <c r="K190" s="188"/>
      <c r="L190" s="188"/>
      <c r="M190" s="188"/>
      <c r="N190" s="188"/>
      <c r="O190" s="188"/>
      <c r="P190" s="187"/>
      <c r="Q190" s="189"/>
      <c r="R190" s="187"/>
      <c r="S190" s="190"/>
    </row>
    <row r="191" spans="1:19" x14ac:dyDescent="0.2">
      <c r="A191" s="63"/>
      <c r="C191" s="192" t="s">
        <v>507</v>
      </c>
      <c r="E191" s="119"/>
      <c r="F191" s="119"/>
      <c r="G191" s="45"/>
      <c r="I191" s="96">
        <f>+SUBTOTAL(9,I188:I190)</f>
        <v>29930.61</v>
      </c>
      <c r="J191" s="187"/>
      <c r="K191" s="188">
        <f>+SUBTOTAL(9,K188:K190)</f>
        <v>19758</v>
      </c>
      <c r="L191" s="188"/>
      <c r="M191" s="188">
        <f>+SUBTOTAL(9,M188:M190)</f>
        <v>11643</v>
      </c>
      <c r="N191" s="188"/>
      <c r="O191" s="188">
        <f>+SUBTOTAL(9,O188:O190)</f>
        <v>693</v>
      </c>
      <c r="P191" s="187"/>
      <c r="Q191" s="155">
        <f>IF(O191/I191*100=0,"-     ",O191/I191*100)</f>
        <v>2.3153554170797053</v>
      </c>
      <c r="S191" s="177">
        <f>IF(O191=0,"-     ",ROUND(M191/O191,1))</f>
        <v>16.8</v>
      </c>
    </row>
    <row r="192" spans="1:19" ht="15.75" x14ac:dyDescent="0.25">
      <c r="A192" s="63"/>
      <c r="C192" s="186"/>
      <c r="E192" s="119"/>
      <c r="F192" s="119"/>
      <c r="G192" s="45"/>
      <c r="I192" s="181"/>
      <c r="J192" s="182"/>
      <c r="K192" s="184"/>
      <c r="L192" s="184"/>
      <c r="M192" s="184"/>
      <c r="N192" s="184"/>
      <c r="O192" s="184"/>
      <c r="Q192" s="63"/>
      <c r="S192" s="72"/>
    </row>
    <row r="193" spans="1:19" ht="15.75" x14ac:dyDescent="0.25">
      <c r="A193" s="63"/>
      <c r="C193" s="193" t="s">
        <v>191</v>
      </c>
      <c r="E193" s="119"/>
      <c r="F193" s="119"/>
      <c r="G193" s="45"/>
      <c r="I193" s="181">
        <f>+SUBTOTAL(9,I160:I192)</f>
        <v>96467813.709999993</v>
      </c>
      <c r="J193" s="182"/>
      <c r="K193" s="184">
        <f>+SUBTOTAL(9,K160:K192)</f>
        <v>13772799</v>
      </c>
      <c r="L193" s="184"/>
      <c r="M193" s="184">
        <f>+SUBTOTAL(9,M160:M192)</f>
        <v>84625243</v>
      </c>
      <c r="N193" s="184"/>
      <c r="O193" s="184">
        <f>+SUBTOTAL(9,O160:O192)</f>
        <v>2528641</v>
      </c>
      <c r="Q193" s="225">
        <f>IF(O193/I193*100=0,"-     ",O193/I193*100)</f>
        <v>2.6212276434516908</v>
      </c>
      <c r="S193" s="72"/>
    </row>
    <row r="194" spans="1:19" ht="15.75" x14ac:dyDescent="0.25">
      <c r="A194" s="63"/>
      <c r="C194" s="186"/>
      <c r="E194" s="119"/>
      <c r="F194" s="119"/>
      <c r="G194" s="45"/>
      <c r="I194" s="181"/>
      <c r="J194" s="182"/>
      <c r="K194" s="184"/>
      <c r="L194" s="184"/>
      <c r="M194" s="184"/>
      <c r="N194" s="184"/>
      <c r="O194" s="184"/>
      <c r="Q194" s="63"/>
      <c r="S194" s="72"/>
    </row>
    <row r="195" spans="1:19" ht="15.75" x14ac:dyDescent="0.25">
      <c r="A195" s="63"/>
      <c r="C195" s="167" t="s">
        <v>36</v>
      </c>
      <c r="D195" s="73"/>
      <c r="E195" s="119"/>
      <c r="F195" s="119"/>
      <c r="G195" s="45"/>
      <c r="H195" s="73"/>
      <c r="I195" s="66"/>
      <c r="J195" s="73"/>
      <c r="K195" s="71"/>
      <c r="L195" s="71"/>
      <c r="M195" s="71"/>
      <c r="N195" s="71"/>
      <c r="O195" s="71"/>
      <c r="P195" s="73"/>
      <c r="Q195" s="63"/>
      <c r="R195" s="73"/>
      <c r="S195" s="72"/>
    </row>
    <row r="196" spans="1:19" x14ac:dyDescent="0.2">
      <c r="A196" s="63"/>
      <c r="C196" s="194"/>
      <c r="E196" s="119"/>
      <c r="F196" s="119"/>
      <c r="G196" s="45"/>
      <c r="I196" s="66"/>
      <c r="K196" s="71"/>
      <c r="L196" s="71"/>
      <c r="M196" s="71"/>
      <c r="N196" s="71"/>
      <c r="O196" s="71"/>
      <c r="Q196" s="63"/>
      <c r="S196" s="72"/>
    </row>
    <row r="197" spans="1:19" x14ac:dyDescent="0.2">
      <c r="A197" s="63">
        <v>341</v>
      </c>
      <c r="C197" s="151" t="s">
        <v>37</v>
      </c>
      <c r="I197" s="66"/>
      <c r="K197" s="71"/>
      <c r="L197" s="71"/>
      <c r="M197" s="71"/>
      <c r="N197" s="71"/>
      <c r="O197" s="71"/>
    </row>
    <row r="198" spans="1:19" x14ac:dyDescent="0.2">
      <c r="A198" s="63"/>
      <c r="C198" s="151" t="s">
        <v>128</v>
      </c>
      <c r="E198" s="119" t="s">
        <v>628</v>
      </c>
      <c r="F198" s="119" t="s">
        <v>194</v>
      </c>
      <c r="G198" s="45">
        <v>-4</v>
      </c>
      <c r="I198" s="66">
        <v>211518.43</v>
      </c>
      <c r="J198" s="120"/>
      <c r="K198" s="121">
        <v>116269</v>
      </c>
      <c r="L198" s="121"/>
      <c r="M198" s="121">
        <v>103710</v>
      </c>
      <c r="N198" s="121"/>
      <c r="O198" s="121">
        <v>41615</v>
      </c>
      <c r="Q198" s="155">
        <v>19.674408513716749</v>
      </c>
      <c r="S198" s="177">
        <v>2.5</v>
      </c>
    </row>
    <row r="199" spans="1:19" x14ac:dyDescent="0.2">
      <c r="A199" s="63"/>
      <c r="C199" s="152" t="s">
        <v>585</v>
      </c>
      <c r="E199" s="119" t="s">
        <v>628</v>
      </c>
      <c r="F199" s="119" t="s">
        <v>194</v>
      </c>
      <c r="G199" s="45">
        <v>-7</v>
      </c>
      <c r="I199" s="66">
        <v>16720973.73</v>
      </c>
      <c r="J199" s="120"/>
      <c r="K199" s="121">
        <v>4003389</v>
      </c>
      <c r="L199" s="121"/>
      <c r="M199" s="121">
        <v>13888053</v>
      </c>
      <c r="N199" s="121"/>
      <c r="O199" s="121">
        <v>361968</v>
      </c>
      <c r="Q199" s="155">
        <v>2.1647543130252855</v>
      </c>
      <c r="S199" s="177">
        <v>38.4</v>
      </c>
    </row>
    <row r="200" spans="1:19" x14ac:dyDescent="0.2">
      <c r="A200" s="63"/>
      <c r="C200" s="151" t="s">
        <v>196</v>
      </c>
      <c r="E200" s="119" t="s">
        <v>628</v>
      </c>
      <c r="F200" s="119" t="s">
        <v>194</v>
      </c>
      <c r="G200" s="45">
        <v>-5</v>
      </c>
      <c r="I200" s="66">
        <v>8241.14</v>
      </c>
      <c r="J200" s="120"/>
      <c r="K200" s="121">
        <v>8653</v>
      </c>
      <c r="L200" s="121"/>
      <c r="M200" s="121">
        <v>0</v>
      </c>
      <c r="N200" s="121"/>
      <c r="O200" s="121">
        <v>0</v>
      </c>
      <c r="Q200" s="155" t="s">
        <v>620</v>
      </c>
      <c r="S200" s="177" t="s">
        <v>620</v>
      </c>
    </row>
    <row r="201" spans="1:19" x14ac:dyDescent="0.2">
      <c r="A201" s="63"/>
      <c r="C201" s="152" t="s">
        <v>690</v>
      </c>
      <c r="E201" s="119" t="s">
        <v>628</v>
      </c>
      <c r="F201" s="119" t="s">
        <v>194</v>
      </c>
      <c r="G201" s="45">
        <v>-9</v>
      </c>
      <c r="I201" s="66">
        <v>64113.35</v>
      </c>
      <c r="J201" s="120"/>
      <c r="K201" s="121">
        <v>59183</v>
      </c>
      <c r="L201" s="121"/>
      <c r="M201" s="121">
        <v>10701</v>
      </c>
      <c r="N201" s="121"/>
      <c r="O201" s="121">
        <v>4330</v>
      </c>
      <c r="Q201" s="155">
        <v>6.7536636285578586</v>
      </c>
      <c r="S201" s="177">
        <v>2.5</v>
      </c>
    </row>
    <row r="202" spans="1:19" x14ac:dyDescent="0.2">
      <c r="A202" s="63"/>
      <c r="C202" s="152" t="s">
        <v>691</v>
      </c>
      <c r="E202" s="119" t="s">
        <v>628</v>
      </c>
      <c r="F202" s="119" t="s">
        <v>194</v>
      </c>
      <c r="G202" s="45">
        <v>-9</v>
      </c>
      <c r="I202" s="66">
        <v>2414063.4</v>
      </c>
      <c r="J202" s="120"/>
      <c r="K202" s="121">
        <v>1052043</v>
      </c>
      <c r="L202" s="121"/>
      <c r="M202" s="121">
        <v>1579286</v>
      </c>
      <c r="N202" s="121"/>
      <c r="O202" s="121">
        <v>102619</v>
      </c>
      <c r="Q202" s="155">
        <v>4.2508825575997715</v>
      </c>
      <c r="S202" s="177">
        <v>15.4</v>
      </c>
    </row>
    <row r="203" spans="1:19" x14ac:dyDescent="0.2">
      <c r="A203" s="63"/>
      <c r="C203" s="152" t="s">
        <v>692</v>
      </c>
      <c r="E203" s="119" t="s">
        <v>628</v>
      </c>
      <c r="F203" s="119" t="s">
        <v>194</v>
      </c>
      <c r="G203" s="45">
        <v>-9</v>
      </c>
      <c r="I203" s="66">
        <v>870738.1</v>
      </c>
      <c r="J203" s="120"/>
      <c r="K203" s="121">
        <v>418308</v>
      </c>
      <c r="L203" s="121"/>
      <c r="M203" s="121">
        <v>530797</v>
      </c>
      <c r="N203" s="121"/>
      <c r="O203" s="121">
        <v>34529</v>
      </c>
      <c r="Q203" s="155">
        <v>3.9654862926062386</v>
      </c>
      <c r="S203" s="177">
        <v>15.4</v>
      </c>
    </row>
    <row r="204" spans="1:19" x14ac:dyDescent="0.2">
      <c r="A204" s="63"/>
      <c r="C204" s="152" t="s">
        <v>693</v>
      </c>
      <c r="E204" s="119" t="s">
        <v>628</v>
      </c>
      <c r="F204" s="119" t="s">
        <v>194</v>
      </c>
      <c r="G204" s="45">
        <v>-9</v>
      </c>
      <c r="I204" s="66">
        <v>105977.86</v>
      </c>
      <c r="J204" s="120"/>
      <c r="K204" s="121">
        <v>50957</v>
      </c>
      <c r="L204" s="121"/>
      <c r="M204" s="121">
        <v>64559</v>
      </c>
      <c r="N204" s="121"/>
      <c r="O204" s="121">
        <v>4809</v>
      </c>
      <c r="Q204" s="155">
        <v>4.5377402412164205</v>
      </c>
      <c r="S204" s="177">
        <v>13.4</v>
      </c>
    </row>
    <row r="205" spans="1:19" x14ac:dyDescent="0.2">
      <c r="A205" s="63"/>
      <c r="C205" s="152" t="s">
        <v>694</v>
      </c>
      <c r="E205" s="119" t="s">
        <v>628</v>
      </c>
      <c r="F205" s="119" t="s">
        <v>194</v>
      </c>
      <c r="G205" s="45">
        <v>-9</v>
      </c>
      <c r="I205" s="66">
        <v>144356.29</v>
      </c>
      <c r="J205" s="120"/>
      <c r="K205" s="121">
        <v>69649</v>
      </c>
      <c r="L205" s="121"/>
      <c r="M205" s="121">
        <v>87699</v>
      </c>
      <c r="N205" s="121"/>
      <c r="O205" s="121">
        <v>6536</v>
      </c>
      <c r="Q205" s="155">
        <v>4.5276863238865452</v>
      </c>
      <c r="S205" s="177">
        <v>13.4</v>
      </c>
    </row>
    <row r="206" spans="1:19" x14ac:dyDescent="0.2">
      <c r="A206" s="63"/>
      <c r="C206" s="152" t="s">
        <v>695</v>
      </c>
      <c r="E206" s="119" t="s">
        <v>628</v>
      </c>
      <c r="F206" s="119" t="s">
        <v>194</v>
      </c>
      <c r="G206" s="45">
        <v>-6</v>
      </c>
      <c r="I206" s="66">
        <v>1555655.08</v>
      </c>
      <c r="J206" s="120"/>
      <c r="K206" s="121">
        <v>702619</v>
      </c>
      <c r="L206" s="121"/>
      <c r="M206" s="121">
        <v>946375</v>
      </c>
      <c r="N206" s="121"/>
      <c r="O206" s="121">
        <v>57835</v>
      </c>
      <c r="Q206" s="155">
        <v>3.717726425577577</v>
      </c>
      <c r="S206" s="177">
        <v>16.399999999999999</v>
      </c>
    </row>
    <row r="207" spans="1:19" x14ac:dyDescent="0.2">
      <c r="A207" s="63"/>
      <c r="C207" s="152" t="s">
        <v>696</v>
      </c>
      <c r="E207" s="119" t="s">
        <v>628</v>
      </c>
      <c r="F207" s="119" t="s">
        <v>194</v>
      </c>
      <c r="G207" s="45">
        <v>-6</v>
      </c>
      <c r="I207" s="66">
        <v>1467923.89</v>
      </c>
      <c r="J207" s="120"/>
      <c r="K207" s="121">
        <v>666526</v>
      </c>
      <c r="L207" s="121"/>
      <c r="M207" s="121">
        <v>889473</v>
      </c>
      <c r="N207" s="121"/>
      <c r="O207" s="121">
        <v>54368</v>
      </c>
      <c r="Q207" s="155">
        <v>3.7037342583204369</v>
      </c>
      <c r="S207" s="177">
        <v>16.399999999999999</v>
      </c>
    </row>
    <row r="208" spans="1:19" x14ac:dyDescent="0.2">
      <c r="A208" s="63"/>
      <c r="C208" s="152" t="s">
        <v>697</v>
      </c>
      <c r="E208" s="119" t="s">
        <v>628</v>
      </c>
      <c r="F208" s="119" t="s">
        <v>194</v>
      </c>
      <c r="G208" s="45">
        <v>-6</v>
      </c>
      <c r="I208" s="66">
        <v>2083698.13</v>
      </c>
      <c r="J208" s="120"/>
      <c r="K208" s="121">
        <v>823174</v>
      </c>
      <c r="L208" s="121"/>
      <c r="M208" s="121">
        <v>1385546</v>
      </c>
      <c r="N208" s="121"/>
      <c r="O208" s="121">
        <v>75507</v>
      </c>
      <c r="Q208" s="155">
        <v>3.6237014811737636</v>
      </c>
      <c r="S208" s="177">
        <v>18.3</v>
      </c>
    </row>
    <row r="209" spans="1:19" x14ac:dyDescent="0.2">
      <c r="A209" s="63"/>
      <c r="C209" s="152" t="s">
        <v>698</v>
      </c>
      <c r="E209" s="119" t="s">
        <v>628</v>
      </c>
      <c r="F209" s="119" t="s">
        <v>194</v>
      </c>
      <c r="G209" s="45">
        <v>-6</v>
      </c>
      <c r="I209" s="66">
        <v>2075526.5</v>
      </c>
      <c r="J209" s="120"/>
      <c r="K209" s="121">
        <v>819945</v>
      </c>
      <c r="L209" s="121"/>
      <c r="M209" s="121">
        <v>1380113</v>
      </c>
      <c r="N209" s="121"/>
      <c r="O209" s="121">
        <v>75211</v>
      </c>
      <c r="Q209" s="155">
        <v>3.6237070449353452</v>
      </c>
      <c r="S209" s="177">
        <v>18.3</v>
      </c>
    </row>
    <row r="210" spans="1:19" x14ac:dyDescent="0.2">
      <c r="A210" s="63"/>
      <c r="C210" s="152" t="s">
        <v>699</v>
      </c>
      <c r="E210" s="119" t="s">
        <v>628</v>
      </c>
      <c r="F210" s="119" t="s">
        <v>194</v>
      </c>
      <c r="G210" s="45">
        <v>-6</v>
      </c>
      <c r="I210" s="66">
        <v>2137402.33</v>
      </c>
      <c r="J210" s="120"/>
      <c r="K210" s="121">
        <v>838922</v>
      </c>
      <c r="L210" s="121"/>
      <c r="M210" s="121">
        <v>1426724</v>
      </c>
      <c r="N210" s="121"/>
      <c r="O210" s="121">
        <v>77751</v>
      </c>
      <c r="Q210" s="155">
        <v>3.6376399009539768</v>
      </c>
      <c r="S210" s="177">
        <v>18.3</v>
      </c>
    </row>
    <row r="211" spans="1:19" x14ac:dyDescent="0.2">
      <c r="A211" s="63"/>
      <c r="C211" s="152" t="s">
        <v>700</v>
      </c>
      <c r="E211" s="119" t="s">
        <v>628</v>
      </c>
      <c r="F211" s="119" t="s">
        <v>194</v>
      </c>
      <c r="G211" s="45">
        <v>-6</v>
      </c>
      <c r="I211" s="68">
        <v>2132789.69</v>
      </c>
      <c r="J211" s="120"/>
      <c r="K211" s="121">
        <v>837111</v>
      </c>
      <c r="L211" s="121"/>
      <c r="M211" s="121">
        <v>1423646</v>
      </c>
      <c r="N211" s="121"/>
      <c r="O211" s="121">
        <v>77583</v>
      </c>
      <c r="Q211" s="155">
        <v>3.6376301125124062</v>
      </c>
      <c r="S211" s="177">
        <v>18.3</v>
      </c>
    </row>
    <row r="212" spans="1:19" x14ac:dyDescent="0.2">
      <c r="A212" s="63"/>
      <c r="C212" s="151"/>
      <c r="E212" s="119"/>
      <c r="F212" s="119"/>
      <c r="G212" s="45"/>
      <c r="I212" s="66"/>
      <c r="K212" s="156"/>
      <c r="L212" s="71"/>
      <c r="M212" s="156"/>
      <c r="N212" s="71"/>
      <c r="O212" s="156"/>
      <c r="Q212" s="63"/>
      <c r="S212" s="72"/>
    </row>
    <row r="213" spans="1:19" x14ac:dyDescent="0.2">
      <c r="A213" s="63"/>
      <c r="C213" s="178" t="s">
        <v>38</v>
      </c>
      <c r="E213" s="119"/>
      <c r="F213" s="119"/>
      <c r="G213" s="45"/>
      <c r="I213" s="66">
        <f>+SUBTOTAL(9,I198:I212)</f>
        <v>31992977.920000006</v>
      </c>
      <c r="K213" s="71">
        <f>+SUBTOTAL(9,K198:K212)</f>
        <v>10466748</v>
      </c>
      <c r="L213" s="71"/>
      <c r="M213" s="71">
        <f>+SUBTOTAL(9,M198:M212)</f>
        <v>23716682</v>
      </c>
      <c r="N213" s="71"/>
      <c r="O213" s="71">
        <f>+SUBTOTAL(9,O198:O212)</f>
        <v>974661</v>
      </c>
      <c r="Q213" s="155">
        <f>IF(O213/I213*100=0,"-     ",O213/I213*100)</f>
        <v>3.0464841454808838</v>
      </c>
      <c r="S213" s="177">
        <f>IF(O213=0,"-     ",ROUND(M213/O213,1))</f>
        <v>24.3</v>
      </c>
    </row>
    <row r="214" spans="1:19" x14ac:dyDescent="0.2">
      <c r="A214" s="63"/>
      <c r="C214" s="151"/>
      <c r="E214" s="119"/>
      <c r="F214" s="119"/>
      <c r="G214" s="45"/>
      <c r="I214" s="66"/>
      <c r="K214" s="71"/>
      <c r="L214" s="71"/>
      <c r="M214" s="71"/>
      <c r="N214" s="71"/>
      <c r="O214" s="71"/>
      <c r="Q214" s="63"/>
      <c r="S214" s="72"/>
    </row>
    <row r="215" spans="1:19" x14ac:dyDescent="0.2">
      <c r="A215" s="63">
        <v>342</v>
      </c>
      <c r="C215" s="64" t="s">
        <v>140</v>
      </c>
      <c r="I215" s="66"/>
      <c r="K215" s="71"/>
      <c r="L215" s="71"/>
      <c r="M215" s="71"/>
      <c r="N215" s="71"/>
      <c r="O215" s="71"/>
    </row>
    <row r="216" spans="1:19" x14ac:dyDescent="0.2">
      <c r="A216" s="63"/>
      <c r="C216" s="151" t="s">
        <v>128</v>
      </c>
      <c r="E216" s="119" t="s">
        <v>480</v>
      </c>
      <c r="F216" s="119" t="s">
        <v>194</v>
      </c>
      <c r="G216" s="45">
        <v>-4</v>
      </c>
      <c r="I216" s="66">
        <v>319042.17</v>
      </c>
      <c r="J216" s="120"/>
      <c r="K216" s="121">
        <v>174257</v>
      </c>
      <c r="L216" s="121"/>
      <c r="M216" s="121">
        <v>157547</v>
      </c>
      <c r="N216" s="121"/>
      <c r="O216" s="121">
        <v>63140</v>
      </c>
      <c r="Q216" s="155">
        <v>19.790487257530877</v>
      </c>
      <c r="S216" s="177">
        <v>2.5</v>
      </c>
    </row>
    <row r="217" spans="1:19" x14ac:dyDescent="0.2">
      <c r="A217" s="63"/>
      <c r="C217" s="152" t="s">
        <v>585</v>
      </c>
      <c r="E217" s="119" t="s">
        <v>480</v>
      </c>
      <c r="F217" s="119" t="s">
        <v>194</v>
      </c>
      <c r="G217" s="45">
        <v>-7</v>
      </c>
      <c r="I217" s="66">
        <v>31223235.120000001</v>
      </c>
      <c r="J217" s="120"/>
      <c r="K217" s="121">
        <v>459682</v>
      </c>
      <c r="L217" s="121"/>
      <c r="M217" s="121">
        <v>32949180</v>
      </c>
      <c r="N217" s="121"/>
      <c r="O217" s="121">
        <v>889077</v>
      </c>
      <c r="Q217" s="155">
        <v>2.8474852031924871</v>
      </c>
      <c r="S217" s="177">
        <v>37.1</v>
      </c>
    </row>
    <row r="218" spans="1:19" x14ac:dyDescent="0.2">
      <c r="A218" s="63"/>
      <c r="C218" s="152" t="s">
        <v>586</v>
      </c>
      <c r="E218" s="119" t="s">
        <v>480</v>
      </c>
      <c r="F218" s="119" t="s">
        <v>194</v>
      </c>
      <c r="G218" s="45">
        <v>-7</v>
      </c>
      <c r="I218" s="66">
        <v>6603630.7999999998</v>
      </c>
      <c r="J218" s="120"/>
      <c r="K218" s="121">
        <v>97339</v>
      </c>
      <c r="L218" s="121"/>
      <c r="M218" s="121">
        <v>6968546</v>
      </c>
      <c r="N218" s="121"/>
      <c r="O218" s="121">
        <v>188034</v>
      </c>
      <c r="Q218" s="155">
        <v>2.8474335663950203</v>
      </c>
      <c r="S218" s="177">
        <v>37.1</v>
      </c>
    </row>
    <row r="219" spans="1:19" x14ac:dyDescent="0.2">
      <c r="A219" s="63"/>
      <c r="C219" s="151" t="s">
        <v>196</v>
      </c>
      <c r="E219" s="119" t="s">
        <v>480</v>
      </c>
      <c r="F219" s="119" t="s">
        <v>194</v>
      </c>
      <c r="G219" s="45">
        <v>-5</v>
      </c>
      <c r="I219" s="66">
        <v>23433.81</v>
      </c>
      <c r="J219" s="120"/>
      <c r="K219" s="121">
        <v>17033</v>
      </c>
      <c r="L219" s="121"/>
      <c r="M219" s="121">
        <v>7573</v>
      </c>
      <c r="N219" s="121"/>
      <c r="O219" s="121">
        <v>2182</v>
      </c>
      <c r="Q219" s="155">
        <v>9.3113326428779608</v>
      </c>
      <c r="S219" s="177">
        <v>3.5</v>
      </c>
    </row>
    <row r="220" spans="1:19" x14ac:dyDescent="0.2">
      <c r="A220" s="63"/>
      <c r="C220" s="152" t="s">
        <v>701</v>
      </c>
      <c r="E220" s="119" t="s">
        <v>480</v>
      </c>
      <c r="F220" s="119" t="s">
        <v>194</v>
      </c>
      <c r="G220" s="45">
        <v>-9</v>
      </c>
      <c r="I220" s="66">
        <v>9237.57</v>
      </c>
      <c r="J220" s="120"/>
      <c r="K220" s="121">
        <v>10069</v>
      </c>
      <c r="L220" s="121"/>
      <c r="M220" s="121">
        <v>0</v>
      </c>
      <c r="N220" s="121"/>
      <c r="O220" s="121">
        <v>0</v>
      </c>
      <c r="Q220" s="155" t="s">
        <v>620</v>
      </c>
      <c r="S220" s="177" t="s">
        <v>620</v>
      </c>
    </row>
    <row r="221" spans="1:19" x14ac:dyDescent="0.2">
      <c r="A221" s="63"/>
      <c r="C221" s="152" t="s">
        <v>690</v>
      </c>
      <c r="E221" s="119" t="s">
        <v>480</v>
      </c>
      <c r="F221" s="119" t="s">
        <v>194</v>
      </c>
      <c r="G221" s="45">
        <v>-9</v>
      </c>
      <c r="I221" s="66">
        <v>21667.08</v>
      </c>
      <c r="J221" s="120"/>
      <c r="K221" s="121">
        <v>18481</v>
      </c>
      <c r="L221" s="121"/>
      <c r="M221" s="121">
        <v>5136</v>
      </c>
      <c r="N221" s="121"/>
      <c r="O221" s="121">
        <v>2067</v>
      </c>
      <c r="Q221" s="155">
        <v>9.5398180096256606</v>
      </c>
      <c r="S221" s="177">
        <v>2.5</v>
      </c>
    </row>
    <row r="222" spans="1:19" x14ac:dyDescent="0.2">
      <c r="A222" s="63"/>
      <c r="C222" s="152" t="s">
        <v>691</v>
      </c>
      <c r="E222" s="119" t="s">
        <v>480</v>
      </c>
      <c r="F222" s="119" t="s">
        <v>194</v>
      </c>
      <c r="G222" s="45">
        <v>-9</v>
      </c>
      <c r="I222" s="66">
        <v>2256664.9300000002</v>
      </c>
      <c r="J222" s="120"/>
      <c r="K222" s="121">
        <v>1104941</v>
      </c>
      <c r="L222" s="121"/>
      <c r="M222" s="121">
        <v>1354824</v>
      </c>
      <c r="N222" s="121"/>
      <c r="O222" s="121">
        <v>90252</v>
      </c>
      <c r="Q222" s="155">
        <v>3.9993531516440055</v>
      </c>
      <c r="S222" s="177">
        <v>15</v>
      </c>
    </row>
    <row r="223" spans="1:19" x14ac:dyDescent="0.2">
      <c r="A223" s="63"/>
      <c r="C223" s="152" t="s">
        <v>692</v>
      </c>
      <c r="E223" s="119" t="s">
        <v>480</v>
      </c>
      <c r="F223" s="119" t="s">
        <v>194</v>
      </c>
      <c r="G223" s="45">
        <v>-9</v>
      </c>
      <c r="I223" s="66">
        <v>846906.63</v>
      </c>
      <c r="J223" s="120"/>
      <c r="K223" s="121">
        <v>358748</v>
      </c>
      <c r="L223" s="121"/>
      <c r="M223" s="121">
        <v>564380</v>
      </c>
      <c r="N223" s="121"/>
      <c r="O223" s="121">
        <v>37533</v>
      </c>
      <c r="Q223" s="155">
        <v>4.4317754366853874</v>
      </c>
      <c r="S223" s="177">
        <v>15</v>
      </c>
    </row>
    <row r="224" spans="1:19" x14ac:dyDescent="0.2">
      <c r="A224" s="63"/>
      <c r="C224" s="152" t="s">
        <v>693</v>
      </c>
      <c r="E224" s="119" t="s">
        <v>480</v>
      </c>
      <c r="F224" s="119" t="s">
        <v>194</v>
      </c>
      <c r="G224" s="45">
        <v>-9</v>
      </c>
      <c r="I224" s="66">
        <v>745241.96</v>
      </c>
      <c r="J224" s="120"/>
      <c r="K224" s="121">
        <v>146491</v>
      </c>
      <c r="L224" s="121"/>
      <c r="M224" s="121">
        <v>665823</v>
      </c>
      <c r="N224" s="121"/>
      <c r="O224" s="121">
        <v>50144</v>
      </c>
      <c r="Q224" s="155">
        <v>6.7285529655361875</v>
      </c>
      <c r="S224" s="177">
        <v>13.3</v>
      </c>
    </row>
    <row r="225" spans="1:19" x14ac:dyDescent="0.2">
      <c r="A225" s="63"/>
      <c r="C225" s="152" t="s">
        <v>694</v>
      </c>
      <c r="E225" s="119" t="s">
        <v>480</v>
      </c>
      <c r="F225" s="119" t="s">
        <v>194</v>
      </c>
      <c r="G225" s="45">
        <v>-9</v>
      </c>
      <c r="I225" s="66">
        <v>483544.93</v>
      </c>
      <c r="J225" s="120"/>
      <c r="K225" s="121">
        <v>19025</v>
      </c>
      <c r="L225" s="121"/>
      <c r="M225" s="121">
        <v>508039</v>
      </c>
      <c r="N225" s="121"/>
      <c r="O225" s="121">
        <v>38080</v>
      </c>
      <c r="Q225" s="155">
        <v>7.8751730475180457</v>
      </c>
      <c r="S225" s="177">
        <v>13.3</v>
      </c>
    </row>
    <row r="226" spans="1:19" x14ac:dyDescent="0.2">
      <c r="A226" s="63"/>
      <c r="C226" s="152" t="s">
        <v>695</v>
      </c>
      <c r="E226" s="119" t="s">
        <v>480</v>
      </c>
      <c r="F226" s="119" t="s">
        <v>194</v>
      </c>
      <c r="G226" s="45">
        <v>-6</v>
      </c>
      <c r="I226" s="66">
        <v>97996.9</v>
      </c>
      <c r="J226" s="120"/>
      <c r="K226" s="121">
        <v>44930</v>
      </c>
      <c r="L226" s="121"/>
      <c r="M226" s="121">
        <v>58947</v>
      </c>
      <c r="N226" s="121"/>
      <c r="O226" s="121">
        <v>3693</v>
      </c>
      <c r="Q226" s="155">
        <v>3.7684865541665094</v>
      </c>
      <c r="S226" s="177">
        <v>16</v>
      </c>
    </row>
    <row r="227" spans="1:19" x14ac:dyDescent="0.2">
      <c r="A227" s="63"/>
      <c r="C227" s="152" t="s">
        <v>696</v>
      </c>
      <c r="E227" s="119" t="s">
        <v>480</v>
      </c>
      <c r="F227" s="119" t="s">
        <v>194</v>
      </c>
      <c r="G227" s="45">
        <v>-6</v>
      </c>
      <c r="I227" s="66">
        <v>97861.58</v>
      </c>
      <c r="J227" s="120"/>
      <c r="K227" s="121">
        <v>44873</v>
      </c>
      <c r="L227" s="121"/>
      <c r="M227" s="121">
        <v>58860</v>
      </c>
      <c r="N227" s="121"/>
      <c r="O227" s="121">
        <v>3688</v>
      </c>
      <c r="Q227" s="155">
        <v>3.7685882447432379</v>
      </c>
      <c r="S227" s="177">
        <v>16</v>
      </c>
    </row>
    <row r="228" spans="1:19" x14ac:dyDescent="0.2">
      <c r="A228" s="63"/>
      <c r="C228" s="151" t="s">
        <v>142</v>
      </c>
      <c r="E228" s="119" t="s">
        <v>480</v>
      </c>
      <c r="F228" s="119" t="s">
        <v>194</v>
      </c>
      <c r="G228" s="45">
        <v>-6</v>
      </c>
      <c r="I228" s="66">
        <v>2000796.1</v>
      </c>
      <c r="J228" s="120"/>
      <c r="K228" s="121">
        <v>910510</v>
      </c>
      <c r="L228" s="121"/>
      <c r="M228" s="121">
        <v>1210334</v>
      </c>
      <c r="N228" s="121"/>
      <c r="O228" s="121">
        <v>67986</v>
      </c>
      <c r="Q228" s="155">
        <v>3.3979474470187143</v>
      </c>
      <c r="S228" s="177">
        <v>17.8</v>
      </c>
    </row>
    <row r="229" spans="1:19" x14ac:dyDescent="0.2">
      <c r="A229" s="63"/>
      <c r="C229" s="152" t="s">
        <v>697</v>
      </c>
      <c r="E229" s="119" t="s">
        <v>480</v>
      </c>
      <c r="F229" s="119" t="s">
        <v>194</v>
      </c>
      <c r="G229" s="45">
        <v>-6</v>
      </c>
      <c r="I229" s="66">
        <v>338423.07</v>
      </c>
      <c r="J229" s="120"/>
      <c r="K229" s="121">
        <v>135077</v>
      </c>
      <c r="L229" s="121"/>
      <c r="M229" s="121">
        <v>223651</v>
      </c>
      <c r="N229" s="121"/>
      <c r="O229" s="121">
        <v>12508</v>
      </c>
      <c r="Q229" s="155">
        <v>3.6959655262272753</v>
      </c>
      <c r="S229" s="177">
        <v>17.899999999999999</v>
      </c>
    </row>
    <row r="230" spans="1:19" x14ac:dyDescent="0.2">
      <c r="A230" s="63"/>
      <c r="C230" s="152" t="s">
        <v>698</v>
      </c>
      <c r="E230" s="119" t="s">
        <v>480</v>
      </c>
      <c r="F230" s="119" t="s">
        <v>194</v>
      </c>
      <c r="G230" s="45">
        <v>-6</v>
      </c>
      <c r="I230" s="66">
        <v>337096.18</v>
      </c>
      <c r="J230" s="120"/>
      <c r="K230" s="121">
        <v>134548</v>
      </c>
      <c r="L230" s="121"/>
      <c r="M230" s="121">
        <v>222774</v>
      </c>
      <c r="N230" s="121"/>
      <c r="O230" s="121">
        <v>12459</v>
      </c>
      <c r="Q230" s="155">
        <v>3.6959778066900673</v>
      </c>
      <c r="S230" s="177">
        <v>17.899999999999999</v>
      </c>
    </row>
    <row r="231" spans="1:19" x14ac:dyDescent="0.2">
      <c r="A231" s="63"/>
      <c r="C231" s="152" t="s">
        <v>699</v>
      </c>
      <c r="E231" s="119" t="s">
        <v>480</v>
      </c>
      <c r="F231" s="119" t="s">
        <v>194</v>
      </c>
      <c r="G231" s="45">
        <v>-6</v>
      </c>
      <c r="I231" s="66">
        <v>347146.53</v>
      </c>
      <c r="J231" s="120"/>
      <c r="K231" s="121">
        <v>137775</v>
      </c>
      <c r="L231" s="121"/>
      <c r="M231" s="121">
        <v>230200</v>
      </c>
      <c r="N231" s="121"/>
      <c r="O231" s="121">
        <v>12875</v>
      </c>
      <c r="Q231" s="155">
        <v>3.7088084965158656</v>
      </c>
      <c r="S231" s="177">
        <v>17.899999999999999</v>
      </c>
    </row>
    <row r="232" spans="1:19" x14ac:dyDescent="0.2">
      <c r="A232" s="63"/>
      <c r="C232" s="152" t="s">
        <v>700</v>
      </c>
      <c r="E232" s="119" t="s">
        <v>480</v>
      </c>
      <c r="F232" s="119" t="s">
        <v>194</v>
      </c>
      <c r="G232" s="45">
        <v>-6</v>
      </c>
      <c r="I232" s="68">
        <v>361860.02</v>
      </c>
      <c r="J232" s="120"/>
      <c r="K232" s="121">
        <v>142662</v>
      </c>
      <c r="L232" s="121"/>
      <c r="M232" s="121">
        <v>240910</v>
      </c>
      <c r="N232" s="121"/>
      <c r="O232" s="121">
        <v>13470</v>
      </c>
      <c r="Q232" s="155">
        <v>3.7224338847933516</v>
      </c>
      <c r="S232" s="177">
        <v>17.899999999999999</v>
      </c>
    </row>
    <row r="233" spans="1:19" x14ac:dyDescent="0.2">
      <c r="A233" s="63"/>
      <c r="E233" s="119"/>
      <c r="F233" s="119"/>
      <c r="G233" s="45"/>
      <c r="I233" s="66"/>
      <c r="K233" s="156"/>
      <c r="L233" s="71"/>
      <c r="M233" s="156"/>
      <c r="N233" s="71"/>
      <c r="O233" s="156"/>
      <c r="Q233" s="63"/>
      <c r="S233" s="72"/>
    </row>
    <row r="234" spans="1:19" x14ac:dyDescent="0.2">
      <c r="A234" s="63"/>
      <c r="C234" s="178" t="s">
        <v>195</v>
      </c>
      <c r="E234" s="119"/>
      <c r="F234" s="119"/>
      <c r="G234" s="45"/>
      <c r="I234" s="66">
        <f>+SUBTOTAL(9,I216:I233)</f>
        <v>46113785.38000001</v>
      </c>
      <c r="K234" s="71">
        <f>+SUBTOTAL(9,K216:K233)</f>
        <v>3956441</v>
      </c>
      <c r="L234" s="71"/>
      <c r="M234" s="71">
        <f>+SUBTOTAL(9,M216:M233)</f>
        <v>45426724</v>
      </c>
      <c r="N234" s="71"/>
      <c r="O234" s="71">
        <f>+SUBTOTAL(9,O216:O233)</f>
        <v>1487188</v>
      </c>
      <c r="Q234" s="155">
        <f>IF(O234/I234*100=0,"-     ",O234/I234*100)</f>
        <v>3.2250399479132925</v>
      </c>
      <c r="S234" s="177">
        <f>IF(O234=0,"-     ",ROUND(M234/O234,1))</f>
        <v>30.5</v>
      </c>
    </row>
    <row r="235" spans="1:19" x14ac:dyDescent="0.2">
      <c r="A235" s="63"/>
      <c r="E235" s="119"/>
      <c r="F235" s="119"/>
      <c r="G235" s="45"/>
      <c r="I235" s="66"/>
      <c r="K235" s="71"/>
      <c r="L235" s="71"/>
      <c r="M235" s="71"/>
      <c r="N235" s="71"/>
      <c r="O235" s="71"/>
      <c r="Q235" s="63"/>
      <c r="S235" s="72"/>
    </row>
    <row r="236" spans="1:19" x14ac:dyDescent="0.2">
      <c r="A236" s="63">
        <v>343</v>
      </c>
      <c r="C236" s="64" t="s">
        <v>143</v>
      </c>
      <c r="I236" s="66"/>
      <c r="K236" s="71"/>
      <c r="L236" s="71"/>
      <c r="M236" s="71"/>
      <c r="N236" s="71"/>
      <c r="O236" s="71"/>
    </row>
    <row r="237" spans="1:19" x14ac:dyDescent="0.2">
      <c r="A237" s="63"/>
      <c r="C237" s="152" t="s">
        <v>585</v>
      </c>
      <c r="E237" s="119" t="s">
        <v>629</v>
      </c>
      <c r="F237" s="119" t="s">
        <v>194</v>
      </c>
      <c r="G237" s="45">
        <v>-7</v>
      </c>
      <c r="I237" s="66">
        <v>25159119.940000001</v>
      </c>
      <c r="J237" s="120"/>
      <c r="K237" s="121">
        <v>378544</v>
      </c>
      <c r="L237" s="121"/>
      <c r="M237" s="121">
        <v>26541714</v>
      </c>
      <c r="N237" s="121"/>
      <c r="O237" s="121">
        <v>838866</v>
      </c>
      <c r="Q237" s="155">
        <v>3.3342422231005906</v>
      </c>
      <c r="S237" s="177">
        <v>31.6</v>
      </c>
    </row>
    <row r="238" spans="1:19" x14ac:dyDescent="0.2">
      <c r="A238" s="63"/>
      <c r="C238" s="152" t="s">
        <v>701</v>
      </c>
      <c r="E238" s="119" t="s">
        <v>629</v>
      </c>
      <c r="F238" s="119" t="s">
        <v>194</v>
      </c>
      <c r="G238" s="45">
        <v>-9</v>
      </c>
      <c r="I238" s="66">
        <v>16843.43</v>
      </c>
      <c r="J238" s="120"/>
      <c r="K238" s="121">
        <v>0</v>
      </c>
      <c r="L238" s="121"/>
      <c r="M238" s="121">
        <v>18359</v>
      </c>
      <c r="N238" s="121"/>
      <c r="O238" s="121">
        <v>7373</v>
      </c>
      <c r="Q238" s="155">
        <v>43.773744421415351</v>
      </c>
      <c r="S238" s="177">
        <v>2.5</v>
      </c>
    </row>
    <row r="239" spans="1:19" x14ac:dyDescent="0.2">
      <c r="A239" s="63"/>
      <c r="C239" s="152" t="s">
        <v>690</v>
      </c>
      <c r="E239" s="119" t="s">
        <v>629</v>
      </c>
      <c r="F239" s="119" t="s">
        <v>194</v>
      </c>
      <c r="G239" s="45">
        <v>-9</v>
      </c>
      <c r="I239" s="66">
        <v>268203.43</v>
      </c>
      <c r="J239" s="120"/>
      <c r="K239" s="121">
        <v>0</v>
      </c>
      <c r="L239" s="121"/>
      <c r="M239" s="121">
        <v>292342</v>
      </c>
      <c r="N239" s="121"/>
      <c r="O239" s="121">
        <v>117406</v>
      </c>
      <c r="Q239" s="155">
        <v>43.774980804682478</v>
      </c>
      <c r="S239" s="177">
        <v>2.5</v>
      </c>
    </row>
    <row r="240" spans="1:19" x14ac:dyDescent="0.2">
      <c r="A240" s="63"/>
      <c r="C240" s="152" t="s">
        <v>691</v>
      </c>
      <c r="E240" s="119" t="s">
        <v>629</v>
      </c>
      <c r="F240" s="119" t="s">
        <v>194</v>
      </c>
      <c r="G240" s="45">
        <v>-9</v>
      </c>
      <c r="I240" s="66">
        <v>22139250.16</v>
      </c>
      <c r="J240" s="120"/>
      <c r="K240" s="121">
        <v>6701017</v>
      </c>
      <c r="L240" s="121"/>
      <c r="M240" s="121">
        <v>17430766</v>
      </c>
      <c r="N240" s="121"/>
      <c r="O240" s="121">
        <v>1239558</v>
      </c>
      <c r="Q240" s="155">
        <v>5.5989159119741387</v>
      </c>
      <c r="S240" s="177">
        <v>14.1</v>
      </c>
    </row>
    <row r="241" spans="1:19" x14ac:dyDescent="0.2">
      <c r="A241" s="63"/>
      <c r="C241" s="152" t="s">
        <v>692</v>
      </c>
      <c r="E241" s="119" t="s">
        <v>629</v>
      </c>
      <c r="F241" s="119" t="s">
        <v>194</v>
      </c>
      <c r="G241" s="45">
        <v>-9</v>
      </c>
      <c r="I241" s="66">
        <v>15935197.16</v>
      </c>
      <c r="J241" s="120"/>
      <c r="K241" s="121">
        <v>7632280</v>
      </c>
      <c r="L241" s="121"/>
      <c r="M241" s="121">
        <v>9737085</v>
      </c>
      <c r="N241" s="121"/>
      <c r="O241" s="121">
        <v>700503</v>
      </c>
      <c r="Q241" s="155">
        <v>4.3959481201674695</v>
      </c>
      <c r="S241" s="177">
        <v>13.9</v>
      </c>
    </row>
    <row r="242" spans="1:19" x14ac:dyDescent="0.2">
      <c r="A242" s="63"/>
      <c r="C242" s="152" t="s">
        <v>693</v>
      </c>
      <c r="E242" s="119" t="s">
        <v>629</v>
      </c>
      <c r="F242" s="119" t="s">
        <v>194</v>
      </c>
      <c r="G242" s="45">
        <v>-9</v>
      </c>
      <c r="I242" s="66">
        <v>20175027.41</v>
      </c>
      <c r="J242" s="120"/>
      <c r="K242" s="121">
        <v>6603730</v>
      </c>
      <c r="L242" s="121"/>
      <c r="M242" s="121">
        <v>15387050</v>
      </c>
      <c r="N242" s="121"/>
      <c r="O242" s="121">
        <v>1245171</v>
      </c>
      <c r="Q242" s="155">
        <v>6.1718429159745067</v>
      </c>
      <c r="S242" s="177">
        <v>12.4</v>
      </c>
    </row>
    <row r="243" spans="1:19" x14ac:dyDescent="0.2">
      <c r="A243" s="63"/>
      <c r="C243" s="152" t="s">
        <v>694</v>
      </c>
      <c r="E243" s="119" t="s">
        <v>629</v>
      </c>
      <c r="F243" s="119" t="s">
        <v>194</v>
      </c>
      <c r="G243" s="45">
        <v>-9</v>
      </c>
      <c r="I243" s="66">
        <v>18369003.829999998</v>
      </c>
      <c r="J243" s="120"/>
      <c r="K243" s="121">
        <v>8268375</v>
      </c>
      <c r="L243" s="121"/>
      <c r="M243" s="121">
        <v>11753839</v>
      </c>
      <c r="N243" s="121"/>
      <c r="O243" s="121">
        <v>954709</v>
      </c>
      <c r="Q243" s="155">
        <v>5.1973912621259446</v>
      </c>
      <c r="S243" s="177">
        <v>12.3</v>
      </c>
    </row>
    <row r="244" spans="1:19" x14ac:dyDescent="0.2">
      <c r="A244" s="63"/>
      <c r="C244" s="152" t="s">
        <v>695</v>
      </c>
      <c r="E244" s="119" t="s">
        <v>629</v>
      </c>
      <c r="F244" s="119" t="s">
        <v>194</v>
      </c>
      <c r="G244" s="45">
        <v>-6</v>
      </c>
      <c r="I244" s="66">
        <v>13578278.24</v>
      </c>
      <c r="J244" s="120"/>
      <c r="K244" s="121">
        <v>5680100</v>
      </c>
      <c r="L244" s="121"/>
      <c r="M244" s="121">
        <v>8712875</v>
      </c>
      <c r="N244" s="121"/>
      <c r="O244" s="121">
        <v>588836</v>
      </c>
      <c r="Q244" s="155">
        <v>4.3366028416280269</v>
      </c>
      <c r="S244" s="177">
        <v>14.8</v>
      </c>
    </row>
    <row r="245" spans="1:19" x14ac:dyDescent="0.2">
      <c r="A245" s="63"/>
      <c r="C245" s="152" t="s">
        <v>696</v>
      </c>
      <c r="E245" s="119" t="s">
        <v>629</v>
      </c>
      <c r="F245" s="119" t="s">
        <v>194</v>
      </c>
      <c r="G245" s="45">
        <v>-6</v>
      </c>
      <c r="I245" s="66">
        <v>13496420.84</v>
      </c>
      <c r="J245" s="120"/>
      <c r="K245" s="121">
        <v>5621689</v>
      </c>
      <c r="L245" s="121"/>
      <c r="M245" s="121">
        <v>8684517</v>
      </c>
      <c r="N245" s="121"/>
      <c r="O245" s="121">
        <v>587241</v>
      </c>
      <c r="Q245" s="155">
        <v>4.3510869063860635</v>
      </c>
      <c r="S245" s="177">
        <v>14.8</v>
      </c>
    </row>
    <row r="246" spans="1:19" x14ac:dyDescent="0.2">
      <c r="A246" s="63"/>
      <c r="C246" s="152" t="s">
        <v>697</v>
      </c>
      <c r="E246" s="119" t="s">
        <v>629</v>
      </c>
      <c r="F246" s="119" t="s">
        <v>194</v>
      </c>
      <c r="G246" s="45">
        <v>-6</v>
      </c>
      <c r="I246" s="66">
        <v>15407573.33</v>
      </c>
      <c r="J246" s="120"/>
      <c r="K246" s="121">
        <v>5163654</v>
      </c>
      <c r="L246" s="121"/>
      <c r="M246" s="121">
        <v>11168374</v>
      </c>
      <c r="N246" s="121"/>
      <c r="O246" s="121">
        <v>673083</v>
      </c>
      <c r="Q246" s="155">
        <v>4.3685205034166144</v>
      </c>
      <c r="S246" s="177">
        <v>16.600000000000001</v>
      </c>
    </row>
    <row r="247" spans="1:19" x14ac:dyDescent="0.2">
      <c r="A247" s="63"/>
      <c r="C247" s="152" t="s">
        <v>698</v>
      </c>
      <c r="E247" s="119" t="s">
        <v>629</v>
      </c>
      <c r="F247" s="119" t="s">
        <v>194</v>
      </c>
      <c r="G247" s="45">
        <v>-6</v>
      </c>
      <c r="I247" s="66">
        <v>14745193.970000001</v>
      </c>
      <c r="J247" s="120"/>
      <c r="K247" s="121">
        <v>4838617</v>
      </c>
      <c r="L247" s="121"/>
      <c r="M247" s="121">
        <v>10791289</v>
      </c>
      <c r="N247" s="121"/>
      <c r="O247" s="121">
        <v>651534</v>
      </c>
      <c r="Q247" s="155">
        <v>4.4186193910068994</v>
      </c>
      <c r="S247" s="177">
        <v>16.600000000000001</v>
      </c>
    </row>
    <row r="248" spans="1:19" x14ac:dyDescent="0.2">
      <c r="A248" s="63"/>
      <c r="C248" s="152" t="s">
        <v>699</v>
      </c>
      <c r="E248" s="119" t="s">
        <v>629</v>
      </c>
      <c r="F248" s="119" t="s">
        <v>194</v>
      </c>
      <c r="G248" s="45">
        <v>-6</v>
      </c>
      <c r="I248" s="66">
        <v>14530190.91</v>
      </c>
      <c r="J248" s="120"/>
      <c r="K248" s="121">
        <v>4969811</v>
      </c>
      <c r="L248" s="121"/>
      <c r="M248" s="121">
        <v>10432191</v>
      </c>
      <c r="N248" s="121"/>
      <c r="O248" s="121">
        <v>630536</v>
      </c>
      <c r="Q248" s="155">
        <v>4.339488750736586</v>
      </c>
      <c r="S248" s="177">
        <v>16.5</v>
      </c>
    </row>
    <row r="249" spans="1:19" x14ac:dyDescent="0.2">
      <c r="A249" s="63"/>
      <c r="C249" s="152" t="s">
        <v>700</v>
      </c>
      <c r="E249" s="119" t="s">
        <v>629</v>
      </c>
      <c r="F249" s="119" t="s">
        <v>194</v>
      </c>
      <c r="G249" s="45">
        <v>-6</v>
      </c>
      <c r="I249" s="68">
        <v>14463360.17</v>
      </c>
      <c r="J249" s="120"/>
      <c r="K249" s="158">
        <v>4932354</v>
      </c>
      <c r="L249" s="121"/>
      <c r="M249" s="158">
        <v>10398808</v>
      </c>
      <c r="N249" s="121"/>
      <c r="O249" s="158">
        <v>628000</v>
      </c>
      <c r="Q249" s="155">
        <v>4.3420062324286297</v>
      </c>
      <c r="S249" s="177">
        <v>16.600000000000001</v>
      </c>
    </row>
    <row r="250" spans="1:19" x14ac:dyDescent="0.2">
      <c r="A250" s="63"/>
      <c r="E250" s="119"/>
      <c r="F250" s="119"/>
      <c r="G250" s="45"/>
      <c r="I250" s="66"/>
      <c r="J250" s="120"/>
      <c r="K250" s="121"/>
      <c r="L250" s="121"/>
      <c r="M250" s="121"/>
      <c r="N250" s="121"/>
      <c r="O250" s="121"/>
      <c r="Q250" s="63"/>
      <c r="S250" s="72"/>
    </row>
    <row r="251" spans="1:19" x14ac:dyDescent="0.2">
      <c r="A251" s="63"/>
      <c r="C251" s="178" t="s">
        <v>199</v>
      </c>
      <c r="E251" s="119"/>
      <c r="F251" s="119"/>
      <c r="G251" s="45"/>
      <c r="I251" s="66">
        <f>+SUBTOTAL(9,I237:I250)</f>
        <v>188283662.81999999</v>
      </c>
      <c r="K251" s="71">
        <f>+SUBTOTAL(9,K237:K250)</f>
        <v>60790171</v>
      </c>
      <c r="L251" s="71"/>
      <c r="M251" s="71">
        <f>+SUBTOTAL(9,M237:M250)</f>
        <v>141349209</v>
      </c>
      <c r="N251" s="71"/>
      <c r="O251" s="71">
        <f>+SUBTOTAL(9,O237:O250)</f>
        <v>8862816</v>
      </c>
      <c r="Q251" s="155">
        <f>IF(O251/I251*100=0,"-     ",O251/I251*100)</f>
        <v>4.7071614537650515</v>
      </c>
      <c r="S251" s="177">
        <f>IF(O251=0,"-     ",ROUND(M251/O251,1))</f>
        <v>15.9</v>
      </c>
    </row>
    <row r="252" spans="1:19" x14ac:dyDescent="0.2">
      <c r="A252" s="63"/>
      <c r="E252" s="119"/>
      <c r="F252" s="119"/>
      <c r="G252" s="45"/>
      <c r="I252" s="66"/>
      <c r="K252" s="71"/>
      <c r="L252" s="71"/>
      <c r="M252" s="71"/>
      <c r="N252" s="71"/>
      <c r="O252" s="71"/>
      <c r="Q252" s="63"/>
      <c r="S252" s="72"/>
    </row>
    <row r="253" spans="1:19" x14ac:dyDescent="0.2">
      <c r="A253" s="63">
        <v>344</v>
      </c>
      <c r="C253" s="64" t="s">
        <v>154</v>
      </c>
      <c r="I253" s="66"/>
      <c r="K253" s="71"/>
      <c r="L253" s="71"/>
      <c r="M253" s="71"/>
      <c r="N253" s="71"/>
      <c r="O253" s="71"/>
    </row>
    <row r="254" spans="1:19" x14ac:dyDescent="0.2">
      <c r="A254" s="63"/>
      <c r="C254" s="151" t="s">
        <v>128</v>
      </c>
      <c r="E254" s="119" t="s">
        <v>473</v>
      </c>
      <c r="F254" s="119" t="s">
        <v>194</v>
      </c>
      <c r="G254" s="45">
        <v>-4</v>
      </c>
      <c r="I254" s="66">
        <v>2910123.6</v>
      </c>
      <c r="J254" s="120"/>
      <c r="K254" s="121">
        <v>2616010</v>
      </c>
      <c r="L254" s="121"/>
      <c r="M254" s="121">
        <v>410519</v>
      </c>
      <c r="N254" s="121"/>
      <c r="O254" s="121">
        <v>165200</v>
      </c>
      <c r="Q254" s="155">
        <v>5.6767348300945013</v>
      </c>
      <c r="S254" s="177">
        <v>2.5</v>
      </c>
    </row>
    <row r="255" spans="1:19" x14ac:dyDescent="0.2">
      <c r="A255" s="63"/>
      <c r="C255" s="152" t="s">
        <v>585</v>
      </c>
      <c r="E255" s="119" t="s">
        <v>473</v>
      </c>
      <c r="F255" s="119" t="s">
        <v>194</v>
      </c>
      <c r="G255" s="45">
        <v>-7</v>
      </c>
      <c r="I255" s="66">
        <v>31742426.620000001</v>
      </c>
      <c r="J255" s="120"/>
      <c r="K255" s="121">
        <v>532375</v>
      </c>
      <c r="L255" s="121"/>
      <c r="M255" s="121">
        <v>33432021</v>
      </c>
      <c r="N255" s="121"/>
      <c r="O255" s="121">
        <v>858111</v>
      </c>
      <c r="Q255" s="155">
        <v>2.7033566471547852</v>
      </c>
      <c r="S255" s="177">
        <v>39</v>
      </c>
    </row>
    <row r="256" spans="1:19" x14ac:dyDescent="0.2">
      <c r="A256" s="63"/>
      <c r="C256" s="151" t="s">
        <v>196</v>
      </c>
      <c r="E256" s="119" t="s">
        <v>473</v>
      </c>
      <c r="F256" s="119" t="s">
        <v>194</v>
      </c>
      <c r="G256" s="45">
        <v>-5</v>
      </c>
      <c r="I256" s="66">
        <v>1827580.88</v>
      </c>
      <c r="J256" s="120"/>
      <c r="K256" s="121">
        <v>2011678</v>
      </c>
      <c r="L256" s="121"/>
      <c r="M256" s="121">
        <v>-92718</v>
      </c>
      <c r="N256" s="121"/>
      <c r="O256" s="121">
        <v>0</v>
      </c>
      <c r="Q256" s="155" t="s">
        <v>620</v>
      </c>
      <c r="S256" s="177" t="s">
        <v>620</v>
      </c>
    </row>
    <row r="257" spans="1:19" x14ac:dyDescent="0.2">
      <c r="A257" s="63"/>
      <c r="C257" s="152" t="s">
        <v>701</v>
      </c>
      <c r="E257" s="119" t="s">
        <v>473</v>
      </c>
      <c r="F257" s="119" t="s">
        <v>194</v>
      </c>
      <c r="G257" s="45">
        <v>-9</v>
      </c>
      <c r="I257" s="66">
        <v>1523115.56</v>
      </c>
      <c r="J257" s="120"/>
      <c r="K257" s="121">
        <v>1660196</v>
      </c>
      <c r="L257" s="121"/>
      <c r="M257" s="121">
        <v>0</v>
      </c>
      <c r="N257" s="121"/>
      <c r="O257" s="121">
        <v>0</v>
      </c>
      <c r="Q257" s="155" t="s">
        <v>620</v>
      </c>
      <c r="S257" s="177" t="s">
        <v>620</v>
      </c>
    </row>
    <row r="258" spans="1:19" x14ac:dyDescent="0.2">
      <c r="A258" s="63"/>
      <c r="C258" s="152" t="s">
        <v>690</v>
      </c>
      <c r="E258" s="119" t="s">
        <v>473</v>
      </c>
      <c r="F258" s="119" t="s">
        <v>194</v>
      </c>
      <c r="G258" s="45">
        <v>-9</v>
      </c>
      <c r="I258" s="66">
        <v>3066610.15</v>
      </c>
      <c r="J258" s="120"/>
      <c r="K258" s="121">
        <v>3342605</v>
      </c>
      <c r="L258" s="121"/>
      <c r="M258" s="121">
        <v>0</v>
      </c>
      <c r="N258" s="121"/>
      <c r="O258" s="121">
        <v>0</v>
      </c>
      <c r="Q258" s="155" t="s">
        <v>620</v>
      </c>
      <c r="S258" s="177" t="s">
        <v>620</v>
      </c>
    </row>
    <row r="259" spans="1:19" x14ac:dyDescent="0.2">
      <c r="A259" s="63"/>
      <c r="C259" s="152" t="s">
        <v>691</v>
      </c>
      <c r="E259" s="119" t="s">
        <v>473</v>
      </c>
      <c r="F259" s="119" t="s">
        <v>194</v>
      </c>
      <c r="G259" s="45">
        <v>-9</v>
      </c>
      <c r="I259" s="66">
        <v>6144295.5999999996</v>
      </c>
      <c r="J259" s="120"/>
      <c r="K259" s="121">
        <v>2557436</v>
      </c>
      <c r="L259" s="121"/>
      <c r="M259" s="121">
        <v>4139846</v>
      </c>
      <c r="N259" s="121"/>
      <c r="O259" s="121">
        <v>268141</v>
      </c>
      <c r="Q259" s="155">
        <v>4.3640641247794134</v>
      </c>
      <c r="S259" s="177">
        <v>15.4</v>
      </c>
    </row>
    <row r="260" spans="1:19" x14ac:dyDescent="0.2">
      <c r="A260" s="63"/>
      <c r="C260" s="152" t="s">
        <v>692</v>
      </c>
      <c r="E260" s="119" t="s">
        <v>473</v>
      </c>
      <c r="F260" s="119" t="s">
        <v>194</v>
      </c>
      <c r="G260" s="45">
        <v>-9</v>
      </c>
      <c r="I260" s="66">
        <v>3272183.24</v>
      </c>
      <c r="J260" s="120"/>
      <c r="K260" s="121">
        <v>1522393</v>
      </c>
      <c r="L260" s="121"/>
      <c r="M260" s="121">
        <v>2044287</v>
      </c>
      <c r="N260" s="121"/>
      <c r="O260" s="121">
        <v>132462</v>
      </c>
      <c r="Q260" s="155">
        <v>4.048122928470228</v>
      </c>
      <c r="S260" s="177">
        <v>15.4</v>
      </c>
    </row>
    <row r="261" spans="1:19" x14ac:dyDescent="0.2">
      <c r="A261" s="63"/>
      <c r="C261" s="152" t="s">
        <v>693</v>
      </c>
      <c r="E261" s="119" t="s">
        <v>473</v>
      </c>
      <c r="F261" s="119" t="s">
        <v>194</v>
      </c>
      <c r="G261" s="45">
        <v>-9</v>
      </c>
      <c r="I261" s="66">
        <v>2440817.89</v>
      </c>
      <c r="J261" s="120"/>
      <c r="K261" s="121">
        <v>1241241</v>
      </c>
      <c r="L261" s="121"/>
      <c r="M261" s="121">
        <v>1419251</v>
      </c>
      <c r="N261" s="121"/>
      <c r="O261" s="121">
        <v>105515</v>
      </c>
      <c r="Q261" s="155">
        <v>4.3229361941459707</v>
      </c>
      <c r="S261" s="177">
        <v>13.5</v>
      </c>
    </row>
    <row r="262" spans="1:19" x14ac:dyDescent="0.2">
      <c r="A262" s="63"/>
      <c r="C262" s="152" t="s">
        <v>694</v>
      </c>
      <c r="E262" s="119" t="s">
        <v>473</v>
      </c>
      <c r="F262" s="119" t="s">
        <v>194</v>
      </c>
      <c r="G262" s="45">
        <v>-9</v>
      </c>
      <c r="I262" s="66">
        <v>2443902.61</v>
      </c>
      <c r="J262" s="120"/>
      <c r="K262" s="121">
        <v>1223482</v>
      </c>
      <c r="L262" s="121"/>
      <c r="M262" s="121">
        <v>1440372</v>
      </c>
      <c r="N262" s="121"/>
      <c r="O262" s="121">
        <v>107085</v>
      </c>
      <c r="Q262" s="155">
        <v>4.38172125034066</v>
      </c>
      <c r="S262" s="177">
        <v>13.5</v>
      </c>
    </row>
    <row r="263" spans="1:19" x14ac:dyDescent="0.2">
      <c r="A263" s="63"/>
      <c r="C263" s="152" t="s">
        <v>695</v>
      </c>
      <c r="E263" s="119" t="s">
        <v>473</v>
      </c>
      <c r="F263" s="119" t="s">
        <v>194</v>
      </c>
      <c r="G263" s="45">
        <v>-6</v>
      </c>
      <c r="I263" s="66">
        <v>1553077.96</v>
      </c>
      <c r="J263" s="120"/>
      <c r="K263" s="121">
        <v>694348</v>
      </c>
      <c r="L263" s="121"/>
      <c r="M263" s="121">
        <v>951915</v>
      </c>
      <c r="N263" s="121"/>
      <c r="O263" s="121">
        <v>57934</v>
      </c>
      <c r="Q263" s="155">
        <v>3.7302699215434103</v>
      </c>
      <c r="S263" s="177">
        <v>16.399999999999999</v>
      </c>
    </row>
    <row r="264" spans="1:19" x14ac:dyDescent="0.2">
      <c r="A264" s="63"/>
      <c r="C264" s="152" t="s">
        <v>696</v>
      </c>
      <c r="E264" s="119" t="s">
        <v>473</v>
      </c>
      <c r="F264" s="119" t="s">
        <v>194</v>
      </c>
      <c r="G264" s="45">
        <v>-6</v>
      </c>
      <c r="I264" s="66">
        <v>1550950.32</v>
      </c>
      <c r="J264" s="120"/>
      <c r="K264" s="121">
        <v>693467</v>
      </c>
      <c r="L264" s="121"/>
      <c r="M264" s="121">
        <v>950540</v>
      </c>
      <c r="N264" s="121"/>
      <c r="O264" s="121">
        <v>57851</v>
      </c>
      <c r="Q264" s="155">
        <v>3.7300356596850888</v>
      </c>
      <c r="S264" s="177">
        <v>16.399999999999999</v>
      </c>
    </row>
    <row r="265" spans="1:19" x14ac:dyDescent="0.2">
      <c r="A265" s="63"/>
      <c r="C265" s="152" t="s">
        <v>697</v>
      </c>
      <c r="E265" s="119" t="s">
        <v>473</v>
      </c>
      <c r="F265" s="119" t="s">
        <v>194</v>
      </c>
      <c r="G265" s="45">
        <v>-6</v>
      </c>
      <c r="I265" s="66">
        <v>1744404.67</v>
      </c>
      <c r="J265" s="120"/>
      <c r="K265" s="121">
        <v>677221</v>
      </c>
      <c r="L265" s="121"/>
      <c r="M265" s="121">
        <v>1171848</v>
      </c>
      <c r="N265" s="121"/>
      <c r="O265" s="121">
        <v>63581</v>
      </c>
      <c r="Q265" s="155">
        <v>3.6448538056252739</v>
      </c>
      <c r="S265" s="177">
        <v>18.399999999999999</v>
      </c>
    </row>
    <row r="266" spans="1:19" x14ac:dyDescent="0.2">
      <c r="A266" s="63"/>
      <c r="C266" s="152" t="s">
        <v>698</v>
      </c>
      <c r="E266" s="119" t="s">
        <v>473</v>
      </c>
      <c r="F266" s="119" t="s">
        <v>194</v>
      </c>
      <c r="G266" s="45">
        <v>-6</v>
      </c>
      <c r="I266" s="66">
        <v>1734857.53</v>
      </c>
      <c r="J266" s="120"/>
      <c r="K266" s="121">
        <v>673490</v>
      </c>
      <c r="L266" s="121"/>
      <c r="M266" s="121">
        <v>1165459</v>
      </c>
      <c r="N266" s="121"/>
      <c r="O266" s="121">
        <v>63234</v>
      </c>
      <c r="Q266" s="155">
        <v>3.6449102538120233</v>
      </c>
      <c r="S266" s="177">
        <v>18.399999999999999</v>
      </c>
    </row>
    <row r="267" spans="1:19" x14ac:dyDescent="0.2">
      <c r="A267" s="63"/>
      <c r="C267" s="152" t="s">
        <v>699</v>
      </c>
      <c r="D267" s="73"/>
      <c r="E267" s="119" t="s">
        <v>473</v>
      </c>
      <c r="F267" s="119" t="s">
        <v>194</v>
      </c>
      <c r="G267" s="45">
        <v>-6</v>
      </c>
      <c r="I267" s="66">
        <v>1745589.16</v>
      </c>
      <c r="J267" s="120"/>
      <c r="K267" s="121">
        <v>673270</v>
      </c>
      <c r="L267" s="121"/>
      <c r="M267" s="121">
        <v>1177055</v>
      </c>
      <c r="N267" s="121"/>
      <c r="O267" s="121">
        <v>63863</v>
      </c>
      <c r="Q267" s="155">
        <v>3.6585355514008806</v>
      </c>
      <c r="S267" s="177">
        <v>18.399999999999999</v>
      </c>
    </row>
    <row r="268" spans="1:19" x14ac:dyDescent="0.2">
      <c r="A268" s="63"/>
      <c r="C268" s="152" t="s">
        <v>700</v>
      </c>
      <c r="E268" s="119" t="s">
        <v>473</v>
      </c>
      <c r="F268" s="119" t="s">
        <v>194</v>
      </c>
      <c r="G268" s="45">
        <v>-6</v>
      </c>
      <c r="I268" s="68">
        <v>1740255.03</v>
      </c>
      <c r="J268" s="120"/>
      <c r="K268" s="121">
        <v>671328</v>
      </c>
      <c r="L268" s="121"/>
      <c r="M268" s="121">
        <v>1173342</v>
      </c>
      <c r="N268" s="121"/>
      <c r="O268" s="121">
        <v>63662</v>
      </c>
      <c r="Q268" s="155">
        <v>3.6581994536743276</v>
      </c>
      <c r="S268" s="177">
        <v>18.399999999999999</v>
      </c>
    </row>
    <row r="269" spans="1:19" x14ac:dyDescent="0.2">
      <c r="A269" s="63"/>
      <c r="E269" s="119"/>
      <c r="F269" s="119"/>
      <c r="G269" s="45"/>
      <c r="I269" s="66"/>
      <c r="K269" s="156"/>
      <c r="L269" s="71"/>
      <c r="M269" s="156"/>
      <c r="N269" s="71"/>
      <c r="O269" s="156"/>
      <c r="Q269" s="63"/>
      <c r="S269" s="72"/>
    </row>
    <row r="270" spans="1:19" x14ac:dyDescent="0.2">
      <c r="A270" s="63"/>
      <c r="C270" s="178" t="s">
        <v>39</v>
      </c>
      <c r="E270" s="119"/>
      <c r="F270" s="119"/>
      <c r="G270" s="45"/>
      <c r="I270" s="66">
        <f>+SUBTOTAL(9,I254:I269)</f>
        <v>65440190.820000008</v>
      </c>
      <c r="K270" s="71">
        <f>+SUBTOTAL(9,K254:K269)</f>
        <v>20790540</v>
      </c>
      <c r="L270" s="71"/>
      <c r="M270" s="71">
        <f>+SUBTOTAL(9,M254:M269)</f>
        <v>49383737</v>
      </c>
      <c r="N270" s="71"/>
      <c r="O270" s="71">
        <f>+SUBTOTAL(9,O254:O269)</f>
        <v>2006639</v>
      </c>
      <c r="Q270" s="155">
        <f>IF(O270/I270*100=0,"-     ",O270/I270*100)</f>
        <v>3.0663709485803112</v>
      </c>
      <c r="S270" s="177">
        <f>IF(O270=0,"-     ",ROUND(M270/O270,1))</f>
        <v>24.6</v>
      </c>
    </row>
    <row r="271" spans="1:19" x14ac:dyDescent="0.2">
      <c r="A271" s="63"/>
      <c r="E271" s="119"/>
      <c r="F271" s="119"/>
      <c r="G271" s="45"/>
      <c r="I271" s="66"/>
      <c r="K271" s="71"/>
      <c r="L271" s="71"/>
      <c r="M271" s="71"/>
      <c r="N271" s="71"/>
      <c r="O271" s="71"/>
      <c r="Q271" s="63"/>
      <c r="S271" s="72"/>
    </row>
    <row r="272" spans="1:19" x14ac:dyDescent="0.2">
      <c r="A272" s="63">
        <v>345</v>
      </c>
      <c r="C272" s="64" t="s">
        <v>40</v>
      </c>
      <c r="I272" s="66"/>
      <c r="K272" s="71"/>
      <c r="L272" s="71"/>
      <c r="M272" s="71"/>
      <c r="N272" s="71"/>
      <c r="O272" s="71"/>
    </row>
    <row r="273" spans="1:19" x14ac:dyDescent="0.2">
      <c r="A273" s="63"/>
      <c r="C273" s="151" t="s">
        <v>128</v>
      </c>
      <c r="E273" s="119" t="s">
        <v>630</v>
      </c>
      <c r="F273" s="119" t="s">
        <v>194</v>
      </c>
      <c r="G273" s="45">
        <v>-4</v>
      </c>
      <c r="I273" s="66">
        <v>143715.91</v>
      </c>
      <c r="J273" s="120"/>
      <c r="K273" s="121">
        <v>130386</v>
      </c>
      <c r="L273" s="121"/>
      <c r="M273" s="121">
        <v>19079</v>
      </c>
      <c r="N273" s="121"/>
      <c r="O273" s="121">
        <v>7722</v>
      </c>
      <c r="Q273" s="155">
        <v>5.3731003060134395</v>
      </c>
      <c r="S273" s="177">
        <v>2.5</v>
      </c>
    </row>
    <row r="274" spans="1:19" x14ac:dyDescent="0.2">
      <c r="A274" s="63"/>
      <c r="C274" s="152" t="s">
        <v>585</v>
      </c>
      <c r="E274" s="119" t="s">
        <v>630</v>
      </c>
      <c r="F274" s="119" t="s">
        <v>194</v>
      </c>
      <c r="G274" s="45">
        <v>-7</v>
      </c>
      <c r="I274" s="66">
        <v>7358623.0099999998</v>
      </c>
      <c r="J274" s="120"/>
      <c r="K274" s="121">
        <v>117861</v>
      </c>
      <c r="L274" s="121"/>
      <c r="M274" s="121">
        <v>7755866</v>
      </c>
      <c r="N274" s="121"/>
      <c r="O274" s="121">
        <v>212199</v>
      </c>
      <c r="Q274" s="155">
        <v>2.8836780972694509</v>
      </c>
      <c r="S274" s="177">
        <v>36.5</v>
      </c>
    </row>
    <row r="275" spans="1:19" x14ac:dyDescent="0.2">
      <c r="A275" s="63"/>
      <c r="C275" s="151" t="s">
        <v>196</v>
      </c>
      <c r="E275" s="119" t="s">
        <v>630</v>
      </c>
      <c r="F275" s="119" t="s">
        <v>194</v>
      </c>
      <c r="G275" s="45">
        <v>-5</v>
      </c>
      <c r="I275" s="66">
        <v>94068.64</v>
      </c>
      <c r="J275" s="120"/>
      <c r="K275" s="121">
        <v>51946</v>
      </c>
      <c r="L275" s="121"/>
      <c r="M275" s="121">
        <v>46826</v>
      </c>
      <c r="N275" s="121"/>
      <c r="O275" s="121">
        <v>13735</v>
      </c>
      <c r="Q275" s="155">
        <v>14.601040261664251</v>
      </c>
      <c r="S275" s="177">
        <v>3.4</v>
      </c>
    </row>
    <row r="276" spans="1:19" x14ac:dyDescent="0.2">
      <c r="A276" s="63"/>
      <c r="C276" s="152" t="s">
        <v>701</v>
      </c>
      <c r="E276" s="119" t="s">
        <v>630</v>
      </c>
      <c r="F276" s="119" t="s">
        <v>194</v>
      </c>
      <c r="G276" s="45">
        <v>-9</v>
      </c>
      <c r="I276" s="66">
        <v>592469.56999999995</v>
      </c>
      <c r="J276" s="120"/>
      <c r="K276" s="121">
        <v>82248</v>
      </c>
      <c r="L276" s="121"/>
      <c r="M276" s="121">
        <v>563544</v>
      </c>
      <c r="N276" s="121"/>
      <c r="O276" s="121">
        <v>226796</v>
      </c>
      <c r="Q276" s="155">
        <v>38.27977190457225</v>
      </c>
      <c r="S276" s="177">
        <v>2.5</v>
      </c>
    </row>
    <row r="277" spans="1:19" x14ac:dyDescent="0.2">
      <c r="A277" s="63"/>
      <c r="C277" s="152" t="s">
        <v>690</v>
      </c>
      <c r="E277" s="119" t="s">
        <v>630</v>
      </c>
      <c r="F277" s="119" t="s">
        <v>194</v>
      </c>
      <c r="G277" s="45">
        <v>-9</v>
      </c>
      <c r="I277" s="66">
        <v>898168.62</v>
      </c>
      <c r="J277" s="120"/>
      <c r="K277" s="121">
        <v>568899</v>
      </c>
      <c r="L277" s="121"/>
      <c r="M277" s="121">
        <v>410105</v>
      </c>
      <c r="N277" s="121"/>
      <c r="O277" s="121">
        <v>164634</v>
      </c>
      <c r="Q277" s="155">
        <v>18.329965702876592</v>
      </c>
      <c r="S277" s="177">
        <v>2.5</v>
      </c>
    </row>
    <row r="278" spans="1:19" x14ac:dyDescent="0.2">
      <c r="A278" s="63"/>
      <c r="C278" s="152" t="s">
        <v>691</v>
      </c>
      <c r="E278" s="119" t="s">
        <v>630</v>
      </c>
      <c r="F278" s="119" t="s">
        <v>194</v>
      </c>
      <c r="G278" s="45">
        <v>-9</v>
      </c>
      <c r="I278" s="66">
        <v>2842847.82</v>
      </c>
      <c r="J278" s="120"/>
      <c r="K278" s="121">
        <v>1359313</v>
      </c>
      <c r="L278" s="121"/>
      <c r="M278" s="121">
        <v>1739391</v>
      </c>
      <c r="N278" s="121"/>
      <c r="O278" s="121">
        <v>116597</v>
      </c>
      <c r="Q278" s="155">
        <v>4.1014154602197452</v>
      </c>
      <c r="S278" s="177">
        <v>14.9</v>
      </c>
    </row>
    <row r="279" spans="1:19" x14ac:dyDescent="0.2">
      <c r="A279" s="63"/>
      <c r="C279" s="152" t="s">
        <v>692</v>
      </c>
      <c r="E279" s="119" t="s">
        <v>630</v>
      </c>
      <c r="F279" s="119" t="s">
        <v>194</v>
      </c>
      <c r="G279" s="45">
        <v>-9</v>
      </c>
      <c r="I279" s="66">
        <v>2602373.29</v>
      </c>
      <c r="J279" s="120"/>
      <c r="K279" s="121">
        <v>1277247</v>
      </c>
      <c r="L279" s="121"/>
      <c r="M279" s="121">
        <v>1559340</v>
      </c>
      <c r="N279" s="121"/>
      <c r="O279" s="121">
        <v>104636</v>
      </c>
      <c r="Q279" s="155">
        <v>4.0207913446575532</v>
      </c>
      <c r="S279" s="177">
        <v>14.9</v>
      </c>
    </row>
    <row r="280" spans="1:19" x14ac:dyDescent="0.2">
      <c r="A280" s="63"/>
      <c r="C280" s="152" t="s">
        <v>693</v>
      </c>
      <c r="E280" s="119" t="s">
        <v>630</v>
      </c>
      <c r="F280" s="119" t="s">
        <v>194</v>
      </c>
      <c r="G280" s="45">
        <v>-9</v>
      </c>
      <c r="I280" s="66">
        <v>979635.94</v>
      </c>
      <c r="J280" s="120"/>
      <c r="K280" s="121">
        <v>494082</v>
      </c>
      <c r="L280" s="121"/>
      <c r="M280" s="121">
        <v>573721</v>
      </c>
      <c r="N280" s="121"/>
      <c r="O280" s="121">
        <v>43931</v>
      </c>
      <c r="Q280" s="155">
        <v>4.4844210186898614</v>
      </c>
      <c r="S280" s="177">
        <v>13.1</v>
      </c>
    </row>
    <row r="281" spans="1:19" x14ac:dyDescent="0.2">
      <c r="A281" s="63"/>
      <c r="C281" s="152" t="s">
        <v>694</v>
      </c>
      <c r="E281" s="119" t="s">
        <v>630</v>
      </c>
      <c r="F281" s="119" t="s">
        <v>194</v>
      </c>
      <c r="G281" s="45">
        <v>-9</v>
      </c>
      <c r="I281" s="66">
        <v>962647.17</v>
      </c>
      <c r="J281" s="120"/>
      <c r="K281" s="121">
        <v>482946</v>
      </c>
      <c r="L281" s="121"/>
      <c r="M281" s="121">
        <v>566339</v>
      </c>
      <c r="N281" s="121"/>
      <c r="O281" s="121">
        <v>43399</v>
      </c>
      <c r="Q281" s="155">
        <v>4.5082976767074481</v>
      </c>
      <c r="S281" s="177">
        <v>13</v>
      </c>
    </row>
    <row r="282" spans="1:19" x14ac:dyDescent="0.2">
      <c r="A282" s="63"/>
      <c r="C282" s="152" t="s">
        <v>695</v>
      </c>
      <c r="E282" s="119" t="s">
        <v>630</v>
      </c>
      <c r="F282" s="119" t="s">
        <v>194</v>
      </c>
      <c r="G282" s="45">
        <v>-6</v>
      </c>
      <c r="I282" s="66">
        <v>843655.2</v>
      </c>
      <c r="J282" s="120"/>
      <c r="K282" s="121">
        <v>317768</v>
      </c>
      <c r="L282" s="121"/>
      <c r="M282" s="121">
        <v>576507</v>
      </c>
      <c r="N282" s="121"/>
      <c r="O282" s="121">
        <v>35969</v>
      </c>
      <c r="Q282" s="155">
        <v>4.2634716173147513</v>
      </c>
      <c r="S282" s="177">
        <v>16</v>
      </c>
    </row>
    <row r="283" spans="1:19" x14ac:dyDescent="0.2">
      <c r="A283" s="63"/>
      <c r="C283" s="152" t="s">
        <v>696</v>
      </c>
      <c r="E283" s="119" t="s">
        <v>630</v>
      </c>
      <c r="F283" s="119" t="s">
        <v>194</v>
      </c>
      <c r="G283" s="45">
        <v>-6</v>
      </c>
      <c r="I283" s="66">
        <v>1597869.51</v>
      </c>
      <c r="J283" s="120"/>
      <c r="K283" s="121">
        <v>684010</v>
      </c>
      <c r="L283" s="121"/>
      <c r="M283" s="121">
        <v>1009732</v>
      </c>
      <c r="N283" s="121"/>
      <c r="O283" s="121">
        <v>63617</v>
      </c>
      <c r="Q283" s="155">
        <v>3.9813639099978824</v>
      </c>
      <c r="S283" s="177">
        <v>15.9</v>
      </c>
    </row>
    <row r="284" spans="1:19" x14ac:dyDescent="0.2">
      <c r="A284" s="63"/>
      <c r="C284" s="152" t="s">
        <v>697</v>
      </c>
      <c r="E284" s="119" t="s">
        <v>630</v>
      </c>
      <c r="F284" s="119" t="s">
        <v>194</v>
      </c>
      <c r="G284" s="45">
        <v>-6</v>
      </c>
      <c r="I284" s="66">
        <v>2301316.4500000002</v>
      </c>
      <c r="J284" s="120"/>
      <c r="K284" s="121">
        <v>756223</v>
      </c>
      <c r="L284" s="121"/>
      <c r="M284" s="121">
        <v>1683172</v>
      </c>
      <c r="N284" s="121"/>
      <c r="O284" s="121">
        <v>93548</v>
      </c>
      <c r="Q284" s="155">
        <v>4.0649776783197282</v>
      </c>
      <c r="S284" s="177">
        <v>18</v>
      </c>
    </row>
    <row r="285" spans="1:19" x14ac:dyDescent="0.2">
      <c r="A285" s="63"/>
      <c r="C285" s="152" t="s">
        <v>698</v>
      </c>
      <c r="E285" s="119" t="s">
        <v>630</v>
      </c>
      <c r="F285" s="119" t="s">
        <v>194</v>
      </c>
      <c r="G285" s="45">
        <v>-6</v>
      </c>
      <c r="I285" s="66">
        <v>1839118.27</v>
      </c>
      <c r="J285" s="120"/>
      <c r="K285" s="121">
        <v>740830</v>
      </c>
      <c r="L285" s="121"/>
      <c r="M285" s="121">
        <v>1208635</v>
      </c>
      <c r="N285" s="121"/>
      <c r="O285" s="121">
        <v>67743</v>
      </c>
      <c r="Q285" s="155">
        <v>3.6834498958025139</v>
      </c>
      <c r="S285" s="177">
        <v>17.8</v>
      </c>
    </row>
    <row r="286" spans="1:19" x14ac:dyDescent="0.2">
      <c r="A286" s="63"/>
      <c r="C286" s="152" t="s">
        <v>699</v>
      </c>
      <c r="E286" s="119" t="s">
        <v>630</v>
      </c>
      <c r="F286" s="119" t="s">
        <v>194</v>
      </c>
      <c r="G286" s="45">
        <v>-6</v>
      </c>
      <c r="I286" s="66">
        <v>2064331.48</v>
      </c>
      <c r="J286" s="120"/>
      <c r="K286" s="121">
        <v>758946</v>
      </c>
      <c r="L286" s="121"/>
      <c r="M286" s="121">
        <v>1429245</v>
      </c>
      <c r="N286" s="121"/>
      <c r="O286" s="121">
        <v>79805</v>
      </c>
      <c r="Q286" s="155">
        <v>3.8659004512201696</v>
      </c>
      <c r="S286" s="177">
        <v>17.899999999999999</v>
      </c>
    </row>
    <row r="287" spans="1:19" x14ac:dyDescent="0.2">
      <c r="A287" s="63"/>
      <c r="C287" s="152" t="s">
        <v>700</v>
      </c>
      <c r="E287" s="119" t="s">
        <v>630</v>
      </c>
      <c r="F287" s="119" t="s">
        <v>194</v>
      </c>
      <c r="G287" s="45">
        <v>-6</v>
      </c>
      <c r="I287" s="68">
        <v>4425582.26</v>
      </c>
      <c r="J287" s="120"/>
      <c r="K287" s="121">
        <v>1626976</v>
      </c>
      <c r="L287" s="121"/>
      <c r="M287" s="121">
        <v>3064141</v>
      </c>
      <c r="N287" s="121"/>
      <c r="O287" s="121">
        <v>171657</v>
      </c>
      <c r="Q287" s="155">
        <v>3.878743855955352</v>
      </c>
      <c r="S287" s="177">
        <v>17.899999999999999</v>
      </c>
    </row>
    <row r="288" spans="1:19" x14ac:dyDescent="0.2">
      <c r="A288" s="63"/>
      <c r="E288" s="119"/>
      <c r="F288" s="119"/>
      <c r="G288" s="45"/>
      <c r="I288" s="66"/>
      <c r="K288" s="156"/>
      <c r="L288" s="71"/>
      <c r="M288" s="156"/>
      <c r="N288" s="71"/>
      <c r="O288" s="156"/>
      <c r="Q288" s="63"/>
      <c r="S288" s="72"/>
    </row>
    <row r="289" spans="1:19" x14ac:dyDescent="0.2">
      <c r="A289" s="63"/>
      <c r="C289" s="178" t="s">
        <v>41</v>
      </c>
      <c r="E289" s="119"/>
      <c r="F289" s="119"/>
      <c r="G289" s="45"/>
      <c r="I289" s="66">
        <f>+SUBTOTAL(9,I273:I288)</f>
        <v>29546423.140000001</v>
      </c>
      <c r="K289" s="71">
        <f>+SUBTOTAL(9,K273:K288)</f>
        <v>9449681</v>
      </c>
      <c r="L289" s="71"/>
      <c r="M289" s="71">
        <f>+SUBTOTAL(9,M273:M288)</f>
        <v>22205643</v>
      </c>
      <c r="N289" s="71"/>
      <c r="O289" s="71">
        <f>+SUBTOTAL(9,O273:O288)</f>
        <v>1445988</v>
      </c>
      <c r="Q289" s="155">
        <f>IF(O289/I289*100=0,"-     ",O289/I289*100)</f>
        <v>4.8939527913360816</v>
      </c>
      <c r="S289" s="177">
        <f>IF(O289=0,"-     ",ROUND(M289/O289,1))</f>
        <v>15.4</v>
      </c>
    </row>
    <row r="290" spans="1:19" x14ac:dyDescent="0.2">
      <c r="A290" s="63"/>
      <c r="E290" s="119"/>
      <c r="F290" s="119"/>
      <c r="G290" s="45"/>
      <c r="I290" s="66"/>
      <c r="K290" s="71"/>
      <c r="L290" s="71"/>
      <c r="M290" s="71"/>
      <c r="N290" s="71"/>
      <c r="O290" s="71"/>
      <c r="Q290" s="63"/>
      <c r="S290" s="72"/>
    </row>
    <row r="291" spans="1:19" x14ac:dyDescent="0.2">
      <c r="A291" s="63">
        <v>346</v>
      </c>
      <c r="C291" s="64" t="s">
        <v>664</v>
      </c>
      <c r="I291" s="66"/>
      <c r="K291" s="71"/>
      <c r="L291" s="71"/>
      <c r="M291" s="71"/>
      <c r="N291" s="71"/>
      <c r="O291" s="71"/>
    </row>
    <row r="292" spans="1:19" x14ac:dyDescent="0.2">
      <c r="A292" s="63"/>
      <c r="C292" s="151" t="s">
        <v>585</v>
      </c>
      <c r="E292" s="119" t="s">
        <v>631</v>
      </c>
      <c r="F292" s="119" t="s">
        <v>194</v>
      </c>
      <c r="G292" s="45">
        <v>-7</v>
      </c>
      <c r="I292" s="66">
        <v>3551.54</v>
      </c>
      <c r="J292" s="120"/>
      <c r="K292" s="121">
        <v>4</v>
      </c>
      <c r="L292" s="121"/>
      <c r="M292" s="121">
        <v>3796</v>
      </c>
      <c r="N292" s="121"/>
      <c r="O292" s="121">
        <v>99</v>
      </c>
      <c r="Q292" s="155">
        <v>2.7875231589676592</v>
      </c>
      <c r="S292" s="177">
        <v>38.299999999999997</v>
      </c>
    </row>
    <row r="293" spans="1:19" x14ac:dyDescent="0.2">
      <c r="A293" s="63"/>
      <c r="C293" s="151" t="s">
        <v>196</v>
      </c>
      <c r="E293" s="119" t="s">
        <v>631</v>
      </c>
      <c r="F293" s="119" t="s">
        <v>194</v>
      </c>
      <c r="G293" s="45">
        <v>-5</v>
      </c>
      <c r="I293" s="66">
        <v>9488.39</v>
      </c>
      <c r="J293" s="120"/>
      <c r="K293" s="121">
        <v>4131</v>
      </c>
      <c r="L293" s="121"/>
      <c r="M293" s="121">
        <v>5832</v>
      </c>
      <c r="N293" s="121"/>
      <c r="O293" s="121">
        <v>1666</v>
      </c>
      <c r="Q293" s="155">
        <v>17.558300196345218</v>
      </c>
      <c r="S293" s="177">
        <v>3.5</v>
      </c>
    </row>
    <row r="294" spans="1:19" x14ac:dyDescent="0.2">
      <c r="A294" s="63"/>
      <c r="C294" s="152" t="s">
        <v>701</v>
      </c>
      <c r="E294" s="119" t="s">
        <v>631</v>
      </c>
      <c r="F294" s="119" t="s">
        <v>194</v>
      </c>
      <c r="G294" s="45">
        <v>-9</v>
      </c>
      <c r="I294" s="66">
        <v>9494.3799999999992</v>
      </c>
      <c r="J294" s="120"/>
      <c r="K294" s="121">
        <v>4715</v>
      </c>
      <c r="L294" s="121"/>
      <c r="M294" s="121">
        <v>5634</v>
      </c>
      <c r="N294" s="121"/>
      <c r="O294" s="121">
        <v>2254</v>
      </c>
      <c r="Q294" s="155">
        <v>23.740360086703927</v>
      </c>
      <c r="S294" s="177">
        <v>2.5</v>
      </c>
    </row>
    <row r="295" spans="1:19" x14ac:dyDescent="0.2">
      <c r="A295" s="63"/>
      <c r="C295" s="152" t="s">
        <v>691</v>
      </c>
      <c r="E295" s="119" t="s">
        <v>631</v>
      </c>
      <c r="F295" s="119" t="s">
        <v>194</v>
      </c>
      <c r="G295" s="45">
        <v>-9</v>
      </c>
      <c r="I295" s="66">
        <v>1283450.74</v>
      </c>
      <c r="J295" s="120"/>
      <c r="K295" s="121">
        <v>613583</v>
      </c>
      <c r="L295" s="121"/>
      <c r="M295" s="121">
        <v>785378</v>
      </c>
      <c r="N295" s="121"/>
      <c r="O295" s="121">
        <v>51353</v>
      </c>
      <c r="Q295" s="155">
        <v>4.0011664179647441</v>
      </c>
      <c r="S295" s="177">
        <v>15.3</v>
      </c>
    </row>
    <row r="296" spans="1:19" x14ac:dyDescent="0.2">
      <c r="A296" s="63"/>
      <c r="C296" s="152" t="s">
        <v>692</v>
      </c>
      <c r="E296" s="119" t="s">
        <v>631</v>
      </c>
      <c r="F296" s="119" t="s">
        <v>194</v>
      </c>
      <c r="G296" s="45">
        <v>-9</v>
      </c>
      <c r="I296" s="66">
        <v>2395225.12</v>
      </c>
      <c r="J296" s="120"/>
      <c r="K296" s="121">
        <v>1140284</v>
      </c>
      <c r="L296" s="121"/>
      <c r="M296" s="121">
        <v>1470511</v>
      </c>
      <c r="N296" s="121"/>
      <c r="O296" s="121">
        <v>96163</v>
      </c>
      <c r="Q296" s="155">
        <v>4.0147792037184376</v>
      </c>
      <c r="S296" s="177">
        <v>15.3</v>
      </c>
    </row>
    <row r="297" spans="1:19" x14ac:dyDescent="0.2">
      <c r="A297" s="63"/>
      <c r="C297" s="152" t="s">
        <v>693</v>
      </c>
      <c r="E297" s="119" t="s">
        <v>631</v>
      </c>
      <c r="F297" s="119" t="s">
        <v>194</v>
      </c>
      <c r="G297" s="45">
        <v>-9</v>
      </c>
      <c r="I297" s="66">
        <v>22455.77</v>
      </c>
      <c r="J297" s="120"/>
      <c r="K297" s="121">
        <v>11378</v>
      </c>
      <c r="L297" s="121"/>
      <c r="M297" s="121">
        <v>13099</v>
      </c>
      <c r="N297" s="121"/>
      <c r="O297" s="121">
        <v>980</v>
      </c>
      <c r="Q297" s="155">
        <v>4.3641344741240218</v>
      </c>
      <c r="S297" s="177">
        <v>13.4</v>
      </c>
    </row>
    <row r="298" spans="1:19" x14ac:dyDescent="0.2">
      <c r="A298" s="63"/>
      <c r="C298" s="152" t="s">
        <v>694</v>
      </c>
      <c r="E298" s="119" t="s">
        <v>631</v>
      </c>
      <c r="F298" s="119" t="s">
        <v>194</v>
      </c>
      <c r="G298" s="45">
        <v>-9</v>
      </c>
      <c r="I298" s="66">
        <v>23047.78</v>
      </c>
      <c r="J298" s="120"/>
      <c r="K298" s="121">
        <v>11498</v>
      </c>
      <c r="L298" s="121"/>
      <c r="M298" s="121">
        <v>13624</v>
      </c>
      <c r="N298" s="121"/>
      <c r="O298" s="121">
        <v>1018</v>
      </c>
      <c r="Q298" s="155">
        <v>4.4169113033880052</v>
      </c>
      <c r="S298" s="177">
        <v>13.4</v>
      </c>
    </row>
    <row r="299" spans="1:19" x14ac:dyDescent="0.2">
      <c r="A299" s="63"/>
      <c r="C299" s="152" t="s">
        <v>695</v>
      </c>
      <c r="E299" s="119" t="s">
        <v>631</v>
      </c>
      <c r="F299" s="119" t="s">
        <v>194</v>
      </c>
      <c r="G299" s="45">
        <v>-6</v>
      </c>
      <c r="I299" s="66">
        <v>14528.92</v>
      </c>
      <c r="J299" s="120"/>
      <c r="K299" s="121">
        <v>6024</v>
      </c>
      <c r="L299" s="121"/>
      <c r="M299" s="121">
        <v>9377</v>
      </c>
      <c r="N299" s="121"/>
      <c r="O299" s="121">
        <v>572</v>
      </c>
      <c r="Q299" s="155">
        <v>3.9369753567367702</v>
      </c>
      <c r="S299" s="177">
        <v>16.399999999999999</v>
      </c>
    </row>
    <row r="300" spans="1:19" x14ac:dyDescent="0.2">
      <c r="A300" s="63"/>
      <c r="C300" s="152" t="s">
        <v>697</v>
      </c>
      <c r="E300" s="119" t="s">
        <v>631</v>
      </c>
      <c r="F300" s="119" t="s">
        <v>194</v>
      </c>
      <c r="G300" s="45">
        <v>-6</v>
      </c>
      <c r="I300" s="66">
        <v>5204.51</v>
      </c>
      <c r="J300" s="120"/>
      <c r="K300" s="121">
        <v>2006</v>
      </c>
      <c r="L300" s="121"/>
      <c r="M300" s="121">
        <v>3511</v>
      </c>
      <c r="N300" s="121"/>
      <c r="O300" s="121">
        <v>192</v>
      </c>
      <c r="Q300" s="155">
        <v>3.689108100474396</v>
      </c>
      <c r="S300" s="177">
        <v>18.3</v>
      </c>
    </row>
    <row r="301" spans="1:19" x14ac:dyDescent="0.2">
      <c r="A301" s="63"/>
      <c r="C301" s="152" t="s">
        <v>698</v>
      </c>
      <c r="E301" s="119" t="s">
        <v>631</v>
      </c>
      <c r="F301" s="119" t="s">
        <v>194</v>
      </c>
      <c r="G301" s="45">
        <v>-6</v>
      </c>
      <c r="I301" s="66">
        <v>5182.59</v>
      </c>
      <c r="J301" s="120"/>
      <c r="K301" s="121">
        <v>1999</v>
      </c>
      <c r="L301" s="121"/>
      <c r="M301" s="121">
        <v>3495</v>
      </c>
      <c r="N301" s="121"/>
      <c r="O301" s="121">
        <v>191</v>
      </c>
      <c r="Q301" s="155">
        <v>3.6854159792690528</v>
      </c>
      <c r="S301" s="177">
        <v>18.3</v>
      </c>
    </row>
    <row r="302" spans="1:19" x14ac:dyDescent="0.2">
      <c r="A302" s="63"/>
      <c r="C302" s="152" t="s">
        <v>699</v>
      </c>
      <c r="E302" s="119" t="s">
        <v>631</v>
      </c>
      <c r="F302" s="119" t="s">
        <v>194</v>
      </c>
      <c r="G302" s="45">
        <v>-6</v>
      </c>
      <c r="I302" s="66">
        <v>5328.44</v>
      </c>
      <c r="J302" s="120"/>
      <c r="K302" s="121">
        <v>2042</v>
      </c>
      <c r="L302" s="121"/>
      <c r="M302" s="121">
        <v>3606</v>
      </c>
      <c r="N302" s="121"/>
      <c r="O302" s="121">
        <v>197</v>
      </c>
      <c r="Q302" s="155">
        <v>3.6971421279023509</v>
      </c>
      <c r="S302" s="177">
        <v>18.3</v>
      </c>
    </row>
    <row r="303" spans="1:19" x14ac:dyDescent="0.2">
      <c r="A303" s="63"/>
      <c r="C303" s="152" t="s">
        <v>700</v>
      </c>
      <c r="E303" s="119" t="s">
        <v>631</v>
      </c>
      <c r="F303" s="119" t="s">
        <v>194</v>
      </c>
      <c r="G303" s="45">
        <v>-6</v>
      </c>
      <c r="I303" s="68">
        <v>25332.91</v>
      </c>
      <c r="J303" s="120"/>
      <c r="K303" s="121">
        <v>6364</v>
      </c>
      <c r="L303" s="121"/>
      <c r="M303" s="121">
        <v>20489</v>
      </c>
      <c r="N303" s="121"/>
      <c r="O303" s="121">
        <v>1114</v>
      </c>
      <c r="Q303" s="155">
        <v>4.3974419046213002</v>
      </c>
      <c r="S303" s="177">
        <v>18.399999999999999</v>
      </c>
    </row>
    <row r="304" spans="1:19" x14ac:dyDescent="0.2">
      <c r="A304" s="63"/>
      <c r="E304" s="119"/>
      <c r="F304" s="119"/>
      <c r="G304" s="45"/>
      <c r="I304" s="66"/>
      <c r="K304" s="156"/>
      <c r="L304" s="71"/>
      <c r="M304" s="156"/>
      <c r="N304" s="71"/>
      <c r="O304" s="156"/>
      <c r="Q304" s="63"/>
      <c r="S304" s="72"/>
    </row>
    <row r="305" spans="1:19" x14ac:dyDescent="0.2">
      <c r="A305" s="63"/>
      <c r="C305" s="178" t="s">
        <v>665</v>
      </c>
      <c r="E305" s="119"/>
      <c r="F305" s="119"/>
      <c r="G305" s="45"/>
      <c r="I305" s="66">
        <f>+SUBTOTAL(9,I292:I304)</f>
        <v>3802291.0899999994</v>
      </c>
      <c r="K305" s="71">
        <f>+SUBTOTAL(9,K292:K304)</f>
        <v>1804028</v>
      </c>
      <c r="L305" s="71"/>
      <c r="M305" s="71">
        <f>+SUBTOTAL(9,M292:M304)</f>
        <v>2338352</v>
      </c>
      <c r="N305" s="71"/>
      <c r="O305" s="71">
        <f>+SUBTOTAL(9,O292:O304)</f>
        <v>155799</v>
      </c>
      <c r="Q305" s="155">
        <f>IF(O305/I305*100=0,"-     ",O305/I305*100)</f>
        <v>4.0975032240364326</v>
      </c>
      <c r="S305" s="177">
        <f>IF(O305=0,"-     ",ROUND(M305/O305,1))</f>
        <v>15</v>
      </c>
    </row>
    <row r="306" spans="1:19" x14ac:dyDescent="0.2">
      <c r="A306" s="63"/>
      <c r="E306" s="119"/>
      <c r="F306" s="119"/>
      <c r="G306" s="45"/>
      <c r="I306" s="66"/>
      <c r="K306" s="71"/>
      <c r="L306" s="71"/>
      <c r="M306" s="71"/>
      <c r="N306" s="71"/>
      <c r="O306" s="71"/>
      <c r="Q306" s="63"/>
      <c r="S306" s="72"/>
    </row>
    <row r="307" spans="1:19" ht="15.75" x14ac:dyDescent="0.25">
      <c r="A307" s="63"/>
      <c r="C307" s="193" t="s">
        <v>44</v>
      </c>
      <c r="E307" s="65"/>
      <c r="G307" s="148"/>
      <c r="H307" s="182"/>
      <c r="I307" s="181">
        <f>+SUBTOTAL(9,I197:I306)</f>
        <v>365179331.16999996</v>
      </c>
      <c r="J307" s="182"/>
      <c r="K307" s="183">
        <f>+SUBTOTAL(9,K197:K306)</f>
        <v>107257609</v>
      </c>
      <c r="L307" s="184"/>
      <c r="M307" s="183">
        <f>+SUBTOTAL(9,M197:M306)</f>
        <v>284420347</v>
      </c>
      <c r="N307" s="184"/>
      <c r="O307" s="183">
        <f>+SUBTOTAL(9,O197:O306)</f>
        <v>14933091</v>
      </c>
      <c r="P307" s="182"/>
      <c r="Q307" s="225">
        <f>IF(O307/I307*100=0,"-     ",O307/I307*100)</f>
        <v>4.0892486856131187</v>
      </c>
      <c r="S307" s="72"/>
    </row>
    <row r="308" spans="1:19" ht="15.75" x14ac:dyDescent="0.25">
      <c r="A308" s="63"/>
      <c r="C308" s="193"/>
      <c r="E308" s="65"/>
      <c r="G308" s="148"/>
      <c r="H308" s="182"/>
      <c r="I308" s="66"/>
      <c r="J308" s="182"/>
      <c r="K308" s="184"/>
      <c r="L308" s="184"/>
      <c r="M308" s="184"/>
      <c r="N308" s="184"/>
      <c r="O308" s="184"/>
      <c r="P308" s="182"/>
      <c r="Q308" s="63"/>
      <c r="S308" s="72"/>
    </row>
    <row r="309" spans="1:19" x14ac:dyDescent="0.2">
      <c r="A309" s="63"/>
      <c r="E309" s="65"/>
      <c r="G309" s="45"/>
      <c r="I309" s="66"/>
      <c r="K309" s="71"/>
      <c r="L309" s="71"/>
      <c r="M309" s="71"/>
      <c r="N309" s="71"/>
      <c r="O309" s="71"/>
      <c r="Q309" s="63"/>
      <c r="S309" s="72"/>
    </row>
    <row r="310" spans="1:19" ht="15.75" x14ac:dyDescent="0.25">
      <c r="A310" s="63"/>
      <c r="C310" s="167" t="s">
        <v>45</v>
      </c>
      <c r="E310" s="65"/>
      <c r="G310" s="45"/>
      <c r="I310" s="66"/>
      <c r="K310" s="71"/>
      <c r="L310" s="71"/>
      <c r="M310" s="71"/>
      <c r="N310" s="71"/>
      <c r="O310" s="71"/>
      <c r="Q310" s="63"/>
      <c r="S310" s="72"/>
    </row>
    <row r="311" spans="1:19" ht="15.75" x14ac:dyDescent="0.25">
      <c r="A311" s="63"/>
      <c r="C311" s="69"/>
      <c r="E311" s="70"/>
      <c r="G311" s="45"/>
      <c r="I311" s="66"/>
      <c r="K311" s="71"/>
      <c r="L311" s="71"/>
      <c r="M311" s="71"/>
      <c r="N311" s="71"/>
      <c r="O311" s="71"/>
      <c r="Q311" s="63"/>
      <c r="S311" s="72"/>
    </row>
    <row r="312" spans="1:19" x14ac:dyDescent="0.2">
      <c r="A312" s="63">
        <v>350.1</v>
      </c>
      <c r="C312" s="64" t="s">
        <v>666</v>
      </c>
      <c r="E312" s="119" t="s">
        <v>632</v>
      </c>
      <c r="F312" s="119"/>
      <c r="G312" s="119">
        <v>0</v>
      </c>
      <c r="I312" s="66">
        <v>8587652.5899999999</v>
      </c>
      <c r="J312" s="120"/>
      <c r="K312" s="121">
        <v>2965005</v>
      </c>
      <c r="L312" s="121"/>
      <c r="M312" s="121">
        <v>5622648</v>
      </c>
      <c r="N312" s="121"/>
      <c r="O312" s="121">
        <v>97954</v>
      </c>
      <c r="Q312" s="155">
        <v>1.1406376652225518</v>
      </c>
      <c r="S312" s="177">
        <v>57.4</v>
      </c>
    </row>
    <row r="313" spans="1:19" x14ac:dyDescent="0.2">
      <c r="A313" s="63">
        <v>352.1</v>
      </c>
      <c r="C313" s="64" t="s">
        <v>165</v>
      </c>
      <c r="E313" s="119" t="s">
        <v>633</v>
      </c>
      <c r="F313" s="119"/>
      <c r="G313" s="45">
        <v>-10</v>
      </c>
      <c r="I313" s="66">
        <v>12348843.039999999</v>
      </c>
      <c r="J313" s="120"/>
      <c r="K313" s="121">
        <v>1935360</v>
      </c>
      <c r="L313" s="121"/>
      <c r="M313" s="121">
        <v>11648367</v>
      </c>
      <c r="N313" s="121"/>
      <c r="O313" s="121">
        <v>215708</v>
      </c>
      <c r="Q313" s="155">
        <v>1.746787122496295</v>
      </c>
      <c r="S313" s="177">
        <v>54</v>
      </c>
    </row>
    <row r="314" spans="1:19" x14ac:dyDescent="0.2">
      <c r="A314" s="63">
        <v>353.1</v>
      </c>
      <c r="C314" s="64" t="s">
        <v>166</v>
      </c>
      <c r="E314" s="119" t="s">
        <v>634</v>
      </c>
      <c r="F314" s="119"/>
      <c r="G314" s="45">
        <v>-15</v>
      </c>
      <c r="I314" s="66">
        <v>177220906.5</v>
      </c>
      <c r="J314" s="120"/>
      <c r="K314" s="121">
        <v>67453599</v>
      </c>
      <c r="L314" s="121"/>
      <c r="M314" s="121">
        <v>136350443</v>
      </c>
      <c r="N314" s="121"/>
      <c r="O314" s="121">
        <v>2853420</v>
      </c>
      <c r="Q314" s="155">
        <v>1.6100922043303056</v>
      </c>
      <c r="S314" s="177">
        <v>47.8</v>
      </c>
    </row>
    <row r="315" spans="1:19" x14ac:dyDescent="0.2">
      <c r="A315" s="63">
        <v>354</v>
      </c>
      <c r="C315" s="64" t="s">
        <v>167</v>
      </c>
      <c r="E315" s="119" t="s">
        <v>632</v>
      </c>
      <c r="F315" s="119"/>
      <c r="G315" s="45">
        <v>-50</v>
      </c>
      <c r="I315" s="66">
        <v>43937509.409999996</v>
      </c>
      <c r="J315" s="120"/>
      <c r="K315" s="121">
        <v>24518155</v>
      </c>
      <c r="L315" s="121"/>
      <c r="M315" s="121">
        <v>41388109</v>
      </c>
      <c r="N315" s="121"/>
      <c r="O315" s="121">
        <v>808496</v>
      </c>
      <c r="Q315" s="155">
        <v>1.8401043000766666</v>
      </c>
      <c r="S315" s="177">
        <v>51.2</v>
      </c>
    </row>
    <row r="316" spans="1:19" x14ac:dyDescent="0.2">
      <c r="A316" s="63">
        <v>355</v>
      </c>
      <c r="C316" s="64" t="s">
        <v>168</v>
      </c>
      <c r="E316" s="119" t="s">
        <v>635</v>
      </c>
      <c r="F316" s="119"/>
      <c r="G316" s="45">
        <v>-75</v>
      </c>
      <c r="I316" s="66">
        <v>72622298.379999995</v>
      </c>
      <c r="J316" s="120"/>
      <c r="K316" s="121">
        <v>22514553</v>
      </c>
      <c r="L316" s="121"/>
      <c r="M316" s="121">
        <v>104574469</v>
      </c>
      <c r="N316" s="121"/>
      <c r="O316" s="121">
        <v>2166154</v>
      </c>
      <c r="Q316" s="155">
        <v>2.9827670678577056</v>
      </c>
      <c r="S316" s="177">
        <v>48.3</v>
      </c>
    </row>
    <row r="317" spans="1:19" x14ac:dyDescent="0.2">
      <c r="A317" s="63">
        <v>356</v>
      </c>
      <c r="C317" s="64" t="s">
        <v>169</v>
      </c>
      <c r="E317" s="119" t="s">
        <v>636</v>
      </c>
      <c r="F317" s="119"/>
      <c r="G317" s="45">
        <v>-75</v>
      </c>
      <c r="I317" s="66">
        <v>55070079.07</v>
      </c>
      <c r="J317" s="120"/>
      <c r="K317" s="121">
        <v>27080118</v>
      </c>
      <c r="L317" s="121"/>
      <c r="M317" s="121">
        <v>69292520</v>
      </c>
      <c r="N317" s="121"/>
      <c r="O317" s="121">
        <v>1830912</v>
      </c>
      <c r="Q317" s="155">
        <v>3.3246946997710207</v>
      </c>
      <c r="S317" s="177">
        <v>37.799999999999997</v>
      </c>
    </row>
    <row r="318" spans="1:19" x14ac:dyDescent="0.2">
      <c r="A318" s="63">
        <v>357</v>
      </c>
      <c r="C318" s="64" t="s">
        <v>170</v>
      </c>
      <c r="E318" s="119" t="s">
        <v>469</v>
      </c>
      <c r="F318" s="119"/>
      <c r="G318" s="45">
        <v>-5</v>
      </c>
      <c r="I318" s="66">
        <v>2278627.52</v>
      </c>
      <c r="J318" s="120"/>
      <c r="K318" s="121">
        <v>647631</v>
      </c>
      <c r="L318" s="121"/>
      <c r="M318" s="121">
        <v>1744928</v>
      </c>
      <c r="N318" s="121"/>
      <c r="O318" s="121">
        <v>41653</v>
      </c>
      <c r="Q318" s="155">
        <v>1.8279863485542385</v>
      </c>
      <c r="S318" s="177">
        <v>41.9</v>
      </c>
    </row>
    <row r="319" spans="1:19" x14ac:dyDescent="0.2">
      <c r="A319" s="63">
        <v>358</v>
      </c>
      <c r="C319" s="64" t="s">
        <v>171</v>
      </c>
      <c r="E319" s="119" t="s">
        <v>637</v>
      </c>
      <c r="F319" s="119"/>
      <c r="G319" s="45">
        <v>-10</v>
      </c>
      <c r="I319" s="68">
        <v>7425136.2999999998</v>
      </c>
      <c r="J319" s="120"/>
      <c r="K319" s="121">
        <v>2917032</v>
      </c>
      <c r="L319" s="121"/>
      <c r="M319" s="121">
        <v>5250618</v>
      </c>
      <c r="N319" s="121"/>
      <c r="O319" s="121">
        <v>180906</v>
      </c>
      <c r="Q319" s="155">
        <v>2.4363997196926874</v>
      </c>
      <c r="S319" s="177">
        <v>29</v>
      </c>
    </row>
    <row r="320" spans="1:19" x14ac:dyDescent="0.2">
      <c r="A320" s="63"/>
      <c r="E320" s="65"/>
      <c r="G320" s="45"/>
      <c r="I320" s="66"/>
      <c r="K320" s="156"/>
      <c r="L320" s="71"/>
      <c r="M320" s="156"/>
      <c r="N320" s="71"/>
      <c r="O320" s="156"/>
      <c r="Q320" s="63"/>
      <c r="S320" s="72"/>
    </row>
    <row r="321" spans="1:19" ht="15.75" x14ac:dyDescent="0.25">
      <c r="A321" s="63"/>
      <c r="C321" s="176" t="s">
        <v>48</v>
      </c>
      <c r="E321" s="168"/>
      <c r="F321" s="182"/>
      <c r="G321" s="148"/>
      <c r="H321" s="182"/>
      <c r="I321" s="181">
        <f>+SUBTOTAL(9,I312:I320)</f>
        <v>379491052.80999994</v>
      </c>
      <c r="J321" s="182"/>
      <c r="K321" s="184">
        <f>+SUBTOTAL(9,K312:K320)</f>
        <v>150031453</v>
      </c>
      <c r="L321" s="184"/>
      <c r="M321" s="184">
        <f>+SUBTOTAL(9,M312:M320)</f>
        <v>375872102</v>
      </c>
      <c r="N321" s="184"/>
      <c r="O321" s="184">
        <f>+SUBTOTAL(9,O312:O320)</f>
        <v>8195203</v>
      </c>
      <c r="Q321" s="225">
        <f>IF(O321/I321*100=0,"-     ",O321/I321*100)</f>
        <v>2.1595246948030411</v>
      </c>
      <c r="S321" s="72"/>
    </row>
    <row r="322" spans="1:19" ht="15.75" x14ac:dyDescent="0.25">
      <c r="A322" s="63"/>
      <c r="C322" s="176"/>
      <c r="E322" s="168"/>
      <c r="F322" s="182"/>
      <c r="G322" s="148"/>
      <c r="H322" s="182"/>
      <c r="I322" s="66"/>
      <c r="J322" s="182"/>
      <c r="K322" s="184"/>
      <c r="L322" s="184"/>
      <c r="M322" s="184"/>
      <c r="N322" s="184"/>
      <c r="O322" s="184"/>
      <c r="Q322" s="63"/>
      <c r="S322" s="72"/>
    </row>
    <row r="323" spans="1:19" x14ac:dyDescent="0.2">
      <c r="A323" s="63"/>
      <c r="E323" s="65"/>
      <c r="G323" s="45"/>
      <c r="I323" s="66"/>
      <c r="K323" s="71"/>
      <c r="L323" s="71"/>
      <c r="M323" s="71"/>
      <c r="N323" s="71"/>
      <c r="O323" s="71"/>
      <c r="Q323" s="63"/>
      <c r="S323" s="72"/>
    </row>
    <row r="324" spans="1:19" ht="15.75" x14ac:dyDescent="0.25">
      <c r="A324" s="63"/>
      <c r="C324" s="167" t="s">
        <v>49</v>
      </c>
      <c r="D324" s="73"/>
      <c r="E324" s="65"/>
      <c r="F324" s="73"/>
      <c r="G324" s="45"/>
      <c r="H324" s="73"/>
      <c r="I324" s="66"/>
      <c r="J324" s="73"/>
      <c r="K324" s="71"/>
      <c r="L324" s="71"/>
      <c r="M324" s="71"/>
      <c r="N324" s="71"/>
      <c r="O324" s="71"/>
      <c r="P324" s="73"/>
      <c r="Q324" s="63"/>
      <c r="R324" s="73"/>
      <c r="S324" s="72"/>
    </row>
    <row r="325" spans="1:19" ht="15.75" x14ac:dyDescent="0.25">
      <c r="A325" s="63"/>
      <c r="C325" s="69"/>
      <c r="E325" s="70"/>
      <c r="G325" s="45"/>
      <c r="I325" s="66"/>
      <c r="K325" s="71"/>
      <c r="L325" s="71"/>
      <c r="M325" s="71"/>
      <c r="N325" s="71"/>
      <c r="O325" s="71"/>
      <c r="Q325" s="63"/>
      <c r="S325" s="72"/>
    </row>
    <row r="326" spans="1:19" x14ac:dyDescent="0.2">
      <c r="A326" s="63">
        <v>361</v>
      </c>
      <c r="C326" s="56" t="s">
        <v>508</v>
      </c>
      <c r="E326" s="119" t="s">
        <v>638</v>
      </c>
      <c r="F326" s="119"/>
      <c r="G326" s="45">
        <v>-10</v>
      </c>
      <c r="I326" s="66">
        <v>7496623.4400000004</v>
      </c>
      <c r="J326" s="120"/>
      <c r="K326" s="121">
        <v>2161463</v>
      </c>
      <c r="L326" s="121"/>
      <c r="M326" s="121">
        <v>6084823</v>
      </c>
      <c r="N326" s="121"/>
      <c r="O326" s="121">
        <v>153417</v>
      </c>
      <c r="Q326" s="155">
        <v>2.0464813422721417</v>
      </c>
      <c r="S326" s="177">
        <v>39.700000000000003</v>
      </c>
    </row>
    <row r="327" spans="1:19" x14ac:dyDescent="0.2">
      <c r="A327" s="63">
        <v>362</v>
      </c>
      <c r="C327" s="151" t="s">
        <v>46</v>
      </c>
      <c r="E327" s="119" t="s">
        <v>639</v>
      </c>
      <c r="F327" s="119"/>
      <c r="G327" s="45">
        <v>-15</v>
      </c>
      <c r="I327" s="66">
        <v>130844529.79000001</v>
      </c>
      <c r="J327" s="120"/>
      <c r="K327" s="121">
        <v>41811140</v>
      </c>
      <c r="L327" s="121"/>
      <c r="M327" s="121">
        <v>108660069</v>
      </c>
      <c r="N327" s="121"/>
      <c r="O327" s="121">
        <v>2752950</v>
      </c>
      <c r="Q327" s="155">
        <v>2.1039855501933244</v>
      </c>
      <c r="S327" s="177">
        <v>39.5</v>
      </c>
    </row>
    <row r="328" spans="1:19" x14ac:dyDescent="0.2">
      <c r="A328" s="63">
        <v>364</v>
      </c>
      <c r="C328" s="64" t="s">
        <v>667</v>
      </c>
      <c r="E328" s="119" t="s">
        <v>640</v>
      </c>
      <c r="F328" s="119"/>
      <c r="G328" s="45">
        <v>-80</v>
      </c>
      <c r="I328" s="66">
        <v>180739747.03</v>
      </c>
      <c r="J328" s="120"/>
      <c r="K328" s="121">
        <v>76980980</v>
      </c>
      <c r="L328" s="121"/>
      <c r="M328" s="121">
        <v>248350565</v>
      </c>
      <c r="N328" s="121"/>
      <c r="O328" s="121">
        <v>5754513</v>
      </c>
      <c r="Q328" s="155">
        <v>3.1838669106053574</v>
      </c>
      <c r="S328" s="177">
        <v>43.2</v>
      </c>
    </row>
    <row r="329" spans="1:19" x14ac:dyDescent="0.2">
      <c r="A329" s="63">
        <v>365</v>
      </c>
      <c r="C329" s="64" t="s">
        <v>47</v>
      </c>
      <c r="E329" s="119" t="s">
        <v>641</v>
      </c>
      <c r="F329" s="119"/>
      <c r="G329" s="45">
        <v>-75</v>
      </c>
      <c r="I329" s="66">
        <v>294631650.77999997</v>
      </c>
      <c r="J329" s="120"/>
      <c r="K329" s="121">
        <v>112310961</v>
      </c>
      <c r="L329" s="121"/>
      <c r="M329" s="121">
        <v>403294428</v>
      </c>
      <c r="N329" s="121"/>
      <c r="O329" s="121">
        <v>9584229</v>
      </c>
      <c r="Q329" s="155">
        <v>3.252952958253795</v>
      </c>
      <c r="S329" s="177">
        <v>42.1</v>
      </c>
    </row>
    <row r="330" spans="1:19" x14ac:dyDescent="0.2">
      <c r="A330" s="63">
        <v>366</v>
      </c>
      <c r="C330" s="56" t="s">
        <v>509</v>
      </c>
      <c r="E330" s="119" t="s">
        <v>642</v>
      </c>
      <c r="F330" s="119"/>
      <c r="G330" s="45">
        <v>-30</v>
      </c>
      <c r="I330" s="66">
        <v>83283013.769999996</v>
      </c>
      <c r="J330" s="120"/>
      <c r="K330" s="121">
        <v>30229424</v>
      </c>
      <c r="L330" s="121"/>
      <c r="M330" s="121">
        <v>78038494</v>
      </c>
      <c r="N330" s="121"/>
      <c r="O330" s="121">
        <v>1331520</v>
      </c>
      <c r="Q330" s="155">
        <v>1.5987894046164273</v>
      </c>
      <c r="S330" s="177">
        <v>58.6</v>
      </c>
    </row>
    <row r="331" spans="1:19" x14ac:dyDescent="0.2">
      <c r="A331" s="63">
        <v>367</v>
      </c>
      <c r="C331" s="64" t="s">
        <v>50</v>
      </c>
      <c r="E331" s="119" t="s">
        <v>643</v>
      </c>
      <c r="F331" s="119"/>
      <c r="G331" s="45">
        <v>-40</v>
      </c>
      <c r="I331" s="66">
        <v>201672612</v>
      </c>
      <c r="J331" s="120"/>
      <c r="K331" s="121">
        <v>57425952</v>
      </c>
      <c r="L331" s="121"/>
      <c r="M331" s="121">
        <v>224915705</v>
      </c>
      <c r="N331" s="121"/>
      <c r="O331" s="121">
        <v>4152554</v>
      </c>
      <c r="Q331" s="155">
        <v>2.0590569829085172</v>
      </c>
      <c r="S331" s="177">
        <v>54.2</v>
      </c>
    </row>
    <row r="332" spans="1:19" x14ac:dyDescent="0.2">
      <c r="A332" s="63">
        <v>368</v>
      </c>
      <c r="C332" s="64" t="s">
        <v>51</v>
      </c>
      <c r="E332" s="119" t="s">
        <v>644</v>
      </c>
      <c r="F332" s="119"/>
      <c r="G332" s="45">
        <v>-20</v>
      </c>
      <c r="I332" s="66">
        <v>158614044.22999999</v>
      </c>
      <c r="J332" s="120"/>
      <c r="K332" s="121">
        <v>73969647</v>
      </c>
      <c r="L332" s="121"/>
      <c r="M332" s="121">
        <v>116367206</v>
      </c>
      <c r="N332" s="121"/>
      <c r="O332" s="121">
        <v>3690557</v>
      </c>
      <c r="Q332" s="155">
        <v>2.3267529794829946</v>
      </c>
      <c r="S332" s="177">
        <v>31.5</v>
      </c>
    </row>
    <row r="333" spans="1:19" x14ac:dyDescent="0.2">
      <c r="A333" s="63">
        <v>369.1</v>
      </c>
      <c r="C333" s="64" t="s">
        <v>175</v>
      </c>
      <c r="E333" s="119" t="s">
        <v>645</v>
      </c>
      <c r="F333" s="119"/>
      <c r="G333" s="45">
        <v>-50</v>
      </c>
      <c r="I333" s="66">
        <v>7721903.5199999996</v>
      </c>
      <c r="J333" s="120"/>
      <c r="K333" s="121">
        <v>1632319</v>
      </c>
      <c r="L333" s="121"/>
      <c r="M333" s="121">
        <v>9950536</v>
      </c>
      <c r="N333" s="121"/>
      <c r="O333" s="121">
        <v>287905</v>
      </c>
      <c r="Q333" s="155">
        <v>3.728420061896863</v>
      </c>
      <c r="S333" s="177">
        <v>34.6</v>
      </c>
    </row>
    <row r="334" spans="1:19" x14ac:dyDescent="0.2">
      <c r="A334" s="63">
        <v>369.2</v>
      </c>
      <c r="C334" s="64" t="s">
        <v>176</v>
      </c>
      <c r="E334" s="119" t="s">
        <v>479</v>
      </c>
      <c r="F334" s="119"/>
      <c r="G334" s="45">
        <v>-100</v>
      </c>
      <c r="I334" s="66">
        <v>22546422.620000001</v>
      </c>
      <c r="J334" s="120"/>
      <c r="K334" s="121">
        <v>22883145</v>
      </c>
      <c r="L334" s="121"/>
      <c r="M334" s="121">
        <v>22209700</v>
      </c>
      <c r="N334" s="121"/>
      <c r="O334" s="121">
        <v>593539</v>
      </c>
      <c r="Q334" s="155">
        <v>2.632519624082164</v>
      </c>
      <c r="S334" s="177">
        <v>37.4</v>
      </c>
    </row>
    <row r="335" spans="1:19" x14ac:dyDescent="0.2">
      <c r="A335" s="63">
        <v>370</v>
      </c>
      <c r="C335" s="64" t="s">
        <v>704</v>
      </c>
      <c r="E335" s="119" t="s">
        <v>705</v>
      </c>
      <c r="F335" s="119" t="s">
        <v>194</v>
      </c>
      <c r="G335" s="119">
        <v>0</v>
      </c>
      <c r="I335" s="66">
        <v>35084451.850000001</v>
      </c>
      <c r="J335" s="120"/>
      <c r="K335" s="121">
        <v>30874317</v>
      </c>
      <c r="L335" s="121"/>
      <c r="M335" s="121">
        <v>4210135</v>
      </c>
      <c r="N335" s="121"/>
      <c r="O335" s="121">
        <v>978050</v>
      </c>
      <c r="Q335" s="155">
        <v>2.7877020971613096</v>
      </c>
      <c r="S335" s="177">
        <v>4.3</v>
      </c>
    </row>
    <row r="336" spans="1:19" x14ac:dyDescent="0.2">
      <c r="A336" s="63">
        <v>370.1</v>
      </c>
      <c r="C336" s="64" t="s">
        <v>706</v>
      </c>
      <c r="E336" s="119" t="s">
        <v>705</v>
      </c>
      <c r="F336" s="119"/>
      <c r="G336" s="119">
        <v>0</v>
      </c>
      <c r="I336" s="66">
        <v>6686008.6900000004</v>
      </c>
      <c r="J336" s="120"/>
      <c r="K336" s="121">
        <v>3209284</v>
      </c>
      <c r="L336" s="121"/>
      <c r="M336" s="121">
        <v>3476725</v>
      </c>
      <c r="N336" s="121"/>
      <c r="O336" s="121">
        <v>220824</v>
      </c>
      <c r="Q336" s="155">
        <v>3.3027776396742912</v>
      </c>
      <c r="S336" s="177">
        <v>15.7</v>
      </c>
    </row>
    <row r="337" spans="1:19" x14ac:dyDescent="0.2">
      <c r="A337" s="63"/>
      <c r="C337" s="64" t="s">
        <v>707</v>
      </c>
      <c r="E337" s="119"/>
      <c r="F337" s="119"/>
      <c r="G337" s="119"/>
      <c r="I337" s="66"/>
      <c r="J337" s="120"/>
      <c r="K337" s="121">
        <v>-9685852</v>
      </c>
      <c r="L337" s="121"/>
      <c r="M337" s="121">
        <v>9685852</v>
      </c>
      <c r="N337" s="121"/>
      <c r="O337" s="226" t="s">
        <v>709</v>
      </c>
      <c r="Q337" s="155" t="s">
        <v>708</v>
      </c>
      <c r="S337" s="177"/>
    </row>
    <row r="338" spans="1:19" x14ac:dyDescent="0.2">
      <c r="A338" s="63">
        <v>370.2</v>
      </c>
      <c r="C338" s="64" t="s">
        <v>587</v>
      </c>
      <c r="E338" s="119" t="s">
        <v>646</v>
      </c>
      <c r="F338" s="119"/>
      <c r="G338" s="119">
        <v>0</v>
      </c>
      <c r="I338" s="66">
        <v>1195968.08</v>
      </c>
      <c r="J338" s="120"/>
      <c r="K338" s="121">
        <v>8471</v>
      </c>
      <c r="L338" s="121"/>
      <c r="M338" s="121">
        <v>1187497</v>
      </c>
      <c r="N338" s="121"/>
      <c r="O338" s="121">
        <v>81896</v>
      </c>
      <c r="Q338" s="155">
        <v>6.8476743961260231</v>
      </c>
      <c r="S338" s="177">
        <v>14.5</v>
      </c>
    </row>
    <row r="339" spans="1:19" x14ac:dyDescent="0.2">
      <c r="A339" s="63">
        <v>373.1</v>
      </c>
      <c r="C339" s="64" t="s">
        <v>177</v>
      </c>
      <c r="E339" s="119" t="s">
        <v>647</v>
      </c>
      <c r="F339" s="119"/>
      <c r="G339" s="45">
        <v>-30</v>
      </c>
      <c r="I339" s="66">
        <v>41270079.159999996</v>
      </c>
      <c r="J339" s="120"/>
      <c r="K339" s="121">
        <v>12097349</v>
      </c>
      <c r="L339" s="121"/>
      <c r="M339" s="121">
        <v>41553754</v>
      </c>
      <c r="N339" s="121"/>
      <c r="O339" s="121">
        <v>2222181</v>
      </c>
      <c r="Q339" s="155">
        <v>5.384484462423309</v>
      </c>
      <c r="S339" s="177">
        <v>18.7</v>
      </c>
    </row>
    <row r="340" spans="1:19" x14ac:dyDescent="0.2">
      <c r="A340" s="63">
        <v>373.2</v>
      </c>
      <c r="C340" s="56" t="s">
        <v>192</v>
      </c>
      <c r="E340" s="119" t="s">
        <v>648</v>
      </c>
      <c r="F340" s="119"/>
      <c r="G340" s="45">
        <v>-40</v>
      </c>
      <c r="I340" s="68">
        <v>56446011.68</v>
      </c>
      <c r="J340" s="120"/>
      <c r="K340" s="121">
        <v>25998412</v>
      </c>
      <c r="L340" s="121"/>
      <c r="M340" s="121">
        <v>53026004</v>
      </c>
      <c r="N340" s="121"/>
      <c r="O340" s="121">
        <v>2052285</v>
      </c>
      <c r="Q340" s="155">
        <v>3.6358370395320021</v>
      </c>
      <c r="S340" s="177">
        <v>25.8</v>
      </c>
    </row>
    <row r="341" spans="1:19" x14ac:dyDescent="0.2">
      <c r="A341" s="63"/>
      <c r="E341" s="65"/>
      <c r="G341" s="45"/>
      <c r="I341" s="66"/>
      <c r="K341" s="156"/>
      <c r="L341" s="71"/>
      <c r="M341" s="156"/>
      <c r="N341" s="71"/>
      <c r="O341" s="156"/>
      <c r="Q341" s="63"/>
      <c r="S341" s="72"/>
    </row>
    <row r="342" spans="1:19" ht="15.75" x14ac:dyDescent="0.25">
      <c r="A342" s="63"/>
      <c r="C342" s="176" t="s">
        <v>53</v>
      </c>
      <c r="E342" s="168"/>
      <c r="F342" s="182"/>
      <c r="G342" s="148"/>
      <c r="H342" s="182"/>
      <c r="I342" s="181">
        <f>+SUBTOTAL(9,I326:I341)</f>
        <v>1228233066.6399999</v>
      </c>
      <c r="J342" s="182"/>
      <c r="K342" s="184">
        <f>+SUBTOTAL(9,K326:K341)</f>
        <v>481907012</v>
      </c>
      <c r="L342" s="184"/>
      <c r="M342" s="184">
        <f>+SUBTOTAL(9,M326:M341)</f>
        <v>1331011493</v>
      </c>
      <c r="N342" s="184"/>
      <c r="O342" s="184">
        <f>+SUBTOTAL(9,O326:O341)</f>
        <v>33856420</v>
      </c>
      <c r="P342" s="182"/>
      <c r="Q342" s="225">
        <f>IF(O342/I342*100=0,"-     ",O342/I342*100)</f>
        <v>2.7565142902901063</v>
      </c>
      <c r="S342" s="195"/>
    </row>
    <row r="343" spans="1:19" ht="15.75" x14ac:dyDescent="0.25">
      <c r="A343" s="63"/>
      <c r="C343" s="176"/>
      <c r="E343" s="168"/>
      <c r="F343" s="182"/>
      <c r="G343" s="148"/>
      <c r="H343" s="182"/>
      <c r="I343" s="66"/>
      <c r="J343" s="182"/>
      <c r="K343" s="184"/>
      <c r="L343" s="184"/>
      <c r="M343" s="184"/>
      <c r="N343" s="184"/>
      <c r="O343" s="184"/>
      <c r="P343" s="182"/>
      <c r="Q343" s="63"/>
      <c r="S343" s="195"/>
    </row>
    <row r="344" spans="1:19" x14ac:dyDescent="0.2">
      <c r="A344" s="63"/>
      <c r="E344" s="65"/>
      <c r="G344" s="45"/>
      <c r="I344" s="66"/>
      <c r="K344" s="71"/>
      <c r="L344" s="71"/>
      <c r="M344" s="71"/>
      <c r="N344" s="71"/>
      <c r="O344" s="71"/>
      <c r="Q344" s="63"/>
      <c r="S344" s="72"/>
    </row>
    <row r="345" spans="1:19" ht="15.75" x14ac:dyDescent="0.25">
      <c r="A345" s="63"/>
      <c r="C345" s="185" t="s">
        <v>54</v>
      </c>
      <c r="E345" s="65"/>
      <c r="G345" s="45"/>
      <c r="I345" s="66"/>
      <c r="K345" s="71"/>
      <c r="L345" s="71"/>
      <c r="M345" s="71"/>
      <c r="N345" s="71"/>
      <c r="O345" s="71"/>
      <c r="Q345" s="63"/>
      <c r="S345" s="72"/>
    </row>
    <row r="346" spans="1:19" x14ac:dyDescent="0.2">
      <c r="A346" s="63"/>
      <c r="C346" s="196"/>
      <c r="E346" s="65"/>
      <c r="G346" s="45"/>
      <c r="I346" s="66"/>
      <c r="K346" s="71"/>
      <c r="L346" s="71"/>
      <c r="M346" s="71"/>
      <c r="N346" s="71"/>
      <c r="O346" s="71"/>
      <c r="Q346" s="63"/>
      <c r="S346" s="72"/>
    </row>
    <row r="347" spans="1:19" x14ac:dyDescent="0.2">
      <c r="A347" s="155">
        <v>392</v>
      </c>
      <c r="C347" s="197" t="s">
        <v>582</v>
      </c>
      <c r="E347" s="119" t="s">
        <v>649</v>
      </c>
      <c r="F347" s="119"/>
      <c r="G347" s="119">
        <v>0</v>
      </c>
      <c r="I347" s="66">
        <v>740166.03</v>
      </c>
      <c r="J347" s="120"/>
      <c r="K347" s="121">
        <v>406577</v>
      </c>
      <c r="L347" s="121"/>
      <c r="M347" s="121">
        <v>333589</v>
      </c>
      <c r="N347" s="121"/>
      <c r="O347" s="121">
        <v>30479</v>
      </c>
      <c r="Q347" s="155">
        <v>4.1178598807081164</v>
      </c>
      <c r="S347" s="177">
        <v>10.9</v>
      </c>
    </row>
    <row r="348" spans="1:19" x14ac:dyDescent="0.2">
      <c r="A348" s="155">
        <v>392.1</v>
      </c>
      <c r="C348" s="197" t="s">
        <v>603</v>
      </c>
      <c r="E348" s="119" t="s">
        <v>650</v>
      </c>
      <c r="F348" s="119"/>
      <c r="G348" s="119">
        <v>0</v>
      </c>
      <c r="I348" s="66">
        <v>3030111.14</v>
      </c>
      <c r="J348" s="120"/>
      <c r="K348" s="121">
        <v>1676043</v>
      </c>
      <c r="L348" s="121"/>
      <c r="M348" s="121">
        <v>1354068</v>
      </c>
      <c r="N348" s="121"/>
      <c r="O348" s="121">
        <v>126695</v>
      </c>
      <c r="Q348" s="155">
        <v>4.1811997694579617</v>
      </c>
      <c r="S348" s="177">
        <v>10.7</v>
      </c>
    </row>
    <row r="349" spans="1:19" x14ac:dyDescent="0.2">
      <c r="A349" s="63">
        <v>392.2</v>
      </c>
      <c r="C349" s="196" t="s">
        <v>178</v>
      </c>
      <c r="E349" s="119" t="s">
        <v>651</v>
      </c>
      <c r="F349" s="119"/>
      <c r="G349" s="119">
        <v>0</v>
      </c>
      <c r="H349" s="187"/>
      <c r="I349" s="66">
        <v>499404.83</v>
      </c>
      <c r="J349" s="120"/>
      <c r="K349" s="121">
        <v>117081</v>
      </c>
      <c r="L349" s="121"/>
      <c r="M349" s="121">
        <v>382324</v>
      </c>
      <c r="N349" s="121"/>
      <c r="O349" s="121">
        <v>26639</v>
      </c>
      <c r="Q349" s="155">
        <v>5.3341494514580488</v>
      </c>
      <c r="S349" s="177">
        <v>14.4</v>
      </c>
    </row>
    <row r="350" spans="1:19" x14ac:dyDescent="0.2">
      <c r="A350" s="63">
        <v>394</v>
      </c>
      <c r="C350" s="196" t="s">
        <v>179</v>
      </c>
      <c r="E350" s="119" t="s">
        <v>652</v>
      </c>
      <c r="F350" s="119"/>
      <c r="G350" s="119">
        <v>0</v>
      </c>
      <c r="I350" s="66">
        <v>6352111.7800000003</v>
      </c>
      <c r="J350" s="120"/>
      <c r="K350" s="121">
        <v>2319470</v>
      </c>
      <c r="L350" s="121"/>
      <c r="M350" s="121">
        <v>4032642</v>
      </c>
      <c r="N350" s="121"/>
      <c r="O350" s="121">
        <v>271901</v>
      </c>
      <c r="Q350" s="155">
        <v>4.2804819785460388</v>
      </c>
      <c r="S350" s="177">
        <v>14.8</v>
      </c>
    </row>
    <row r="351" spans="1:19" x14ac:dyDescent="0.2">
      <c r="A351" s="155">
        <v>396.1</v>
      </c>
      <c r="C351" s="152" t="s">
        <v>604</v>
      </c>
      <c r="E351" s="119" t="s">
        <v>653</v>
      </c>
      <c r="F351" s="119"/>
      <c r="G351" s="119">
        <v>0</v>
      </c>
      <c r="H351" s="187"/>
      <c r="I351" s="66">
        <v>1877867.31</v>
      </c>
      <c r="J351" s="120"/>
      <c r="K351" s="121">
        <v>1760648</v>
      </c>
      <c r="L351" s="121"/>
      <c r="M351" s="121">
        <v>117219</v>
      </c>
      <c r="N351" s="121"/>
      <c r="O351" s="121">
        <v>7153</v>
      </c>
      <c r="Q351" s="155">
        <v>0.3809108322994344</v>
      </c>
      <c r="S351" s="177">
        <v>16.399999999999999</v>
      </c>
    </row>
    <row r="352" spans="1:19" x14ac:dyDescent="0.2">
      <c r="A352" s="63">
        <v>396.2</v>
      </c>
      <c r="C352" s="152" t="s">
        <v>583</v>
      </c>
      <c r="E352" s="119" t="s">
        <v>654</v>
      </c>
      <c r="F352" s="119"/>
      <c r="G352" s="119">
        <v>0</v>
      </c>
      <c r="H352" s="187"/>
      <c r="I352" s="66">
        <v>204508.94</v>
      </c>
      <c r="J352" s="120"/>
      <c r="K352" s="121">
        <v>79507</v>
      </c>
      <c r="L352" s="121"/>
      <c r="M352" s="121">
        <v>125002</v>
      </c>
      <c r="N352" s="121"/>
      <c r="O352" s="121">
        <v>7309</v>
      </c>
      <c r="Q352" s="155">
        <v>3.5739268904332495</v>
      </c>
      <c r="S352" s="177">
        <v>17.100000000000001</v>
      </c>
    </row>
    <row r="353" spans="1:19" x14ac:dyDescent="0.2">
      <c r="A353" s="63">
        <v>397.2</v>
      </c>
      <c r="C353" s="152" t="s">
        <v>588</v>
      </c>
      <c r="E353" s="119" t="s">
        <v>655</v>
      </c>
      <c r="F353" s="119"/>
      <c r="G353" s="119">
        <v>0</v>
      </c>
      <c r="H353" s="187"/>
      <c r="I353" s="68">
        <v>4947585.72</v>
      </c>
      <c r="J353" s="120"/>
      <c r="K353" s="121">
        <v>997917</v>
      </c>
      <c r="L353" s="121"/>
      <c r="M353" s="121">
        <v>3949669</v>
      </c>
      <c r="N353" s="121"/>
      <c r="O353" s="121">
        <v>607641</v>
      </c>
      <c r="Q353" s="155">
        <v>12.281565886644204</v>
      </c>
      <c r="S353" s="177">
        <v>6.5</v>
      </c>
    </row>
    <row r="354" spans="1:19" x14ac:dyDescent="0.2">
      <c r="A354" s="63"/>
      <c r="E354" s="119"/>
      <c r="G354" s="45"/>
      <c r="I354" s="66"/>
      <c r="K354" s="156"/>
      <c r="L354" s="71"/>
      <c r="M354" s="156"/>
      <c r="N354" s="71"/>
      <c r="O354" s="156"/>
      <c r="Q354" s="63"/>
      <c r="S354" s="72"/>
    </row>
    <row r="355" spans="1:19" ht="15.75" x14ac:dyDescent="0.25">
      <c r="A355" s="73"/>
      <c r="C355" s="176" t="s">
        <v>55</v>
      </c>
      <c r="E355" s="65"/>
      <c r="G355" s="45"/>
      <c r="I355" s="198">
        <f>+SUBTOTAL(9,I347:I354)</f>
        <v>17651755.75</v>
      </c>
      <c r="J355" s="182"/>
      <c r="K355" s="199">
        <f>+SUBTOTAL(9,K347:K354)</f>
        <v>7357243</v>
      </c>
      <c r="L355" s="184"/>
      <c r="M355" s="199">
        <f>+SUBTOTAL(9,M347:M354)</f>
        <v>10294513</v>
      </c>
      <c r="N355" s="184"/>
      <c r="O355" s="199">
        <f>+SUBTOTAL(9,O347:O354)</f>
        <v>1077817</v>
      </c>
      <c r="P355" s="182"/>
      <c r="Q355" s="225">
        <f>IF(O355/I355*100=0,"-     ",O355/I355*100)</f>
        <v>6.1060044975979233</v>
      </c>
      <c r="S355" s="195"/>
    </row>
    <row r="356" spans="1:19" ht="15.75" x14ac:dyDescent="0.25">
      <c r="A356" s="73"/>
      <c r="C356" s="182"/>
      <c r="E356" s="65"/>
      <c r="G356" s="45"/>
      <c r="I356" s="181"/>
      <c r="J356" s="182"/>
      <c r="K356" s="184"/>
      <c r="L356" s="184"/>
      <c r="M356" s="184"/>
      <c r="N356" s="184"/>
      <c r="O356" s="184"/>
      <c r="P356" s="182"/>
      <c r="Q356" s="63"/>
      <c r="S356" s="195"/>
    </row>
    <row r="357" spans="1:19" ht="15.75" x14ac:dyDescent="0.25">
      <c r="A357" s="73"/>
      <c r="C357" s="176" t="s">
        <v>181</v>
      </c>
      <c r="E357" s="65"/>
      <c r="G357" s="45"/>
      <c r="I357" s="181">
        <f>+SUBTOTAL(9,I17:I356)</f>
        <v>4686174521.5200005</v>
      </c>
      <c r="J357" s="182"/>
      <c r="K357" s="183">
        <f>+SUBTOTAL(9,K17:K356)</f>
        <v>1607187091</v>
      </c>
      <c r="L357" s="184"/>
      <c r="M357" s="183">
        <f>+SUBTOTAL(9,M17:M356)</f>
        <v>4147360529</v>
      </c>
      <c r="N357" s="184"/>
      <c r="O357" s="183">
        <f>+SUBTOTAL(9,O17:O356)</f>
        <v>149436647</v>
      </c>
      <c r="P357" s="182"/>
      <c r="Q357" s="225">
        <f>IF(O357/I357*100=0,"-     ",O357/I357*100)</f>
        <v>3.1888835192490648</v>
      </c>
      <c r="S357" s="195"/>
    </row>
    <row r="358" spans="1:19" ht="15.75" x14ac:dyDescent="0.25">
      <c r="A358" s="73"/>
      <c r="C358" s="176"/>
      <c r="E358" s="65"/>
      <c r="G358" s="45"/>
      <c r="I358" s="66"/>
      <c r="J358" s="182"/>
      <c r="K358" s="184"/>
      <c r="L358" s="184"/>
      <c r="M358" s="184"/>
      <c r="N358" s="184"/>
      <c r="O358" s="184"/>
      <c r="P358" s="182"/>
      <c r="Q358" s="63"/>
      <c r="S358" s="195"/>
    </row>
    <row r="359" spans="1:19" x14ac:dyDescent="0.2">
      <c r="A359" s="73"/>
      <c r="E359" s="65"/>
      <c r="G359" s="45"/>
      <c r="I359" s="66"/>
      <c r="K359" s="71"/>
      <c r="L359" s="71"/>
      <c r="M359" s="71"/>
      <c r="N359" s="71"/>
      <c r="O359" s="71"/>
      <c r="Q359" s="63"/>
      <c r="S359" s="72"/>
    </row>
    <row r="360" spans="1:19" ht="15.75" x14ac:dyDescent="0.25">
      <c r="A360" s="73"/>
      <c r="C360" s="185" t="s">
        <v>57</v>
      </c>
      <c r="E360" s="65"/>
      <c r="G360" s="45"/>
      <c r="I360" s="66"/>
      <c r="J360" s="67"/>
      <c r="K360" s="71"/>
      <c r="L360" s="71"/>
      <c r="M360" s="71"/>
      <c r="N360" s="71"/>
      <c r="O360" s="71"/>
      <c r="P360" s="67"/>
      <c r="Q360" s="67"/>
    </row>
    <row r="361" spans="1:19" x14ac:dyDescent="0.2">
      <c r="A361" s="73"/>
      <c r="E361" s="65"/>
      <c r="G361" s="45"/>
      <c r="I361" s="66"/>
      <c r="J361" s="67"/>
      <c r="K361" s="71"/>
      <c r="L361" s="71"/>
      <c r="M361" s="71"/>
      <c r="N361" s="71"/>
      <c r="O361" s="71"/>
      <c r="P361" s="67"/>
      <c r="Q361" s="67"/>
    </row>
    <row r="362" spans="1:19" x14ac:dyDescent="0.2">
      <c r="A362" s="63">
        <v>301</v>
      </c>
      <c r="C362" s="64" t="s">
        <v>193</v>
      </c>
      <c r="E362" s="65"/>
      <c r="G362" s="45"/>
      <c r="I362" s="66">
        <v>2240.29</v>
      </c>
      <c r="J362" s="67" t="s">
        <v>0</v>
      </c>
      <c r="K362" s="66"/>
      <c r="L362" s="71"/>
      <c r="M362" s="71"/>
      <c r="N362" s="71"/>
      <c r="O362" s="71"/>
      <c r="P362" s="67"/>
      <c r="Q362" s="67"/>
    </row>
    <row r="363" spans="1:19" x14ac:dyDescent="0.2">
      <c r="A363" s="63">
        <v>310.2</v>
      </c>
      <c r="C363" s="64" t="s">
        <v>59</v>
      </c>
      <c r="E363" s="65"/>
      <c r="G363" s="45"/>
      <c r="I363" s="66">
        <v>6427075.1499999994</v>
      </c>
      <c r="J363" s="67" t="s">
        <v>0</v>
      </c>
      <c r="K363" s="71"/>
      <c r="L363" s="71"/>
      <c r="M363" s="71"/>
      <c r="N363" s="71"/>
      <c r="O363" s="71"/>
      <c r="P363" s="67"/>
      <c r="Q363" s="67"/>
    </row>
    <row r="364" spans="1:19" x14ac:dyDescent="0.2">
      <c r="A364" s="63">
        <v>330.2</v>
      </c>
      <c r="C364" s="64" t="s">
        <v>60</v>
      </c>
      <c r="E364" s="65"/>
      <c r="G364" s="45"/>
      <c r="I364" s="66">
        <v>6.5</v>
      </c>
      <c r="J364" s="67" t="s">
        <v>0</v>
      </c>
      <c r="K364" s="71"/>
      <c r="L364" s="71"/>
      <c r="M364" s="71"/>
      <c r="N364" s="71"/>
      <c r="O364" s="71"/>
      <c r="P364" s="67"/>
      <c r="Q364" s="67"/>
    </row>
    <row r="365" spans="1:19" x14ac:dyDescent="0.2">
      <c r="A365" s="63">
        <v>340.2</v>
      </c>
      <c r="C365" s="64" t="s">
        <v>59</v>
      </c>
      <c r="E365" s="65"/>
      <c r="G365" s="45"/>
      <c r="I365" s="66">
        <v>20260.009999999987</v>
      </c>
      <c r="J365" s="67" t="s">
        <v>0</v>
      </c>
      <c r="K365" s="71"/>
      <c r="L365" s="71"/>
      <c r="M365" s="71"/>
      <c r="N365" s="71"/>
      <c r="O365" s="71"/>
      <c r="P365" s="67"/>
      <c r="Q365" s="67"/>
    </row>
    <row r="366" spans="1:19" x14ac:dyDescent="0.2">
      <c r="A366" s="63">
        <v>350.2</v>
      </c>
      <c r="C366" s="64" t="s">
        <v>60</v>
      </c>
      <c r="E366" s="65"/>
      <c r="G366" s="45"/>
      <c r="I366" s="66">
        <v>2560181.1199999996</v>
      </c>
      <c r="J366" s="67" t="s">
        <v>0</v>
      </c>
      <c r="K366" s="71"/>
      <c r="L366" s="71"/>
      <c r="M366" s="71"/>
      <c r="N366" s="71"/>
      <c r="O366" s="71"/>
      <c r="P366" s="67"/>
      <c r="Q366" s="67"/>
    </row>
    <row r="367" spans="1:19" x14ac:dyDescent="0.2">
      <c r="A367" s="63">
        <v>360.2</v>
      </c>
      <c r="C367" s="64" t="s">
        <v>60</v>
      </c>
      <c r="E367" s="65"/>
      <c r="G367" s="45"/>
      <c r="I367" s="68">
        <v>4100654.4700000007</v>
      </c>
      <c r="J367" s="67" t="s">
        <v>0</v>
      </c>
      <c r="K367" s="159">
        <v>31.340000000000003</v>
      </c>
      <c r="L367" s="71"/>
      <c r="M367" s="71"/>
      <c r="N367" s="71"/>
      <c r="O367" s="71"/>
      <c r="P367" s="67"/>
      <c r="Q367" s="67"/>
    </row>
    <row r="368" spans="1:19" x14ac:dyDescent="0.2">
      <c r="A368" s="63"/>
      <c r="E368" s="65"/>
      <c r="G368" s="45"/>
      <c r="I368" s="66"/>
      <c r="J368" s="67"/>
      <c r="K368" s="71"/>
      <c r="L368" s="71"/>
      <c r="M368" s="71"/>
      <c r="N368" s="71"/>
      <c r="O368" s="71"/>
      <c r="P368" s="67"/>
      <c r="Q368" s="67"/>
    </row>
    <row r="369" spans="1:19" ht="15.75" x14ac:dyDescent="0.25">
      <c r="A369" s="73"/>
      <c r="C369" s="176" t="s">
        <v>61</v>
      </c>
      <c r="G369" s="45"/>
      <c r="I369" s="181">
        <f>+SUBTOTAL(9,I362:I368)</f>
        <v>13110417.539999999</v>
      </c>
      <c r="J369" s="200"/>
      <c r="K369" s="184">
        <f>+SUBTOTAL(9,K362:K368)</f>
        <v>31.340000000000003</v>
      </c>
      <c r="L369" s="184"/>
      <c r="M369" s="184"/>
      <c r="N369" s="184"/>
      <c r="O369" s="184"/>
      <c r="P369" s="200"/>
      <c r="Q369" s="67"/>
    </row>
    <row r="370" spans="1:19" s="187" customFormat="1" x14ac:dyDescent="0.2">
      <c r="A370" s="201"/>
      <c r="B370" s="202"/>
      <c r="C370" s="186"/>
      <c r="G370" s="150"/>
      <c r="I370" s="96"/>
      <c r="J370" s="203"/>
      <c r="K370" s="188"/>
      <c r="L370" s="188"/>
      <c r="M370" s="188"/>
      <c r="N370" s="188"/>
      <c r="O370" s="188"/>
      <c r="P370" s="203"/>
      <c r="Q370" s="204"/>
    </row>
    <row r="371" spans="1:19" s="187" customFormat="1" x14ac:dyDescent="0.2">
      <c r="A371" s="201"/>
      <c r="B371" s="202"/>
      <c r="C371" s="186"/>
      <c r="G371" s="150"/>
      <c r="I371" s="96"/>
      <c r="J371" s="203"/>
      <c r="K371" s="188"/>
      <c r="L371" s="188"/>
      <c r="M371" s="188"/>
      <c r="N371" s="188"/>
      <c r="O371" s="188"/>
      <c r="P371" s="203"/>
      <c r="Q371" s="204"/>
    </row>
    <row r="372" spans="1:19" s="187" customFormat="1" x14ac:dyDescent="0.2">
      <c r="A372" s="201"/>
      <c r="B372" s="202"/>
      <c r="C372" s="186"/>
      <c r="G372" s="150"/>
      <c r="I372" s="96"/>
      <c r="J372" s="203"/>
      <c r="K372" s="188"/>
      <c r="L372" s="188"/>
      <c r="M372" s="188"/>
      <c r="N372" s="188"/>
      <c r="O372" s="188"/>
      <c r="P372" s="203"/>
      <c r="Q372" s="204"/>
    </row>
    <row r="373" spans="1:19" ht="16.5" thickBot="1" x14ac:dyDescent="0.3">
      <c r="A373" s="73"/>
      <c r="C373" s="176" t="s">
        <v>56</v>
      </c>
      <c r="G373" s="45"/>
      <c r="I373" s="181">
        <f>+SUBTOTAL(9,I17:I372)</f>
        <v>4699284939.0600004</v>
      </c>
      <c r="J373" s="200"/>
      <c r="K373" s="184">
        <f>+SUBTOTAL(9,K17:K372)</f>
        <v>1607187122.3399999</v>
      </c>
      <c r="L373" s="184"/>
      <c r="M373" s="184">
        <f>+SUBTOTAL(9,M17:M372)</f>
        <v>4147360529</v>
      </c>
      <c r="N373" s="184"/>
      <c r="O373" s="184">
        <f>+SUBTOTAL(9,O17:O372)</f>
        <v>149436647</v>
      </c>
      <c r="P373" s="200"/>
      <c r="Q373" s="67"/>
    </row>
    <row r="374" spans="1:19" ht="16.5" thickTop="1" x14ac:dyDescent="0.25">
      <c r="A374" s="73"/>
      <c r="C374" s="176"/>
      <c r="G374" s="45"/>
      <c r="I374" s="205"/>
      <c r="J374" s="200"/>
      <c r="K374" s="206"/>
      <c r="L374" s="184"/>
      <c r="M374" s="206"/>
      <c r="N374" s="184"/>
      <c r="O374" s="206"/>
      <c r="P374" s="200"/>
      <c r="Q374" s="67"/>
    </row>
    <row r="375" spans="1:19" ht="15.75" x14ac:dyDescent="0.25">
      <c r="A375" s="73"/>
      <c r="C375" s="176"/>
      <c r="G375" s="45"/>
      <c r="I375" s="207"/>
      <c r="J375" s="208"/>
      <c r="K375" s="209"/>
      <c r="L375" s="209"/>
      <c r="M375" s="209"/>
      <c r="N375" s="209"/>
      <c r="O375" s="209"/>
      <c r="P375" s="200"/>
      <c r="Q375" s="67"/>
    </row>
    <row r="376" spans="1:19" x14ac:dyDescent="0.2">
      <c r="A376" s="210"/>
      <c r="B376" s="211" t="s">
        <v>194</v>
      </c>
      <c r="C376" s="64" t="s">
        <v>601</v>
      </c>
      <c r="G376" s="45"/>
      <c r="I376" s="63"/>
      <c r="J376" s="67"/>
      <c r="K376" s="71"/>
      <c r="L376" s="71"/>
      <c r="M376" s="71"/>
      <c r="N376" s="71"/>
      <c r="O376" s="71"/>
      <c r="P376" s="67"/>
      <c r="Q376" s="67"/>
    </row>
    <row r="377" spans="1:19" x14ac:dyDescent="0.2">
      <c r="A377" s="73"/>
      <c r="B377" s="211" t="s">
        <v>600</v>
      </c>
      <c r="C377" s="73" t="s">
        <v>602</v>
      </c>
      <c r="D377" s="73"/>
      <c r="E377" s="73"/>
      <c r="F377" s="73"/>
      <c r="G377" s="45"/>
      <c r="H377" s="212"/>
      <c r="I377" s="213"/>
      <c r="J377" s="67"/>
      <c r="K377" s="71"/>
      <c r="L377" s="71"/>
      <c r="M377" s="71"/>
      <c r="N377" s="71"/>
      <c r="O377" s="71"/>
      <c r="P377" s="67"/>
      <c r="Q377" s="67"/>
      <c r="R377" s="73"/>
      <c r="S377" s="73"/>
    </row>
    <row r="378" spans="1:19" x14ac:dyDescent="0.2">
      <c r="B378" s="153" t="s">
        <v>710</v>
      </c>
      <c r="C378" s="197" t="s">
        <v>711</v>
      </c>
      <c r="G378" s="45"/>
      <c r="I378" s="213"/>
      <c r="J378" s="67"/>
      <c r="K378" s="71"/>
      <c r="L378" s="71"/>
      <c r="M378" s="71"/>
      <c r="N378" s="71"/>
      <c r="O378" s="71"/>
      <c r="P378" s="67"/>
      <c r="Q378" s="67"/>
    </row>
    <row r="380" spans="1:19" x14ac:dyDescent="0.2">
      <c r="A380" s="155" t="s">
        <v>609</v>
      </c>
      <c r="B380" s="212" t="s">
        <v>610</v>
      </c>
      <c r="C380" s="73"/>
    </row>
    <row r="381" spans="1:19" x14ac:dyDescent="0.2">
      <c r="A381" s="214"/>
      <c r="B381" s="64"/>
      <c r="C381" s="215" t="s">
        <v>611</v>
      </c>
    </row>
    <row r="382" spans="1:19" x14ac:dyDescent="0.2">
      <c r="A382" s="214"/>
      <c r="B382" s="64"/>
      <c r="C382" s="216" t="s">
        <v>612</v>
      </c>
    </row>
    <row r="383" spans="1:19" x14ac:dyDescent="0.2">
      <c r="A383" s="214"/>
      <c r="B383" s="64"/>
      <c r="C383" s="216" t="s">
        <v>613</v>
      </c>
    </row>
    <row r="384" spans="1:19" x14ac:dyDescent="0.2">
      <c r="A384" s="214"/>
      <c r="B384" s="64"/>
      <c r="C384" s="216" t="s">
        <v>614</v>
      </c>
    </row>
    <row r="385" spans="1:3" x14ac:dyDescent="0.2">
      <c r="A385" s="214"/>
      <c r="B385" s="64"/>
      <c r="C385" s="216" t="s">
        <v>615</v>
      </c>
    </row>
    <row r="387" spans="1:3" x14ac:dyDescent="0.2">
      <c r="B387" s="212" t="s">
        <v>616</v>
      </c>
    </row>
    <row r="388" spans="1:3" x14ac:dyDescent="0.2">
      <c r="A388" s="214"/>
      <c r="B388" s="64"/>
      <c r="C388" s="215" t="s">
        <v>611</v>
      </c>
    </row>
    <row r="389" spans="1:3" x14ac:dyDescent="0.2">
      <c r="A389" s="214"/>
      <c r="B389" s="64"/>
      <c r="C389" s="216" t="s">
        <v>617</v>
      </c>
    </row>
  </sheetData>
  <mergeCells count="4">
    <mergeCell ref="A1:S1"/>
    <mergeCell ref="A2:S2"/>
    <mergeCell ref="A5:S5"/>
    <mergeCell ref="A6:S6"/>
  </mergeCells>
  <phoneticPr fontId="0" type="noConversion"/>
  <printOptions horizontalCentered="1"/>
  <pageMargins left="0.75" right="0.75" top="0.75" bottom="0.5" header="0.5" footer="0.5"/>
  <pageSetup scale="49" fitToHeight="0" orientation="landscape" r:id="rId1"/>
  <headerFooter alignWithMargins="0">
    <oddHeader xml:space="preserve">&amp;R
</oddHeader>
    <oddFooter>&amp;R&amp;"Times New Roman,Bold"Attachment to Response to KIUC-1 Question No. 1
Page &amp;P of &amp;N
Spanos</oddFooter>
  </headerFooter>
  <rowBreaks count="6" manualBreakCount="6">
    <brk id="65" max="18" man="1"/>
    <brk id="122" max="18" man="1"/>
    <brk id="174" max="18" man="1"/>
    <brk id="225" max="18" man="1"/>
    <brk id="281" max="18" man="1"/>
    <brk id="338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 fitToPage="1"/>
  </sheetPr>
  <dimension ref="A1:T92"/>
  <sheetViews>
    <sheetView zoomScale="78" zoomScaleNormal="78" workbookViewId="0">
      <selection activeCell="S77" sqref="S77:S79"/>
    </sheetView>
  </sheetViews>
  <sheetFormatPr defaultColWidth="9.77734375" defaultRowHeight="15" outlineLevelRow="1" x14ac:dyDescent="0.2"/>
  <cols>
    <col min="1" max="1" width="9.77734375" style="230" customWidth="1"/>
    <col min="2" max="2" width="2.77734375" style="230" customWidth="1"/>
    <col min="3" max="3" width="56.21875" style="230" customWidth="1"/>
    <col min="4" max="4" width="3.77734375" style="230" customWidth="1"/>
    <col min="5" max="5" width="11.77734375" style="230" customWidth="1"/>
    <col min="6" max="6" width="3.77734375" style="230" customWidth="1"/>
    <col min="7" max="7" width="9.77734375" style="229" customWidth="1"/>
    <col min="8" max="8" width="3.77734375" style="230" customWidth="1"/>
    <col min="9" max="9" width="15.77734375" style="230" customWidth="1"/>
    <col min="10" max="10" width="3.77734375" style="230" customWidth="1"/>
    <col min="11" max="11" width="15.77734375" style="231" customWidth="1"/>
    <col min="12" max="12" width="3.77734375" style="231" customWidth="1"/>
    <col min="13" max="13" width="13.77734375" style="231" customWidth="1"/>
    <col min="14" max="14" width="3.77734375" style="231" customWidth="1"/>
    <col min="15" max="15" width="12.77734375" style="231" customWidth="1"/>
    <col min="16" max="16" width="3.77734375" style="230" customWidth="1"/>
    <col min="17" max="17" width="11.77734375" style="230" customWidth="1"/>
    <col min="18" max="18" width="3.77734375" style="230" customWidth="1"/>
    <col min="19" max="19" width="12.77734375" style="230" customWidth="1"/>
    <col min="20" max="20" width="9.77734375" style="230" customWidth="1"/>
    <col min="21" max="16384" width="9.77734375" style="230"/>
  </cols>
  <sheetData>
    <row r="1" spans="1:20" outlineLevel="1" x14ac:dyDescent="0.2">
      <c r="A1" s="227"/>
      <c r="B1" s="227"/>
      <c r="C1" s="227"/>
      <c r="D1" s="227"/>
      <c r="E1" s="227"/>
      <c r="F1" s="227"/>
      <c r="G1" s="228"/>
      <c r="H1" s="229"/>
      <c r="K1" s="230"/>
      <c r="P1" s="231"/>
    </row>
    <row r="2" spans="1:20" ht="15.75" x14ac:dyDescent="0.25">
      <c r="A2" s="232" t="s">
        <v>668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27"/>
    </row>
    <row r="3" spans="1:20" ht="15.75" x14ac:dyDescent="0.25">
      <c r="A3" s="232" t="s">
        <v>712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27"/>
    </row>
    <row r="4" spans="1:20" ht="15.75" x14ac:dyDescent="0.25">
      <c r="A4" s="232"/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27"/>
    </row>
    <row r="5" spans="1:20" ht="15.75" x14ac:dyDescent="0.25">
      <c r="A5" s="232"/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27"/>
    </row>
    <row r="6" spans="1:20" ht="15.75" x14ac:dyDescent="0.25">
      <c r="A6" s="232" t="s">
        <v>713</v>
      </c>
      <c r="B6" s="232"/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227"/>
    </row>
    <row r="7" spans="1:20" ht="15.75" x14ac:dyDescent="0.25">
      <c r="A7" s="232" t="s">
        <v>703</v>
      </c>
      <c r="B7" s="232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27"/>
    </row>
    <row r="8" spans="1:20" ht="15.75" x14ac:dyDescent="0.25">
      <c r="A8" s="233"/>
      <c r="B8" s="234"/>
      <c r="C8" s="234"/>
      <c r="D8" s="234"/>
      <c r="E8" s="234"/>
      <c r="F8" s="234"/>
      <c r="G8" s="235"/>
      <c r="H8" s="234"/>
      <c r="I8" s="234"/>
      <c r="J8" s="234"/>
      <c r="K8" s="236"/>
      <c r="L8" s="236"/>
      <c r="M8" s="236"/>
      <c r="N8" s="236"/>
      <c r="T8" s="227"/>
    </row>
    <row r="9" spans="1:20" ht="15.75" x14ac:dyDescent="0.25">
      <c r="A9" s="227"/>
      <c r="B9" s="237"/>
      <c r="C9" s="238"/>
      <c r="D9" s="239"/>
      <c r="E9" s="239"/>
      <c r="F9" s="239"/>
      <c r="G9" s="240" t="s">
        <v>1</v>
      </c>
      <c r="H9" s="239"/>
      <c r="I9" s="239"/>
      <c r="J9" s="239"/>
      <c r="K9" s="241" t="s">
        <v>2</v>
      </c>
      <c r="L9" s="241"/>
      <c r="M9" s="241"/>
      <c r="N9" s="241"/>
      <c r="O9" s="242" t="s">
        <v>3</v>
      </c>
      <c r="P9" s="243"/>
      <c r="Q9" s="243"/>
      <c r="R9" s="244"/>
      <c r="S9" s="239" t="s">
        <v>4</v>
      </c>
      <c r="T9" s="227"/>
    </row>
    <row r="10" spans="1:20" ht="15.75" x14ac:dyDescent="0.25">
      <c r="A10" s="227"/>
      <c r="B10" s="237"/>
      <c r="C10" s="239"/>
      <c r="D10" s="239"/>
      <c r="E10" s="239" t="s">
        <v>5</v>
      </c>
      <c r="F10" s="239"/>
      <c r="G10" s="240" t="s">
        <v>6</v>
      </c>
      <c r="H10" s="239"/>
      <c r="I10" s="239" t="s">
        <v>7</v>
      </c>
      <c r="J10" s="239"/>
      <c r="K10" s="241" t="s">
        <v>8</v>
      </c>
      <c r="L10" s="241"/>
      <c r="M10" s="241" t="s">
        <v>9</v>
      </c>
      <c r="N10" s="241"/>
      <c r="O10" s="245" t="s">
        <v>10</v>
      </c>
      <c r="P10" s="246"/>
      <c r="Q10" s="247" t="s">
        <v>11</v>
      </c>
      <c r="R10" s="244"/>
      <c r="S10" s="239" t="s">
        <v>12</v>
      </c>
      <c r="T10" s="227"/>
    </row>
    <row r="11" spans="1:20" ht="15.75" x14ac:dyDescent="0.25">
      <c r="A11" s="227"/>
      <c r="B11" s="237"/>
      <c r="C11" s="239" t="s">
        <v>13</v>
      </c>
      <c r="D11" s="239"/>
      <c r="E11" s="239" t="s">
        <v>14</v>
      </c>
      <c r="F11" s="239"/>
      <c r="G11" s="240" t="s">
        <v>15</v>
      </c>
      <c r="H11" s="239"/>
      <c r="I11" s="239" t="s">
        <v>16</v>
      </c>
      <c r="J11" s="239"/>
      <c r="K11" s="241" t="s">
        <v>17</v>
      </c>
      <c r="L11" s="241"/>
      <c r="M11" s="241" t="s">
        <v>18</v>
      </c>
      <c r="N11" s="241"/>
      <c r="O11" s="241" t="s">
        <v>19</v>
      </c>
      <c r="P11" s="239"/>
      <c r="Q11" s="238" t="s">
        <v>20</v>
      </c>
      <c r="R11" s="244"/>
      <c r="S11" s="239" t="s">
        <v>21</v>
      </c>
      <c r="T11" s="227"/>
    </row>
    <row r="12" spans="1:20" ht="15.75" x14ac:dyDescent="0.25">
      <c r="A12" s="227"/>
      <c r="B12" s="237"/>
      <c r="C12" s="245">
        <v>-1</v>
      </c>
      <c r="D12" s="248"/>
      <c r="E12" s="245">
        <v>-2</v>
      </c>
      <c r="F12" s="248"/>
      <c r="G12" s="249">
        <v>-3</v>
      </c>
      <c r="H12" s="248"/>
      <c r="I12" s="245">
        <v>-4</v>
      </c>
      <c r="J12" s="248"/>
      <c r="K12" s="245">
        <v>-5</v>
      </c>
      <c r="L12" s="241"/>
      <c r="M12" s="245">
        <v>-6</v>
      </c>
      <c r="N12" s="241"/>
      <c r="O12" s="245">
        <v>-7</v>
      </c>
      <c r="P12" s="248"/>
      <c r="Q12" s="250" t="s">
        <v>22</v>
      </c>
      <c r="S12" s="250" t="s">
        <v>23</v>
      </c>
      <c r="T12" s="227"/>
    </row>
    <row r="13" spans="1:20" ht="15.75" x14ac:dyDescent="0.25">
      <c r="A13" s="227"/>
      <c r="B13" s="237"/>
      <c r="C13" s="248"/>
      <c r="D13" s="248"/>
      <c r="E13" s="248"/>
      <c r="F13" s="248"/>
      <c r="G13" s="240"/>
      <c r="H13" s="248"/>
      <c r="I13" s="248"/>
      <c r="J13" s="248"/>
      <c r="K13" s="241"/>
      <c r="L13" s="241"/>
      <c r="M13" s="241"/>
      <c r="N13" s="241"/>
      <c r="O13" s="241"/>
      <c r="P13" s="248"/>
      <c r="Q13" s="248"/>
      <c r="S13" s="248"/>
      <c r="T13" s="227"/>
    </row>
    <row r="14" spans="1:20" ht="15.75" x14ac:dyDescent="0.25">
      <c r="A14" s="227"/>
      <c r="C14" s="251" t="s">
        <v>182</v>
      </c>
      <c r="E14" s="244"/>
      <c r="G14" s="252"/>
      <c r="I14" s="46"/>
      <c r="K14" s="253"/>
      <c r="L14" s="253"/>
      <c r="M14" s="253"/>
      <c r="N14" s="253"/>
      <c r="O14" s="253"/>
      <c r="Q14" s="254"/>
      <c r="S14" s="255"/>
      <c r="T14" s="227"/>
    </row>
    <row r="15" spans="1:20" x14ac:dyDescent="0.2">
      <c r="A15" s="227"/>
      <c r="E15" s="244"/>
      <c r="G15" s="252"/>
      <c r="I15" s="46"/>
      <c r="K15" s="253"/>
      <c r="L15" s="253"/>
      <c r="M15" s="253"/>
      <c r="N15" s="253"/>
      <c r="O15" s="253"/>
      <c r="Q15" s="254"/>
      <c r="T15" s="227"/>
    </row>
    <row r="16" spans="1:20" ht="15.75" x14ac:dyDescent="0.25">
      <c r="A16" s="227"/>
      <c r="C16" s="256" t="s">
        <v>714</v>
      </c>
      <c r="E16" s="244"/>
      <c r="G16" s="252"/>
      <c r="I16" s="46"/>
      <c r="K16" s="253"/>
      <c r="L16" s="253"/>
      <c r="M16" s="253"/>
      <c r="N16" s="253"/>
      <c r="O16" s="253"/>
      <c r="Q16" s="254"/>
      <c r="T16" s="227"/>
    </row>
    <row r="17" spans="1:20" ht="15.75" x14ac:dyDescent="0.25">
      <c r="A17" s="227"/>
      <c r="C17" s="238"/>
      <c r="E17" s="244"/>
      <c r="G17" s="252"/>
      <c r="I17" s="46"/>
      <c r="K17" s="253"/>
      <c r="L17" s="253"/>
      <c r="M17" s="253"/>
      <c r="N17" s="253"/>
      <c r="O17" s="253"/>
      <c r="Q17" s="254"/>
      <c r="T17" s="227"/>
    </row>
    <row r="18" spans="1:20" x14ac:dyDescent="0.2">
      <c r="A18" s="254">
        <v>302</v>
      </c>
      <c r="C18" s="230" t="s">
        <v>715</v>
      </c>
      <c r="E18" s="257" t="s">
        <v>716</v>
      </c>
      <c r="G18" s="257">
        <v>0</v>
      </c>
      <c r="I18" s="49">
        <v>387.49</v>
      </c>
      <c r="J18" s="258"/>
      <c r="K18" s="259">
        <v>123</v>
      </c>
      <c r="L18" s="253"/>
      <c r="M18" s="259">
        <v>264</v>
      </c>
      <c r="N18" s="253"/>
      <c r="O18" s="259">
        <v>48</v>
      </c>
      <c r="P18" s="258"/>
      <c r="Q18" s="254">
        <v>12.38741644945676</v>
      </c>
      <c r="S18" s="255">
        <v>5.5</v>
      </c>
      <c r="T18" s="227"/>
    </row>
    <row r="19" spans="1:20" ht="15.75" x14ac:dyDescent="0.25">
      <c r="A19" s="227"/>
      <c r="C19" s="237"/>
      <c r="E19" s="244"/>
      <c r="G19" s="252"/>
      <c r="I19" s="46"/>
      <c r="K19" s="253"/>
      <c r="L19" s="253"/>
      <c r="M19" s="253"/>
      <c r="N19" s="253"/>
      <c r="O19" s="253"/>
      <c r="Q19" s="254"/>
      <c r="T19" s="227"/>
    </row>
    <row r="20" spans="1:20" ht="15.75" x14ac:dyDescent="0.25">
      <c r="A20" s="227"/>
      <c r="C20" s="260" t="s">
        <v>717</v>
      </c>
      <c r="E20" s="244"/>
      <c r="G20" s="252"/>
      <c r="I20" s="108">
        <f>+SUBTOTAL(9,I18:I19)</f>
        <v>387.49</v>
      </c>
      <c r="J20" s="261"/>
      <c r="K20" s="262">
        <f>+SUBTOTAL(9,K18:K19)</f>
        <v>123</v>
      </c>
      <c r="L20" s="262"/>
      <c r="M20" s="262">
        <f>+SUBTOTAL(9,M18:M19)</f>
        <v>264</v>
      </c>
      <c r="N20" s="262"/>
      <c r="O20" s="262">
        <f>+SUBTOTAL(9,O18:O19)</f>
        <v>48</v>
      </c>
      <c r="P20" s="258"/>
      <c r="Q20" s="263">
        <f>O20/I20*100</f>
        <v>12.38741644945676</v>
      </c>
      <c r="R20" s="237"/>
      <c r="S20" s="264"/>
      <c r="T20" s="227"/>
    </row>
    <row r="21" spans="1:20" ht="15.75" x14ac:dyDescent="0.25">
      <c r="A21" s="227"/>
      <c r="C21" s="260"/>
      <c r="E21" s="244"/>
      <c r="G21" s="252"/>
      <c r="I21" s="46"/>
      <c r="K21" s="253"/>
      <c r="L21" s="253"/>
      <c r="M21" s="253"/>
      <c r="N21" s="253"/>
      <c r="O21" s="253"/>
      <c r="Q21" s="254"/>
      <c r="T21" s="227"/>
    </row>
    <row r="22" spans="1:20" x14ac:dyDescent="0.2">
      <c r="A22" s="227"/>
      <c r="E22" s="244"/>
      <c r="G22" s="252"/>
      <c r="I22" s="46"/>
      <c r="K22" s="253"/>
      <c r="L22" s="253"/>
      <c r="M22" s="253"/>
      <c r="N22" s="253"/>
      <c r="O22" s="253"/>
      <c r="Q22" s="254"/>
      <c r="T22" s="227"/>
    </row>
    <row r="23" spans="1:20" ht="15.75" x14ac:dyDescent="0.25">
      <c r="A23" s="227"/>
      <c r="C23" s="238" t="s">
        <v>718</v>
      </c>
      <c r="E23" s="244"/>
      <c r="G23" s="252"/>
      <c r="I23" s="46"/>
      <c r="K23" s="253"/>
      <c r="L23" s="253"/>
      <c r="M23" s="253"/>
      <c r="N23" s="253"/>
      <c r="O23" s="253"/>
      <c r="Q23" s="254"/>
      <c r="T23" s="227"/>
    </row>
    <row r="24" spans="1:20" ht="15.75" x14ac:dyDescent="0.25">
      <c r="A24" s="227"/>
      <c r="C24" s="247"/>
      <c r="E24" s="244"/>
      <c r="G24" s="252"/>
      <c r="I24" s="46"/>
      <c r="K24" s="253"/>
      <c r="L24" s="253"/>
      <c r="M24" s="253"/>
      <c r="N24" s="253"/>
      <c r="O24" s="253"/>
      <c r="Q24" s="254"/>
      <c r="T24" s="227"/>
    </row>
    <row r="25" spans="1:20" x14ac:dyDescent="0.2">
      <c r="A25" s="254">
        <v>350.2</v>
      </c>
      <c r="C25" s="230" t="s">
        <v>719</v>
      </c>
      <c r="E25" s="257" t="s">
        <v>720</v>
      </c>
      <c r="G25" s="257">
        <v>0</v>
      </c>
      <c r="I25" s="46">
        <v>104869.49</v>
      </c>
      <c r="J25" s="258"/>
      <c r="K25" s="253">
        <v>72165</v>
      </c>
      <c r="L25" s="253"/>
      <c r="M25" s="253">
        <v>32704</v>
      </c>
      <c r="N25" s="253"/>
      <c r="O25" s="253">
        <v>619</v>
      </c>
      <c r="P25" s="258"/>
      <c r="Q25" s="254">
        <v>0.5902574714533273</v>
      </c>
      <c r="S25" s="255">
        <v>52.8</v>
      </c>
      <c r="T25" s="227"/>
    </row>
    <row r="26" spans="1:20" x14ac:dyDescent="0.2">
      <c r="A26" s="254">
        <v>351.2</v>
      </c>
      <c r="C26" s="230" t="s">
        <v>721</v>
      </c>
      <c r="E26" s="257" t="s">
        <v>480</v>
      </c>
      <c r="G26" s="252">
        <v>-15</v>
      </c>
      <c r="I26" s="46">
        <v>9768133.6099999994</v>
      </c>
      <c r="J26" s="258"/>
      <c r="K26" s="253">
        <v>1267387</v>
      </c>
      <c r="L26" s="253"/>
      <c r="M26" s="253">
        <v>9965967</v>
      </c>
      <c r="N26" s="253"/>
      <c r="O26" s="253">
        <v>201531</v>
      </c>
      <c r="P26" s="258"/>
      <c r="Q26" s="254">
        <v>2.0631474552486186</v>
      </c>
      <c r="S26" s="255">
        <v>49.5</v>
      </c>
      <c r="T26" s="227"/>
    </row>
    <row r="27" spans="1:20" x14ac:dyDescent="0.2">
      <c r="A27" s="254">
        <v>351.3</v>
      </c>
      <c r="C27" s="230" t="s">
        <v>722</v>
      </c>
      <c r="E27" s="257" t="s">
        <v>623</v>
      </c>
      <c r="G27" s="252">
        <v>-5</v>
      </c>
      <c r="I27" s="46">
        <v>33151.61</v>
      </c>
      <c r="J27" s="258"/>
      <c r="K27" s="253">
        <v>15932</v>
      </c>
      <c r="L27" s="253"/>
      <c r="M27" s="253">
        <v>18877</v>
      </c>
      <c r="N27" s="253"/>
      <c r="O27" s="253">
        <v>346</v>
      </c>
      <c r="P27" s="258"/>
      <c r="Q27" s="254">
        <v>1.0436898841413735</v>
      </c>
      <c r="S27" s="255">
        <v>54.6</v>
      </c>
      <c r="T27" s="227"/>
    </row>
    <row r="28" spans="1:20" x14ac:dyDescent="0.2">
      <c r="A28" s="254">
        <v>351.4</v>
      </c>
      <c r="C28" s="230" t="s">
        <v>723</v>
      </c>
      <c r="E28" s="257" t="s">
        <v>479</v>
      </c>
      <c r="G28" s="252">
        <v>-15</v>
      </c>
      <c r="I28" s="46">
        <v>4810464.51</v>
      </c>
      <c r="J28" s="258"/>
      <c r="K28" s="253">
        <v>816080</v>
      </c>
      <c r="L28" s="253"/>
      <c r="M28" s="253">
        <v>4715954</v>
      </c>
      <c r="N28" s="253"/>
      <c r="O28" s="253">
        <v>89914</v>
      </c>
      <c r="P28" s="258"/>
      <c r="Q28" s="254">
        <v>1.8691334238738619</v>
      </c>
      <c r="S28" s="255">
        <v>52.4</v>
      </c>
      <c r="T28" s="227"/>
    </row>
    <row r="29" spans="1:20" x14ac:dyDescent="0.2">
      <c r="A29" s="254">
        <v>352.1</v>
      </c>
      <c r="C29" s="230" t="s">
        <v>724</v>
      </c>
      <c r="E29" s="257" t="s">
        <v>632</v>
      </c>
      <c r="G29" s="257">
        <v>0</v>
      </c>
      <c r="I29" s="46">
        <v>548241.14</v>
      </c>
      <c r="J29" s="258"/>
      <c r="K29" s="253">
        <v>569590</v>
      </c>
      <c r="L29" s="253"/>
      <c r="M29" s="253">
        <v>-21349</v>
      </c>
      <c r="N29" s="253"/>
      <c r="O29" s="253">
        <v>0</v>
      </c>
      <c r="P29" s="258"/>
      <c r="Q29" s="265" t="s">
        <v>460</v>
      </c>
      <c r="S29" s="266" t="s">
        <v>460</v>
      </c>
      <c r="T29" s="227"/>
    </row>
    <row r="30" spans="1:20" x14ac:dyDescent="0.2">
      <c r="A30" s="254">
        <v>352.2</v>
      </c>
      <c r="C30" s="230" t="s">
        <v>725</v>
      </c>
      <c r="E30" s="257" t="s">
        <v>720</v>
      </c>
      <c r="G30" s="257">
        <v>0</v>
      </c>
      <c r="I30" s="46">
        <v>400511.4</v>
      </c>
      <c r="J30" s="258"/>
      <c r="K30" s="253">
        <v>452027</v>
      </c>
      <c r="L30" s="253"/>
      <c r="M30" s="253">
        <v>-51516</v>
      </c>
      <c r="N30" s="253"/>
      <c r="O30" s="253">
        <v>0</v>
      </c>
      <c r="P30" s="258"/>
      <c r="Q30" s="265" t="s">
        <v>460</v>
      </c>
      <c r="S30" s="266" t="s">
        <v>460</v>
      </c>
      <c r="T30" s="227"/>
    </row>
    <row r="31" spans="1:20" x14ac:dyDescent="0.2">
      <c r="A31" s="254">
        <v>352.3</v>
      </c>
      <c r="C31" s="230" t="s">
        <v>726</v>
      </c>
      <c r="E31" s="257" t="s">
        <v>727</v>
      </c>
      <c r="G31" s="257">
        <v>0</v>
      </c>
      <c r="I31" s="46">
        <v>9648855</v>
      </c>
      <c r="J31" s="258"/>
      <c r="K31" s="253">
        <v>8101403</v>
      </c>
      <c r="L31" s="253"/>
      <c r="M31" s="253">
        <v>1547452</v>
      </c>
      <c r="N31" s="253"/>
      <c r="O31" s="253">
        <v>79413</v>
      </c>
      <c r="P31" s="258"/>
      <c r="Q31" s="254">
        <v>0.82303029737725353</v>
      </c>
      <c r="S31" s="255">
        <v>19.5</v>
      </c>
      <c r="T31" s="227"/>
    </row>
    <row r="32" spans="1:20" x14ac:dyDescent="0.2">
      <c r="A32" s="254">
        <v>352.4</v>
      </c>
      <c r="C32" s="230" t="s">
        <v>728</v>
      </c>
      <c r="E32" s="257" t="s">
        <v>623</v>
      </c>
      <c r="G32" s="252">
        <v>-30</v>
      </c>
      <c r="I32" s="46">
        <v>5995334.5199999996</v>
      </c>
      <c r="J32" s="258"/>
      <c r="K32" s="253">
        <v>2089202</v>
      </c>
      <c r="L32" s="253"/>
      <c r="M32" s="253">
        <v>5704733</v>
      </c>
      <c r="N32" s="253"/>
      <c r="O32" s="253">
        <v>126630</v>
      </c>
      <c r="P32" s="258"/>
      <c r="Q32" s="254">
        <v>2.1121423596560214</v>
      </c>
      <c r="S32" s="255">
        <v>45.1</v>
      </c>
      <c r="T32" s="227"/>
    </row>
    <row r="33" spans="1:20" x14ac:dyDescent="0.2">
      <c r="A33" s="254">
        <v>352.5</v>
      </c>
      <c r="C33" s="230" t="s">
        <v>729</v>
      </c>
      <c r="E33" s="257" t="s">
        <v>730</v>
      </c>
      <c r="G33" s="252">
        <v>-30</v>
      </c>
      <c r="I33" s="46">
        <v>13161625.380000001</v>
      </c>
      <c r="J33" s="258"/>
      <c r="K33" s="253">
        <v>2258162</v>
      </c>
      <c r="L33" s="253"/>
      <c r="M33" s="253">
        <v>14851951</v>
      </c>
      <c r="N33" s="253"/>
      <c r="O33" s="253">
        <v>396585</v>
      </c>
      <c r="P33" s="258"/>
      <c r="Q33" s="254">
        <v>3.0131916731396893</v>
      </c>
      <c r="S33" s="255">
        <v>37.4</v>
      </c>
      <c r="T33" s="227"/>
    </row>
    <row r="34" spans="1:20" x14ac:dyDescent="0.2">
      <c r="A34" s="254">
        <v>353</v>
      </c>
      <c r="C34" s="230" t="s">
        <v>731</v>
      </c>
      <c r="E34" s="257" t="s">
        <v>732</v>
      </c>
      <c r="G34" s="252">
        <v>-15</v>
      </c>
      <c r="I34" s="46">
        <v>21276077.41</v>
      </c>
      <c r="J34" s="258"/>
      <c r="K34" s="253">
        <v>8314812</v>
      </c>
      <c r="L34" s="253"/>
      <c r="M34" s="253">
        <v>16152677</v>
      </c>
      <c r="N34" s="253"/>
      <c r="O34" s="253">
        <v>426805</v>
      </c>
      <c r="P34" s="258"/>
      <c r="Q34" s="254">
        <v>2.0060323704189793</v>
      </c>
      <c r="S34" s="255">
        <v>37.799999999999997</v>
      </c>
      <c r="T34" s="227"/>
    </row>
    <row r="35" spans="1:20" x14ac:dyDescent="0.2">
      <c r="A35" s="254">
        <v>354</v>
      </c>
      <c r="C35" s="230" t="s">
        <v>733</v>
      </c>
      <c r="E35" s="257" t="s">
        <v>462</v>
      </c>
      <c r="G35" s="252">
        <v>-5</v>
      </c>
      <c r="I35" s="46">
        <v>45945773.939999998</v>
      </c>
      <c r="J35" s="258"/>
      <c r="K35" s="253">
        <v>6668456</v>
      </c>
      <c r="L35" s="253"/>
      <c r="M35" s="253">
        <v>41574607</v>
      </c>
      <c r="N35" s="253"/>
      <c r="O35" s="253">
        <v>1041144</v>
      </c>
      <c r="P35" s="258"/>
      <c r="Q35" s="254">
        <v>2.2660277773525301</v>
      </c>
      <c r="S35" s="255">
        <v>39.9</v>
      </c>
      <c r="T35" s="227"/>
    </row>
    <row r="36" spans="1:20" x14ac:dyDescent="0.2">
      <c r="A36" s="254">
        <v>355</v>
      </c>
      <c r="C36" s="230" t="s">
        <v>734</v>
      </c>
      <c r="E36" s="257" t="s">
        <v>735</v>
      </c>
      <c r="G36" s="252">
        <v>-10</v>
      </c>
      <c r="I36" s="46">
        <v>749435.66</v>
      </c>
      <c r="J36" s="258"/>
      <c r="K36" s="253">
        <v>235719</v>
      </c>
      <c r="L36" s="253"/>
      <c r="M36" s="253">
        <v>588660</v>
      </c>
      <c r="N36" s="253"/>
      <c r="O36" s="253">
        <v>19108</v>
      </c>
      <c r="P36" s="258"/>
      <c r="Q36" s="254">
        <v>2.549651827349662</v>
      </c>
      <c r="S36" s="255">
        <v>30.8</v>
      </c>
      <c r="T36" s="227"/>
    </row>
    <row r="37" spans="1:20" x14ac:dyDescent="0.2">
      <c r="A37" s="254">
        <v>356</v>
      </c>
      <c r="C37" s="230" t="s">
        <v>736</v>
      </c>
      <c r="E37" s="257" t="s">
        <v>732</v>
      </c>
      <c r="G37" s="252">
        <v>-25</v>
      </c>
      <c r="I37" s="46">
        <v>18836405.289999999</v>
      </c>
      <c r="J37" s="258"/>
      <c r="K37" s="253">
        <v>5599087</v>
      </c>
      <c r="L37" s="253"/>
      <c r="M37" s="253">
        <v>17946420</v>
      </c>
      <c r="N37" s="253"/>
      <c r="O37" s="253">
        <v>446004</v>
      </c>
      <c r="P37" s="258"/>
      <c r="Q37" s="254">
        <v>2.367776617318686</v>
      </c>
      <c r="S37" s="255">
        <v>40.200000000000003</v>
      </c>
      <c r="T37" s="227"/>
    </row>
    <row r="38" spans="1:20" x14ac:dyDescent="0.2">
      <c r="A38" s="254">
        <v>357</v>
      </c>
      <c r="C38" s="267" t="s">
        <v>737</v>
      </c>
      <c r="E38" s="257" t="s">
        <v>738</v>
      </c>
      <c r="G38" s="252">
        <v>-10</v>
      </c>
      <c r="I38" s="49">
        <v>3154110.41</v>
      </c>
      <c r="J38" s="258"/>
      <c r="K38" s="253">
        <v>430078</v>
      </c>
      <c r="L38" s="253"/>
      <c r="M38" s="253">
        <v>3039443</v>
      </c>
      <c r="N38" s="253"/>
      <c r="O38" s="253">
        <v>79665</v>
      </c>
      <c r="P38" s="258"/>
      <c r="Q38" s="254">
        <v>2.5257517855882536</v>
      </c>
      <c r="S38" s="255">
        <v>38.200000000000003</v>
      </c>
      <c r="T38" s="227"/>
    </row>
    <row r="39" spans="1:20" x14ac:dyDescent="0.2">
      <c r="A39" s="254"/>
      <c r="E39" s="257"/>
      <c r="G39" s="252"/>
      <c r="I39" s="46"/>
      <c r="J39" s="258"/>
      <c r="K39" s="268"/>
      <c r="L39" s="253"/>
      <c r="M39" s="268"/>
      <c r="N39" s="253"/>
      <c r="O39" s="268"/>
      <c r="P39" s="258"/>
      <c r="Q39" s="254"/>
      <c r="S39" s="255"/>
      <c r="T39" s="227"/>
    </row>
    <row r="40" spans="1:20" ht="15.75" x14ac:dyDescent="0.25">
      <c r="A40" s="254"/>
      <c r="C40" s="260" t="s">
        <v>739</v>
      </c>
      <c r="E40" s="239"/>
      <c r="F40" s="237"/>
      <c r="G40" s="240"/>
      <c r="H40" s="237"/>
      <c r="I40" s="108">
        <f>+SUBTOTAL(9,I25:I39)</f>
        <v>134432989.36999997</v>
      </c>
      <c r="J40" s="261"/>
      <c r="K40" s="262">
        <f>+SUBTOTAL(9,K25:K39)</f>
        <v>36890100</v>
      </c>
      <c r="L40" s="262"/>
      <c r="M40" s="262">
        <f>+SUBTOTAL(9,M25:M39)</f>
        <v>116066580</v>
      </c>
      <c r="N40" s="262"/>
      <c r="O40" s="262">
        <f>+SUBTOTAL(9,O25:O39)</f>
        <v>2907764</v>
      </c>
      <c r="P40" s="258"/>
      <c r="Q40" s="263">
        <f>O40/I40*100</f>
        <v>2.1629839622155242</v>
      </c>
      <c r="R40" s="237"/>
      <c r="S40" s="264"/>
      <c r="T40" s="227"/>
    </row>
    <row r="41" spans="1:20" ht="15.75" x14ac:dyDescent="0.25">
      <c r="A41" s="254"/>
      <c r="C41" s="260"/>
      <c r="E41" s="239"/>
      <c r="F41" s="237"/>
      <c r="G41" s="240"/>
      <c r="H41" s="237"/>
      <c r="I41" s="46"/>
      <c r="J41" s="261"/>
      <c r="K41" s="262"/>
      <c r="L41" s="262"/>
      <c r="M41" s="262"/>
      <c r="N41" s="262"/>
      <c r="O41" s="262"/>
      <c r="P41" s="258"/>
      <c r="Q41" s="258"/>
      <c r="S41" s="258"/>
      <c r="T41" s="227"/>
    </row>
    <row r="42" spans="1:20" ht="15.75" x14ac:dyDescent="0.25">
      <c r="A42" s="254"/>
      <c r="C42" s="237"/>
      <c r="E42" s="239"/>
      <c r="F42" s="237"/>
      <c r="G42" s="240"/>
      <c r="H42" s="237"/>
      <c r="I42" s="46"/>
      <c r="J42" s="261"/>
      <c r="K42" s="262"/>
      <c r="L42" s="262"/>
      <c r="M42" s="262"/>
      <c r="N42" s="262"/>
      <c r="O42" s="262"/>
      <c r="P42" s="258"/>
      <c r="Q42" s="258"/>
      <c r="S42" s="258"/>
      <c r="T42" s="227"/>
    </row>
    <row r="43" spans="1:20" ht="15.75" x14ac:dyDescent="0.25">
      <c r="A43" s="254"/>
      <c r="B43" s="227"/>
      <c r="C43" s="238" t="s">
        <v>45</v>
      </c>
      <c r="D43" s="227"/>
      <c r="E43" s="244"/>
      <c r="F43" s="227"/>
      <c r="G43" s="252"/>
      <c r="H43" s="227"/>
      <c r="I43" s="46"/>
      <c r="J43" s="258"/>
      <c r="K43" s="253"/>
      <c r="L43" s="253"/>
      <c r="M43" s="253"/>
      <c r="N43" s="253"/>
      <c r="O43" s="253"/>
      <c r="P43" s="258"/>
      <c r="Q43" s="258"/>
      <c r="R43" s="227"/>
      <c r="S43" s="258"/>
      <c r="T43" s="227"/>
    </row>
    <row r="44" spans="1:20" ht="15.75" x14ac:dyDescent="0.25">
      <c r="A44" s="254"/>
      <c r="C44" s="247"/>
      <c r="E44" s="244"/>
      <c r="G44" s="252"/>
      <c r="I44" s="46"/>
      <c r="J44" s="258"/>
      <c r="K44" s="253"/>
      <c r="L44" s="253"/>
      <c r="M44" s="253"/>
      <c r="N44" s="253"/>
      <c r="O44" s="253"/>
      <c r="P44" s="258"/>
      <c r="Q44" s="258"/>
      <c r="S44" s="258"/>
      <c r="T44" s="227"/>
    </row>
    <row r="45" spans="1:20" x14ac:dyDescent="0.2">
      <c r="A45" s="254">
        <v>365.2</v>
      </c>
      <c r="C45" s="230" t="s">
        <v>740</v>
      </c>
      <c r="E45" s="257" t="s">
        <v>632</v>
      </c>
      <c r="G45" s="257">
        <v>0</v>
      </c>
      <c r="I45" s="46">
        <v>220659.05</v>
      </c>
      <c r="J45" s="258"/>
      <c r="K45" s="253">
        <v>210492</v>
      </c>
      <c r="L45" s="253"/>
      <c r="M45" s="253">
        <v>10167</v>
      </c>
      <c r="N45" s="253"/>
      <c r="O45" s="253">
        <v>295</v>
      </c>
      <c r="P45" s="258"/>
      <c r="Q45" s="254">
        <v>0.13369041514499405</v>
      </c>
      <c r="S45" s="255">
        <v>34.5</v>
      </c>
      <c r="T45" s="227"/>
    </row>
    <row r="46" spans="1:20" x14ac:dyDescent="0.2">
      <c r="A46" s="254">
        <v>367</v>
      </c>
      <c r="C46" s="267" t="s">
        <v>741</v>
      </c>
      <c r="E46" s="257" t="s">
        <v>742</v>
      </c>
      <c r="G46" s="252">
        <v>-35</v>
      </c>
      <c r="I46" s="49">
        <v>50220166.609999999</v>
      </c>
      <c r="J46" s="258"/>
      <c r="K46" s="253">
        <v>11063158</v>
      </c>
      <c r="L46" s="253"/>
      <c r="M46" s="253">
        <v>56734067</v>
      </c>
      <c r="N46" s="253"/>
      <c r="O46" s="253">
        <v>1030856</v>
      </c>
      <c r="P46" s="258"/>
      <c r="Q46" s="254">
        <v>2.0526733971343152</v>
      </c>
      <c r="S46" s="255">
        <v>55</v>
      </c>
      <c r="T46" s="227"/>
    </row>
    <row r="47" spans="1:20" ht="15.75" x14ac:dyDescent="0.25">
      <c r="A47" s="254"/>
      <c r="C47" s="237"/>
      <c r="E47" s="239"/>
      <c r="F47" s="237"/>
      <c r="G47" s="240"/>
      <c r="H47" s="237"/>
      <c r="I47" s="46"/>
      <c r="J47" s="261"/>
      <c r="K47" s="269"/>
      <c r="L47" s="262"/>
      <c r="M47" s="269"/>
      <c r="N47" s="262"/>
      <c r="O47" s="269"/>
      <c r="P47" s="258"/>
      <c r="Q47" s="258"/>
      <c r="S47" s="258"/>
      <c r="T47" s="227"/>
    </row>
    <row r="48" spans="1:20" ht="15.75" x14ac:dyDescent="0.25">
      <c r="A48" s="254"/>
      <c r="C48" s="260" t="s">
        <v>48</v>
      </c>
      <c r="E48" s="244"/>
      <c r="G48" s="252"/>
      <c r="I48" s="108">
        <f>+SUBTOTAL(9,I45:I47)</f>
        <v>50440825.659999996</v>
      </c>
      <c r="J48" s="261"/>
      <c r="K48" s="262">
        <f>+SUBTOTAL(9,K45:K47)</f>
        <v>11273650</v>
      </c>
      <c r="L48" s="262"/>
      <c r="M48" s="262">
        <f>+SUBTOTAL(9,M45:M47)</f>
        <v>56744234</v>
      </c>
      <c r="N48" s="262"/>
      <c r="O48" s="262">
        <f>+SUBTOTAL(9,O45:O47)</f>
        <v>1031151</v>
      </c>
      <c r="P48" s="258"/>
      <c r="Q48" s="263">
        <f>O48/I48*100</f>
        <v>2.044278590819562</v>
      </c>
      <c r="R48" s="237"/>
      <c r="S48" s="264"/>
      <c r="T48" s="227"/>
    </row>
    <row r="49" spans="1:20" ht="15.75" x14ac:dyDescent="0.25">
      <c r="A49" s="254"/>
      <c r="C49" s="237"/>
      <c r="E49" s="239"/>
      <c r="F49" s="237"/>
      <c r="G49" s="240"/>
      <c r="H49" s="237"/>
      <c r="I49" s="46"/>
      <c r="J49" s="261"/>
      <c r="K49" s="262"/>
      <c r="L49" s="262"/>
      <c r="M49" s="262"/>
      <c r="N49" s="262"/>
      <c r="O49" s="262"/>
      <c r="P49" s="258"/>
      <c r="Q49" s="258"/>
      <c r="S49" s="258"/>
      <c r="T49" s="227"/>
    </row>
    <row r="50" spans="1:20" ht="15.75" x14ac:dyDescent="0.25">
      <c r="A50" s="254"/>
      <c r="C50" s="237"/>
      <c r="E50" s="239"/>
      <c r="F50" s="237"/>
      <c r="G50" s="240"/>
      <c r="H50" s="237"/>
      <c r="I50" s="46"/>
      <c r="J50" s="261"/>
      <c r="K50" s="262"/>
      <c r="L50" s="262"/>
      <c r="M50" s="262"/>
      <c r="N50" s="262"/>
      <c r="O50" s="262"/>
      <c r="P50" s="258"/>
      <c r="Q50" s="258"/>
      <c r="S50" s="258"/>
      <c r="T50" s="227"/>
    </row>
    <row r="51" spans="1:20" ht="15.75" x14ac:dyDescent="0.25">
      <c r="A51" s="254"/>
      <c r="C51" s="238" t="s">
        <v>49</v>
      </c>
      <c r="E51" s="244"/>
      <c r="G51" s="252"/>
      <c r="I51" s="46"/>
      <c r="J51" s="258"/>
      <c r="K51" s="253"/>
      <c r="L51" s="253"/>
      <c r="M51" s="253"/>
      <c r="N51" s="253"/>
      <c r="O51" s="253"/>
      <c r="P51" s="258"/>
      <c r="Q51" s="258"/>
      <c r="S51" s="258"/>
      <c r="T51" s="227"/>
    </row>
    <row r="52" spans="1:20" ht="15.75" x14ac:dyDescent="0.25">
      <c r="A52" s="254"/>
      <c r="C52" s="247"/>
      <c r="E52" s="244"/>
      <c r="G52" s="252"/>
      <c r="I52" s="46"/>
      <c r="J52" s="258"/>
      <c r="K52" s="253"/>
      <c r="L52" s="253"/>
      <c r="M52" s="253"/>
      <c r="N52" s="253"/>
      <c r="O52" s="253"/>
      <c r="P52" s="258"/>
      <c r="Q52" s="258"/>
      <c r="S52" s="258"/>
      <c r="T52" s="227"/>
    </row>
    <row r="53" spans="1:20" x14ac:dyDescent="0.2">
      <c r="A53" s="254">
        <v>374.22</v>
      </c>
      <c r="C53" s="230" t="s">
        <v>743</v>
      </c>
      <c r="E53" s="257" t="s">
        <v>744</v>
      </c>
      <c r="G53" s="257">
        <v>0</v>
      </c>
      <c r="I53" s="46">
        <v>74018.23</v>
      </c>
      <c r="J53" s="258"/>
      <c r="K53" s="253">
        <v>77440</v>
      </c>
      <c r="L53" s="253"/>
      <c r="M53" s="253">
        <v>-3422</v>
      </c>
      <c r="N53" s="253"/>
      <c r="O53" s="253">
        <v>0</v>
      </c>
      <c r="P53" s="258"/>
      <c r="Q53" s="265" t="s">
        <v>460</v>
      </c>
      <c r="S53" s="266" t="s">
        <v>460</v>
      </c>
      <c r="T53" s="227"/>
    </row>
    <row r="54" spans="1:20" x14ac:dyDescent="0.2">
      <c r="A54" s="254">
        <v>375.1</v>
      </c>
      <c r="C54" s="230" t="s">
        <v>745</v>
      </c>
      <c r="E54" s="257" t="s">
        <v>471</v>
      </c>
      <c r="G54" s="252">
        <v>-15</v>
      </c>
      <c r="I54" s="46">
        <v>499620.92</v>
      </c>
      <c r="J54" s="258"/>
      <c r="K54" s="253">
        <v>84213</v>
      </c>
      <c r="L54" s="253"/>
      <c r="M54" s="253">
        <v>490351</v>
      </c>
      <c r="N54" s="253"/>
      <c r="O54" s="253">
        <v>12285</v>
      </c>
      <c r="P54" s="258"/>
      <c r="Q54" s="254">
        <v>2.4588642124913425</v>
      </c>
      <c r="S54" s="255">
        <v>39.9</v>
      </c>
      <c r="T54" s="227"/>
    </row>
    <row r="55" spans="1:20" x14ac:dyDescent="0.2">
      <c r="A55" s="254">
        <v>375.2</v>
      </c>
      <c r="C55" s="230" t="s">
        <v>746</v>
      </c>
      <c r="E55" s="257" t="s">
        <v>747</v>
      </c>
      <c r="G55" s="252">
        <v>-15</v>
      </c>
      <c r="I55" s="46">
        <v>645371.56999999995</v>
      </c>
      <c r="J55" s="258"/>
      <c r="K55" s="253">
        <v>236075</v>
      </c>
      <c r="L55" s="253"/>
      <c r="M55" s="253">
        <v>506102</v>
      </c>
      <c r="N55" s="253"/>
      <c r="O55" s="253">
        <v>23744</v>
      </c>
      <c r="P55" s="258"/>
      <c r="Q55" s="254">
        <v>3.6791208512640248</v>
      </c>
      <c r="S55" s="255">
        <v>21.3</v>
      </c>
      <c r="T55" s="227"/>
    </row>
    <row r="56" spans="1:20" x14ac:dyDescent="0.2">
      <c r="A56" s="254">
        <v>376</v>
      </c>
      <c r="C56" s="230" t="s">
        <v>748</v>
      </c>
      <c r="E56" s="257" t="s">
        <v>749</v>
      </c>
      <c r="G56" s="252">
        <v>-30</v>
      </c>
      <c r="I56" s="46">
        <v>380984671.88999999</v>
      </c>
      <c r="J56" s="258"/>
      <c r="K56" s="253">
        <v>123172362</v>
      </c>
      <c r="L56" s="253"/>
      <c r="M56" s="253">
        <v>372107711</v>
      </c>
      <c r="N56" s="253"/>
      <c r="O56" s="253">
        <v>7593933</v>
      </c>
      <c r="P56" s="258"/>
      <c r="Q56" s="254">
        <v>1.9932384582108758</v>
      </c>
      <c r="S56" s="255">
        <v>49</v>
      </c>
      <c r="T56" s="227"/>
    </row>
    <row r="57" spans="1:20" x14ac:dyDescent="0.2">
      <c r="A57" s="254">
        <v>378</v>
      </c>
      <c r="C57" s="230" t="s">
        <v>750</v>
      </c>
      <c r="E57" s="257" t="s">
        <v>751</v>
      </c>
      <c r="G57" s="252">
        <v>-10</v>
      </c>
      <c r="I57" s="46">
        <v>17676381.66</v>
      </c>
      <c r="J57" s="258"/>
      <c r="K57" s="253">
        <v>2057283</v>
      </c>
      <c r="L57" s="253"/>
      <c r="M57" s="253">
        <v>17386737</v>
      </c>
      <c r="N57" s="253"/>
      <c r="O57" s="253">
        <v>490497</v>
      </c>
      <c r="P57" s="258"/>
      <c r="Q57" s="254">
        <v>2.7748721963270846</v>
      </c>
      <c r="S57" s="255">
        <v>35.4</v>
      </c>
      <c r="T57" s="227"/>
    </row>
    <row r="58" spans="1:20" x14ac:dyDescent="0.2">
      <c r="A58" s="254">
        <v>379</v>
      </c>
      <c r="C58" s="230" t="s">
        <v>752</v>
      </c>
      <c r="E58" s="257" t="s">
        <v>753</v>
      </c>
      <c r="G58" s="252">
        <v>-25</v>
      </c>
      <c r="I58" s="46">
        <v>7185390.6699999999</v>
      </c>
      <c r="J58" s="258"/>
      <c r="K58" s="253">
        <v>1215348</v>
      </c>
      <c r="L58" s="253"/>
      <c r="M58" s="253">
        <v>7766390</v>
      </c>
      <c r="N58" s="253"/>
      <c r="O58" s="253">
        <v>261035</v>
      </c>
      <c r="P58" s="258"/>
      <c r="Q58" s="254">
        <v>3.6328574462883032</v>
      </c>
      <c r="S58" s="255">
        <v>29.8</v>
      </c>
      <c r="T58" s="227"/>
    </row>
    <row r="59" spans="1:20" x14ac:dyDescent="0.2">
      <c r="A59" s="254">
        <v>380</v>
      </c>
      <c r="C59" s="267" t="s">
        <v>754</v>
      </c>
      <c r="E59" s="257" t="s">
        <v>755</v>
      </c>
      <c r="G59" s="252">
        <v>-45</v>
      </c>
      <c r="I59" s="46">
        <v>326848214.77999997</v>
      </c>
      <c r="J59" s="258"/>
      <c r="K59" s="253">
        <v>93240240</v>
      </c>
      <c r="L59" s="253"/>
      <c r="M59" s="253">
        <v>380689671</v>
      </c>
      <c r="N59" s="253"/>
      <c r="O59" s="253">
        <v>10711856</v>
      </c>
      <c r="P59" s="258"/>
      <c r="Q59" s="254">
        <v>3.2773181910172284</v>
      </c>
      <c r="S59" s="255">
        <v>35.5</v>
      </c>
      <c r="T59" s="227"/>
    </row>
    <row r="60" spans="1:20" x14ac:dyDescent="0.2">
      <c r="A60" s="254">
        <v>381</v>
      </c>
      <c r="C60" s="267" t="s">
        <v>756</v>
      </c>
      <c r="E60" s="257" t="s">
        <v>472</v>
      </c>
      <c r="G60" s="252">
        <v>-5</v>
      </c>
      <c r="I60" s="46">
        <v>47351018.689999998</v>
      </c>
      <c r="J60" s="258"/>
      <c r="K60" s="253">
        <v>12193327</v>
      </c>
      <c r="L60" s="253"/>
      <c r="M60" s="253">
        <v>37525243</v>
      </c>
      <c r="N60" s="253"/>
      <c r="O60" s="253">
        <v>1813337</v>
      </c>
      <c r="P60" s="258"/>
      <c r="Q60" s="254">
        <v>3.8295628059696982</v>
      </c>
      <c r="S60" s="255">
        <v>20.7</v>
      </c>
      <c r="T60" s="227"/>
    </row>
    <row r="61" spans="1:20" x14ac:dyDescent="0.2">
      <c r="A61" s="254">
        <v>383</v>
      </c>
      <c r="C61" s="230" t="s">
        <v>757</v>
      </c>
      <c r="E61" s="257" t="s">
        <v>758</v>
      </c>
      <c r="G61" s="252">
        <v>-10</v>
      </c>
      <c r="I61" s="46">
        <v>25550379.960000001</v>
      </c>
      <c r="J61" s="258"/>
      <c r="K61" s="253">
        <v>3593862</v>
      </c>
      <c r="L61" s="253"/>
      <c r="M61" s="253">
        <v>24511556</v>
      </c>
      <c r="N61" s="253"/>
      <c r="O61" s="253">
        <v>962550</v>
      </c>
      <c r="P61" s="258"/>
      <c r="Q61" s="254">
        <v>3.7672629585427106</v>
      </c>
      <c r="S61" s="255">
        <v>25.5</v>
      </c>
      <c r="T61" s="227"/>
    </row>
    <row r="62" spans="1:20" x14ac:dyDescent="0.2">
      <c r="A62" s="254">
        <v>385</v>
      </c>
      <c r="C62" s="267" t="s">
        <v>759</v>
      </c>
      <c r="E62" s="257" t="s">
        <v>760</v>
      </c>
      <c r="G62" s="252">
        <v>-5</v>
      </c>
      <c r="I62" s="46">
        <v>960686.95</v>
      </c>
      <c r="J62" s="258"/>
      <c r="K62" s="253">
        <v>189280</v>
      </c>
      <c r="L62" s="253"/>
      <c r="M62" s="253">
        <v>819441</v>
      </c>
      <c r="N62" s="253"/>
      <c r="O62" s="253">
        <v>22178</v>
      </c>
      <c r="P62" s="258"/>
      <c r="Q62" s="254">
        <v>2.3085563929019748</v>
      </c>
      <c r="S62" s="255">
        <v>36.9</v>
      </c>
      <c r="T62" s="227"/>
    </row>
    <row r="63" spans="1:20" x14ac:dyDescent="0.2">
      <c r="A63" s="254">
        <v>387</v>
      </c>
      <c r="C63" s="267" t="s">
        <v>761</v>
      </c>
      <c r="E63" s="257" t="s">
        <v>637</v>
      </c>
      <c r="G63" s="257">
        <v>0</v>
      </c>
      <c r="I63" s="49">
        <v>51112.34</v>
      </c>
      <c r="J63" s="258"/>
      <c r="K63" s="253">
        <v>26031</v>
      </c>
      <c r="L63" s="253"/>
      <c r="M63" s="253">
        <v>25081</v>
      </c>
      <c r="N63" s="253"/>
      <c r="O63" s="253">
        <v>994</v>
      </c>
      <c r="P63" s="258"/>
      <c r="Q63" s="254">
        <v>1.944735850481508</v>
      </c>
      <c r="S63" s="255">
        <v>25.2</v>
      </c>
      <c r="T63" s="227"/>
    </row>
    <row r="64" spans="1:20" x14ac:dyDescent="0.2">
      <c r="A64" s="254"/>
      <c r="E64" s="244"/>
      <c r="G64" s="252"/>
      <c r="I64" s="46"/>
      <c r="J64" s="258"/>
      <c r="K64" s="268"/>
      <c r="L64" s="253"/>
      <c r="M64" s="268"/>
      <c r="N64" s="253"/>
      <c r="O64" s="268"/>
      <c r="P64" s="258"/>
      <c r="Q64" s="254" t="s">
        <v>0</v>
      </c>
      <c r="S64" s="255" t="s">
        <v>0</v>
      </c>
      <c r="T64" s="227"/>
    </row>
    <row r="65" spans="1:20" ht="15.75" x14ac:dyDescent="0.25">
      <c r="A65" s="254"/>
      <c r="C65" s="260" t="s">
        <v>53</v>
      </c>
      <c r="E65" s="244"/>
      <c r="G65" s="252"/>
      <c r="I65" s="108">
        <f>+SUBTOTAL(9,I53:I63)</f>
        <v>807826867.66000021</v>
      </c>
      <c r="J65" s="261"/>
      <c r="K65" s="262">
        <f>+SUBTOTAL(9,K53:K63)</f>
        <v>236085461</v>
      </c>
      <c r="L65" s="262"/>
      <c r="M65" s="262">
        <f>+SUBTOTAL(9,M53:M63)</f>
        <v>841824861</v>
      </c>
      <c r="N65" s="262"/>
      <c r="O65" s="262">
        <f>+SUBTOTAL(9,O53:O63)</f>
        <v>21892409</v>
      </c>
      <c r="P65" s="258"/>
      <c r="Q65" s="263">
        <f>O65/I65*100</f>
        <v>2.7100372463984597</v>
      </c>
      <c r="R65" s="237"/>
      <c r="S65" s="264"/>
      <c r="T65" s="227"/>
    </row>
    <row r="66" spans="1:20" ht="15.75" x14ac:dyDescent="0.25">
      <c r="A66" s="254"/>
      <c r="C66" s="260"/>
      <c r="E66" s="244"/>
      <c r="G66" s="252"/>
      <c r="I66" s="46"/>
      <c r="J66" s="261"/>
      <c r="K66" s="262"/>
      <c r="L66" s="262"/>
      <c r="M66" s="262"/>
      <c r="N66" s="262"/>
      <c r="O66" s="262"/>
      <c r="P66" s="258"/>
      <c r="Q66" s="258"/>
      <c r="S66" s="258"/>
      <c r="T66" s="227"/>
    </row>
    <row r="67" spans="1:20" ht="15.75" x14ac:dyDescent="0.25">
      <c r="A67" s="254"/>
      <c r="E67" s="244"/>
      <c r="G67" s="252"/>
      <c r="I67" s="46"/>
      <c r="J67" s="261"/>
      <c r="K67" s="262"/>
      <c r="L67" s="262"/>
      <c r="M67" s="262"/>
      <c r="N67" s="262"/>
      <c r="O67" s="262"/>
      <c r="P67" s="258"/>
      <c r="Q67" s="258"/>
      <c r="S67" s="258"/>
      <c r="T67" s="227"/>
    </row>
    <row r="68" spans="1:20" ht="15.75" x14ac:dyDescent="0.25">
      <c r="A68" s="254"/>
      <c r="C68" s="238" t="s">
        <v>54</v>
      </c>
      <c r="E68" s="244"/>
      <c r="G68" s="252"/>
      <c r="I68" s="46"/>
      <c r="J68" s="258"/>
      <c r="K68" s="253"/>
      <c r="L68" s="253"/>
      <c r="M68" s="253"/>
      <c r="N68" s="253"/>
      <c r="O68" s="253"/>
      <c r="P68" s="258"/>
      <c r="Q68" s="258"/>
      <c r="S68" s="258"/>
      <c r="T68" s="227"/>
    </row>
    <row r="69" spans="1:20" ht="15.75" x14ac:dyDescent="0.25">
      <c r="A69" s="254"/>
      <c r="C69" s="247"/>
      <c r="E69" s="244"/>
      <c r="G69" s="252"/>
      <c r="I69" s="46"/>
      <c r="J69" s="258"/>
      <c r="K69" s="253"/>
      <c r="L69" s="253"/>
      <c r="M69" s="253"/>
      <c r="N69" s="253"/>
      <c r="O69" s="253"/>
      <c r="P69" s="258"/>
      <c r="Q69" s="258"/>
      <c r="S69" s="258"/>
      <c r="T69" s="227"/>
    </row>
    <row r="70" spans="1:20" x14ac:dyDescent="0.2">
      <c r="A70" s="270">
        <v>392</v>
      </c>
      <c r="C70" s="271" t="s">
        <v>582</v>
      </c>
      <c r="E70" s="257" t="s">
        <v>762</v>
      </c>
      <c r="G70" s="257">
        <v>0</v>
      </c>
      <c r="H70" s="272"/>
      <c r="I70" s="46">
        <v>12617.94</v>
      </c>
      <c r="J70" s="258"/>
      <c r="K70" s="253">
        <v>9768</v>
      </c>
      <c r="L70" s="253"/>
      <c r="M70" s="253">
        <v>2850</v>
      </c>
      <c r="N70" s="253"/>
      <c r="O70" s="253">
        <v>573</v>
      </c>
      <c r="P70" s="258"/>
      <c r="Q70" s="254">
        <v>4.5411533102867825</v>
      </c>
      <c r="S70" s="255">
        <v>5</v>
      </c>
      <c r="T70" s="227"/>
    </row>
    <row r="71" spans="1:20" x14ac:dyDescent="0.2">
      <c r="A71" s="270">
        <v>392.1</v>
      </c>
      <c r="C71" s="271" t="s">
        <v>603</v>
      </c>
      <c r="E71" s="257" t="s">
        <v>763</v>
      </c>
      <c r="G71" s="257">
        <v>0</v>
      </c>
      <c r="H71" s="272"/>
      <c r="I71" s="46">
        <v>926192.23</v>
      </c>
      <c r="J71" s="258"/>
      <c r="K71" s="253">
        <v>658996</v>
      </c>
      <c r="L71" s="253"/>
      <c r="M71" s="253">
        <v>267196</v>
      </c>
      <c r="N71" s="253"/>
      <c r="O71" s="253">
        <v>38398</v>
      </c>
      <c r="P71" s="258"/>
      <c r="Q71" s="254">
        <v>4.1457916355009807</v>
      </c>
      <c r="S71" s="255">
        <v>7</v>
      </c>
      <c r="T71" s="227"/>
    </row>
    <row r="72" spans="1:20" x14ac:dyDescent="0.2">
      <c r="A72" s="254">
        <v>392.2</v>
      </c>
      <c r="C72" s="267" t="s">
        <v>764</v>
      </c>
      <c r="E72" s="257" t="s">
        <v>765</v>
      </c>
      <c r="G72" s="257">
        <v>0</v>
      </c>
      <c r="I72" s="46">
        <v>577962.1</v>
      </c>
      <c r="J72" s="258"/>
      <c r="K72" s="253">
        <v>102623</v>
      </c>
      <c r="L72" s="253"/>
      <c r="M72" s="253">
        <v>475339</v>
      </c>
      <c r="N72" s="253"/>
      <c r="O72" s="253">
        <v>41391</v>
      </c>
      <c r="P72" s="258"/>
      <c r="Q72" s="254">
        <v>7.1615422533761297</v>
      </c>
      <c r="S72" s="255">
        <v>11.5</v>
      </c>
      <c r="T72" s="227"/>
    </row>
    <row r="73" spans="1:20" x14ac:dyDescent="0.2">
      <c r="A73" s="254">
        <v>394</v>
      </c>
      <c r="C73" s="230" t="s">
        <v>766</v>
      </c>
      <c r="E73" s="257" t="s">
        <v>652</v>
      </c>
      <c r="G73" s="257">
        <v>0</v>
      </c>
      <c r="I73" s="46">
        <v>6401924.2699999996</v>
      </c>
      <c r="J73" s="258"/>
      <c r="K73" s="253">
        <v>2537953</v>
      </c>
      <c r="L73" s="253"/>
      <c r="M73" s="253">
        <v>3863971</v>
      </c>
      <c r="N73" s="253"/>
      <c r="O73" s="253">
        <v>272675</v>
      </c>
      <c r="P73" s="258"/>
      <c r="Q73" s="254">
        <v>4.2592662533947783</v>
      </c>
      <c r="S73" s="255">
        <v>14.2</v>
      </c>
      <c r="T73" s="227"/>
    </row>
    <row r="74" spans="1:20" x14ac:dyDescent="0.2">
      <c r="A74" s="270">
        <v>396.1</v>
      </c>
      <c r="C74" s="267" t="s">
        <v>198</v>
      </c>
      <c r="E74" s="257" t="s">
        <v>649</v>
      </c>
      <c r="G74" s="257">
        <v>0</v>
      </c>
      <c r="H74" s="272"/>
      <c r="I74" s="46">
        <v>2931525.48</v>
      </c>
      <c r="J74" s="258"/>
      <c r="K74" s="253">
        <v>2158257</v>
      </c>
      <c r="L74" s="253"/>
      <c r="M74" s="253">
        <v>773268</v>
      </c>
      <c r="N74" s="253"/>
      <c r="O74" s="253">
        <v>66246</v>
      </c>
      <c r="P74" s="258"/>
      <c r="Q74" s="254">
        <v>2.2597790963085882</v>
      </c>
      <c r="S74" s="255">
        <v>11.7</v>
      </c>
      <c r="T74" s="227"/>
    </row>
    <row r="75" spans="1:20" x14ac:dyDescent="0.2">
      <c r="A75" s="254">
        <v>396.2</v>
      </c>
      <c r="C75" s="267" t="s">
        <v>767</v>
      </c>
      <c r="E75" s="257" t="s">
        <v>768</v>
      </c>
      <c r="G75" s="257">
        <v>0</v>
      </c>
      <c r="I75" s="49">
        <v>214328.51</v>
      </c>
      <c r="J75" s="258"/>
      <c r="K75" s="253">
        <v>94572</v>
      </c>
      <c r="L75" s="253"/>
      <c r="M75" s="253">
        <v>119757</v>
      </c>
      <c r="N75" s="253"/>
      <c r="O75" s="253">
        <v>7149</v>
      </c>
      <c r="P75" s="258"/>
      <c r="Q75" s="254">
        <v>3.3355338494164868</v>
      </c>
      <c r="S75" s="255">
        <v>16.8</v>
      </c>
      <c r="T75" s="227"/>
    </row>
    <row r="76" spans="1:20" x14ac:dyDescent="0.2">
      <c r="A76" s="227"/>
      <c r="E76" s="244"/>
      <c r="G76" s="252"/>
      <c r="I76" s="46"/>
      <c r="J76" s="258"/>
      <c r="K76" s="268"/>
      <c r="L76" s="253"/>
      <c r="M76" s="268"/>
      <c r="N76" s="253"/>
      <c r="O76" s="268"/>
      <c r="P76" s="258"/>
      <c r="Q76" s="258"/>
      <c r="S76" s="258"/>
      <c r="T76" s="227"/>
    </row>
    <row r="77" spans="1:20" ht="15.75" x14ac:dyDescent="0.25">
      <c r="A77" s="227"/>
      <c r="C77" s="260" t="s">
        <v>55</v>
      </c>
      <c r="E77" s="244"/>
      <c r="G77" s="252"/>
      <c r="I77" s="273">
        <f>+SUBTOTAL(9,I70:I76)</f>
        <v>11064550.529999999</v>
      </c>
      <c r="J77" s="261"/>
      <c r="K77" s="274">
        <f>+SUBTOTAL(9,K70:K76)</f>
        <v>5562169</v>
      </c>
      <c r="L77" s="262"/>
      <c r="M77" s="274">
        <f>+SUBTOTAL(9,M70:M76)</f>
        <v>5502381</v>
      </c>
      <c r="N77" s="262"/>
      <c r="O77" s="274">
        <f>+SUBTOTAL(9,O70:O76)</f>
        <v>426432</v>
      </c>
      <c r="P77" s="261"/>
      <c r="Q77" s="263">
        <f>O77/I77*100</f>
        <v>3.8540381630847866</v>
      </c>
      <c r="R77" s="237"/>
      <c r="S77" s="264"/>
      <c r="T77" s="227"/>
    </row>
    <row r="78" spans="1:20" ht="15.75" x14ac:dyDescent="0.25">
      <c r="A78" s="227"/>
      <c r="C78" s="275"/>
      <c r="E78" s="244"/>
      <c r="G78" s="252"/>
      <c r="I78" s="46"/>
      <c r="J78" s="261"/>
      <c r="K78" s="262"/>
      <c r="L78" s="262"/>
      <c r="M78" s="262"/>
      <c r="N78" s="262"/>
      <c r="O78" s="262"/>
      <c r="P78" s="261"/>
      <c r="Q78" s="258"/>
      <c r="S78" s="261"/>
      <c r="T78" s="227"/>
    </row>
    <row r="79" spans="1:20" ht="15.75" x14ac:dyDescent="0.25">
      <c r="A79" s="227"/>
      <c r="C79" s="260" t="s">
        <v>181</v>
      </c>
      <c r="E79" s="244"/>
      <c r="G79" s="252"/>
      <c r="I79" s="108">
        <f>+SUBTOTAL(9,I18:I78)</f>
        <v>1003765620.71</v>
      </c>
      <c r="J79" s="261"/>
      <c r="K79" s="262">
        <f>+SUBTOTAL(9,K18:K78)</f>
        <v>289811503</v>
      </c>
      <c r="L79" s="262"/>
      <c r="M79" s="262">
        <f>+SUBTOTAL(9,M18:M78)</f>
        <v>1020138320</v>
      </c>
      <c r="N79" s="262"/>
      <c r="O79" s="262">
        <f>+SUBTOTAL(9,O18:O78)</f>
        <v>26257804</v>
      </c>
      <c r="P79" s="261"/>
      <c r="Q79" s="263">
        <f>O79/I79*100</f>
        <v>2.6159298005670784</v>
      </c>
      <c r="R79" s="237"/>
      <c r="S79" s="264"/>
      <c r="T79" s="227"/>
    </row>
    <row r="80" spans="1:20" ht="15.75" x14ac:dyDescent="0.25">
      <c r="A80" s="227"/>
      <c r="C80" s="260"/>
      <c r="E80" s="244"/>
      <c r="G80" s="252"/>
      <c r="I80" s="46"/>
      <c r="J80" s="261"/>
      <c r="K80" s="262"/>
      <c r="L80" s="262"/>
      <c r="M80" s="262"/>
      <c r="N80" s="262"/>
      <c r="O80" s="262"/>
      <c r="P80" s="261"/>
      <c r="Q80" s="258"/>
      <c r="S80" s="261"/>
      <c r="T80" s="227"/>
    </row>
    <row r="81" spans="1:20" ht="15.75" x14ac:dyDescent="0.25">
      <c r="A81" s="227"/>
      <c r="C81" s="260"/>
      <c r="E81" s="244"/>
      <c r="G81" s="252"/>
      <c r="I81" s="46"/>
      <c r="J81" s="261"/>
      <c r="K81" s="262"/>
      <c r="L81" s="262"/>
      <c r="M81" s="262"/>
      <c r="N81" s="262"/>
      <c r="O81" s="262"/>
      <c r="P81" s="261"/>
      <c r="Q81" s="258"/>
      <c r="S81" s="261"/>
      <c r="T81" s="227"/>
    </row>
    <row r="82" spans="1:20" ht="15.75" x14ac:dyDescent="0.25">
      <c r="A82" s="227"/>
      <c r="C82" s="256" t="s">
        <v>57</v>
      </c>
      <c r="E82" s="244"/>
      <c r="G82" s="252"/>
      <c r="I82" s="46"/>
      <c r="J82" s="258"/>
      <c r="K82" s="253"/>
      <c r="L82" s="253"/>
      <c r="M82" s="253"/>
      <c r="N82" s="253"/>
      <c r="O82" s="253"/>
      <c r="P82" s="258"/>
      <c r="Q82" s="258"/>
      <c r="T82" s="227"/>
    </row>
    <row r="83" spans="1:20" x14ac:dyDescent="0.2">
      <c r="A83" s="254"/>
      <c r="G83" s="252"/>
      <c r="I83" s="46"/>
      <c r="J83" s="258"/>
      <c r="K83" s="253"/>
      <c r="L83" s="253"/>
      <c r="M83" s="253"/>
      <c r="N83" s="253"/>
      <c r="O83" s="253"/>
      <c r="P83" s="258"/>
      <c r="Q83" s="258"/>
      <c r="T83" s="227"/>
    </row>
    <row r="84" spans="1:20" x14ac:dyDescent="0.2">
      <c r="A84" s="254">
        <v>350.1</v>
      </c>
      <c r="C84" s="230" t="s">
        <v>60</v>
      </c>
      <c r="G84" s="252"/>
      <c r="I84" s="46">
        <v>32864.07</v>
      </c>
      <c r="J84" s="258"/>
      <c r="K84" s="253"/>
      <c r="L84" s="253"/>
      <c r="M84" s="253"/>
      <c r="N84" s="253"/>
      <c r="O84" s="253"/>
      <c r="P84" s="258"/>
      <c r="Q84" s="258"/>
      <c r="T84" s="227"/>
    </row>
    <row r="85" spans="1:20" x14ac:dyDescent="0.2">
      <c r="A85" s="254">
        <v>374.12</v>
      </c>
      <c r="C85" s="230" t="s">
        <v>60</v>
      </c>
      <c r="G85" s="252"/>
      <c r="I85" s="49">
        <v>60478.68</v>
      </c>
      <c r="J85" s="258"/>
      <c r="K85" s="253"/>
      <c r="L85" s="253"/>
      <c r="M85" s="253"/>
      <c r="N85" s="253"/>
      <c r="O85" s="253"/>
      <c r="P85" s="258"/>
      <c r="Q85" s="258"/>
      <c r="T85" s="227"/>
    </row>
    <row r="86" spans="1:20" ht="15.75" x14ac:dyDescent="0.25">
      <c r="A86" s="254"/>
      <c r="G86" s="252"/>
      <c r="I86" s="46"/>
      <c r="J86" s="261"/>
      <c r="K86" s="253"/>
      <c r="L86" s="262"/>
      <c r="M86" s="262"/>
      <c r="N86" s="262"/>
      <c r="O86" s="262"/>
      <c r="P86" s="261"/>
      <c r="Q86" s="258"/>
      <c r="T86" s="227"/>
    </row>
    <row r="87" spans="1:20" ht="15.75" x14ac:dyDescent="0.25">
      <c r="A87" s="227"/>
      <c r="C87" s="260" t="s">
        <v>61</v>
      </c>
      <c r="G87" s="252"/>
      <c r="I87" s="273">
        <f>+SUBTOTAL(9,I84:I86)</f>
        <v>93342.75</v>
      </c>
      <c r="J87" s="261"/>
      <c r="K87" s="253"/>
      <c r="L87" s="262"/>
      <c r="M87" s="262"/>
      <c r="N87" s="262"/>
      <c r="O87" s="262"/>
      <c r="P87" s="261"/>
      <c r="Q87" s="258"/>
      <c r="T87" s="227"/>
    </row>
    <row r="88" spans="1:20" ht="15.75" x14ac:dyDescent="0.25">
      <c r="A88" s="227"/>
      <c r="C88" s="260"/>
      <c r="G88" s="252"/>
      <c r="I88" s="108"/>
      <c r="J88" s="261"/>
      <c r="K88" s="109"/>
      <c r="L88" s="262"/>
      <c r="M88" s="262"/>
      <c r="N88" s="262"/>
      <c r="O88" s="262"/>
      <c r="P88" s="261"/>
      <c r="Q88" s="258"/>
      <c r="T88" s="227"/>
    </row>
    <row r="89" spans="1:20" s="272" customFormat="1" x14ac:dyDescent="0.2">
      <c r="A89" s="276"/>
      <c r="C89" s="271"/>
      <c r="G89" s="252"/>
      <c r="I89" s="46"/>
      <c r="J89" s="277"/>
      <c r="K89" s="48"/>
      <c r="L89" s="278"/>
      <c r="M89" s="278"/>
      <c r="N89" s="278"/>
      <c r="O89" s="278"/>
      <c r="P89" s="277"/>
      <c r="Q89" s="279"/>
      <c r="T89" s="276"/>
    </row>
    <row r="90" spans="1:20" ht="16.5" thickBot="1" x14ac:dyDescent="0.3">
      <c r="A90" s="227"/>
      <c r="C90" s="260" t="s">
        <v>769</v>
      </c>
      <c r="G90" s="252"/>
      <c r="I90" s="108">
        <f>+SUBTOTAL(9,I18:I89)</f>
        <v>1003858963.46</v>
      </c>
      <c r="J90" s="261"/>
      <c r="K90" s="262">
        <f>+SUBTOTAL(9,K18:K89)</f>
        <v>289811503</v>
      </c>
      <c r="L90" s="262"/>
      <c r="M90" s="262">
        <f>+SUBTOTAL(9,M18:M89)</f>
        <v>1020138320</v>
      </c>
      <c r="N90" s="262"/>
      <c r="O90" s="262">
        <f>+SUBTOTAL(9,O18:O89)</f>
        <v>26257804</v>
      </c>
      <c r="P90" s="261"/>
      <c r="Q90" s="258"/>
      <c r="T90" s="227"/>
    </row>
    <row r="91" spans="1:20" ht="16.5" thickTop="1" x14ac:dyDescent="0.25">
      <c r="A91" s="227"/>
      <c r="C91" s="260"/>
      <c r="G91" s="252"/>
      <c r="I91" s="280"/>
      <c r="J91" s="261"/>
      <c r="K91" s="281"/>
      <c r="L91" s="262"/>
      <c r="M91" s="281"/>
      <c r="N91" s="262"/>
      <c r="O91" s="281"/>
      <c r="P91" s="261"/>
      <c r="Q91" s="258"/>
      <c r="T91" s="227"/>
    </row>
    <row r="92" spans="1:20" ht="15.75" x14ac:dyDescent="0.25">
      <c r="A92" s="227"/>
      <c r="C92" s="260"/>
      <c r="G92" s="252"/>
      <c r="I92" s="282"/>
      <c r="J92" s="261"/>
      <c r="K92" s="262"/>
      <c r="L92" s="262"/>
      <c r="M92" s="262"/>
      <c r="N92" s="262"/>
      <c r="O92" s="262"/>
      <c r="P92" s="261"/>
      <c r="Q92" s="258"/>
      <c r="T92" s="227"/>
    </row>
  </sheetData>
  <printOptions horizontalCentered="1"/>
  <pageMargins left="0.75" right="0.75" top="0.75" bottom="0.5" header="0.5" footer="0.5"/>
  <pageSetup scale="49" fitToHeight="0" orientation="landscape" r:id="rId1"/>
  <headerFooter alignWithMargins="0"/>
  <rowBreaks count="1" manualBreakCount="1">
    <brk id="67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 fitToPage="1"/>
  </sheetPr>
  <dimension ref="A1:AQ375"/>
  <sheetViews>
    <sheetView topLeftCell="B2" zoomScale="70" zoomScaleNormal="70" workbookViewId="0">
      <selection activeCell="N45" sqref="N45"/>
    </sheetView>
  </sheetViews>
  <sheetFormatPr defaultColWidth="9.77734375" defaultRowHeight="15" outlineLevelRow="1" outlineLevelCol="1" x14ac:dyDescent="0.2"/>
  <cols>
    <col min="1" max="1" width="9.77734375" hidden="1" customWidth="1" outlineLevel="1"/>
    <col min="2" max="2" width="9.77734375" customWidth="1" collapsed="1"/>
    <col min="3" max="3" width="2.77734375" customWidth="1"/>
    <col min="4" max="4" width="51.77734375" customWidth="1"/>
    <col min="5" max="5" width="3.77734375" customWidth="1"/>
    <col min="6" max="6" width="20.33203125" bestFit="1" customWidth="1"/>
    <col min="7" max="7" width="1.77734375" customWidth="1"/>
    <col min="8" max="8" width="16.6640625" style="37" bestFit="1" customWidth="1"/>
    <col min="9" max="9" width="1.77734375" style="37" customWidth="1"/>
    <col min="10" max="10" width="11.77734375" customWidth="1"/>
    <col min="11" max="11" width="1.77734375" customWidth="1"/>
    <col min="12" max="12" width="9.77734375" style="32" customWidth="1"/>
    <col min="13" max="13" width="1.77734375" customWidth="1"/>
    <col min="14" max="14" width="14.44140625" style="37" bestFit="1" customWidth="1"/>
    <col min="15" max="15" width="1.77734375" customWidth="1"/>
    <col min="16" max="16" width="11.77734375" customWidth="1"/>
    <col min="17" max="17" width="1.77734375" customWidth="1"/>
    <col min="18" max="18" width="15.77734375" bestFit="1" customWidth="1"/>
    <col min="19" max="19" width="1.77734375" customWidth="1"/>
    <col min="20" max="20" width="9.77734375" customWidth="1"/>
    <col min="21" max="21" width="1.77734375" customWidth="1"/>
    <col min="22" max="22" width="12.77734375" customWidth="1"/>
    <col min="23" max="23" width="1.77734375" customWidth="1"/>
    <col min="24" max="24" width="11.77734375" customWidth="1"/>
    <col min="25" max="25" width="1.77734375" customWidth="1"/>
    <col min="26" max="26" width="14.44140625" bestFit="1" customWidth="1"/>
    <col min="29" max="29" width="16" hidden="1" customWidth="1" outlineLevel="1"/>
    <col min="30" max="30" width="15.109375" hidden="1" customWidth="1" outlineLevel="1"/>
    <col min="31" max="31" width="9.77734375" hidden="1" customWidth="1" outlineLevel="1"/>
    <col min="32" max="32" width="18.77734375" hidden="1" customWidth="1" outlineLevel="1"/>
    <col min="33" max="33" width="15.109375" hidden="1" customWidth="1" outlineLevel="1"/>
    <col min="34" max="37" width="9.77734375" hidden="1" customWidth="1" outlineLevel="1"/>
    <col min="38" max="38" width="9.77734375" collapsed="1"/>
  </cols>
  <sheetData>
    <row r="1" spans="2:33" hidden="1" outlineLevel="1" x14ac:dyDescent="0.2">
      <c r="F1">
        <v>6</v>
      </c>
      <c r="H1" s="37">
        <v>7</v>
      </c>
      <c r="J1">
        <v>8</v>
      </c>
      <c r="K1">
        <v>9</v>
      </c>
      <c r="L1">
        <v>10</v>
      </c>
      <c r="N1">
        <v>18</v>
      </c>
      <c r="P1">
        <v>20</v>
      </c>
      <c r="T1" s="32">
        <v>5</v>
      </c>
      <c r="V1" s="37">
        <v>9</v>
      </c>
    </row>
    <row r="2" spans="2:33" collapsed="1" x14ac:dyDescent="0.2">
      <c r="B2" s="19"/>
      <c r="C2" s="19"/>
      <c r="D2" s="19"/>
      <c r="E2" s="19"/>
      <c r="F2" s="19"/>
      <c r="G2" s="19"/>
      <c r="H2" s="34"/>
      <c r="I2" s="34"/>
      <c r="J2" s="19"/>
      <c r="K2" s="19"/>
      <c r="L2" s="27"/>
      <c r="M2" s="19"/>
      <c r="N2" s="34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2:33" ht="15.75" x14ac:dyDescent="0.25">
      <c r="B3" s="44" t="s">
        <v>200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140"/>
      <c r="S3" s="140"/>
      <c r="T3" s="140"/>
      <c r="U3" s="140"/>
      <c r="V3" s="140"/>
      <c r="W3" s="140"/>
      <c r="X3" s="140"/>
      <c r="Y3" s="140"/>
      <c r="Z3" s="140"/>
    </row>
    <row r="4" spans="2:33" ht="15.75" x14ac:dyDescent="0.25">
      <c r="B4" s="44" t="s">
        <v>201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140"/>
      <c r="S4" s="140"/>
      <c r="T4" s="140"/>
      <c r="U4" s="140"/>
      <c r="V4" s="140"/>
      <c r="W4" s="140"/>
      <c r="X4" s="140"/>
      <c r="Y4" s="140"/>
      <c r="Z4" s="140"/>
    </row>
    <row r="5" spans="2:33" ht="15.75" x14ac:dyDescent="0.25">
      <c r="B5" s="83" t="s">
        <v>581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140"/>
      <c r="S5" s="140"/>
      <c r="T5" s="140"/>
      <c r="U5" s="140"/>
      <c r="V5" s="140"/>
      <c r="W5" s="140"/>
      <c r="X5" s="140"/>
      <c r="Y5" s="140"/>
      <c r="Z5" s="140"/>
    </row>
    <row r="6" spans="2:33" ht="15.75" x14ac:dyDescent="0.25"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140"/>
      <c r="S6" s="140"/>
      <c r="T6" s="140"/>
      <c r="U6" s="140"/>
      <c r="V6" s="140"/>
      <c r="W6" s="140"/>
      <c r="X6" s="140"/>
      <c r="Y6" s="140"/>
      <c r="Z6" s="140"/>
    </row>
    <row r="7" spans="2:33" ht="15.75" x14ac:dyDescent="0.25">
      <c r="B7" s="83" t="s">
        <v>580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140"/>
      <c r="S7" s="140"/>
      <c r="T7" s="140"/>
      <c r="U7" s="140"/>
      <c r="V7" s="140"/>
      <c r="W7" s="140"/>
      <c r="X7" s="140"/>
      <c r="Y7" s="140"/>
      <c r="Z7" s="140"/>
    </row>
    <row r="8" spans="2:33" ht="15.75" x14ac:dyDescent="0.25">
      <c r="B8" s="83" t="s">
        <v>502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140"/>
      <c r="S8" s="140"/>
      <c r="T8" s="140"/>
      <c r="U8" s="140"/>
      <c r="V8" s="140"/>
      <c r="W8" s="140"/>
      <c r="X8" s="140"/>
      <c r="Y8" s="140"/>
      <c r="Z8" s="140"/>
    </row>
    <row r="9" spans="2:33" ht="15.75" x14ac:dyDescent="0.25">
      <c r="B9" s="8"/>
      <c r="C9" s="3"/>
      <c r="D9" s="3"/>
      <c r="E9" s="3"/>
      <c r="F9" s="3"/>
      <c r="G9" s="3"/>
      <c r="H9" s="36"/>
      <c r="I9" s="36"/>
      <c r="J9" s="3"/>
      <c r="K9" s="3"/>
      <c r="L9" s="29"/>
      <c r="M9" s="3"/>
      <c r="N9" s="36"/>
      <c r="O9" s="3"/>
      <c r="P9" s="3"/>
      <c r="R9" s="19"/>
      <c r="S9" s="19"/>
      <c r="T9" s="19"/>
      <c r="U9" s="19"/>
      <c r="V9" s="19"/>
      <c r="W9" s="19"/>
      <c r="X9" s="19"/>
      <c r="Y9" s="142"/>
      <c r="Z9" s="142"/>
    </row>
    <row r="10" spans="2:33" ht="15.75" x14ac:dyDescent="0.25">
      <c r="B10" s="8"/>
      <c r="C10" s="25"/>
      <c r="D10" s="25"/>
      <c r="E10" s="25"/>
      <c r="F10" s="25"/>
      <c r="G10" s="25"/>
      <c r="H10" s="35"/>
      <c r="I10" s="25"/>
      <c r="J10" s="102" t="s">
        <v>411</v>
      </c>
      <c r="K10" s="102"/>
      <c r="L10" s="102"/>
      <c r="M10" s="102"/>
      <c r="N10" s="102"/>
      <c r="O10" s="102"/>
      <c r="P10" s="102"/>
      <c r="Q10" s="19"/>
      <c r="R10" s="102" t="s">
        <v>412</v>
      </c>
      <c r="S10" s="102"/>
      <c r="T10" s="102"/>
      <c r="U10" s="102"/>
      <c r="V10" s="102"/>
      <c r="W10" s="102"/>
      <c r="X10" s="102"/>
      <c r="Y10" s="142"/>
      <c r="Z10" s="142"/>
    </row>
    <row r="11" spans="2:33" ht="15.75" x14ac:dyDescent="0.25">
      <c r="B11" s="19"/>
      <c r="C11" s="14"/>
      <c r="D11" s="4"/>
      <c r="E11" s="10"/>
      <c r="F11" s="10"/>
      <c r="G11" s="10"/>
      <c r="H11" s="38" t="s">
        <v>2</v>
      </c>
      <c r="I11" s="10"/>
      <c r="J11" s="10"/>
      <c r="K11" s="10"/>
      <c r="L11" s="30" t="s">
        <v>1</v>
      </c>
      <c r="M11" s="10"/>
      <c r="N11" s="39" t="s">
        <v>3</v>
      </c>
      <c r="O11" s="3"/>
      <c r="P11" s="3"/>
      <c r="Q11" s="2"/>
      <c r="R11" s="10"/>
      <c r="S11" s="10"/>
      <c r="T11" s="30" t="s">
        <v>1</v>
      </c>
      <c r="U11" s="10"/>
      <c r="V11" s="39" t="s">
        <v>3</v>
      </c>
      <c r="W11" s="3"/>
      <c r="X11" s="3"/>
      <c r="Y11" s="2"/>
      <c r="AC11" s="81" t="s">
        <v>391</v>
      </c>
      <c r="AF11" s="81" t="s">
        <v>395</v>
      </c>
    </row>
    <row r="12" spans="2:33" ht="15.75" x14ac:dyDescent="0.25">
      <c r="B12" s="19"/>
      <c r="C12" s="14"/>
      <c r="D12" s="10"/>
      <c r="E12" s="10"/>
      <c r="F12" s="10" t="s">
        <v>7</v>
      </c>
      <c r="G12" s="10"/>
      <c r="H12" s="38" t="s">
        <v>8</v>
      </c>
      <c r="I12" s="10"/>
      <c r="J12" s="10" t="s">
        <v>5</v>
      </c>
      <c r="K12" s="10"/>
      <c r="L12" s="30" t="s">
        <v>6</v>
      </c>
      <c r="M12" s="10"/>
      <c r="N12" s="26" t="s">
        <v>10</v>
      </c>
      <c r="O12" s="7"/>
      <c r="P12" s="6" t="s">
        <v>11</v>
      </c>
      <c r="Q12" s="2"/>
      <c r="R12" s="10" t="s">
        <v>5</v>
      </c>
      <c r="S12" s="10"/>
      <c r="T12" s="30" t="s">
        <v>6</v>
      </c>
      <c r="U12" s="10"/>
      <c r="V12" s="26" t="s">
        <v>10</v>
      </c>
      <c r="W12" s="7"/>
      <c r="X12" s="6" t="s">
        <v>11</v>
      </c>
      <c r="Y12" s="2"/>
      <c r="Z12" s="103" t="s">
        <v>413</v>
      </c>
      <c r="AC12" s="81" t="s">
        <v>392</v>
      </c>
      <c r="AD12" s="81" t="s">
        <v>394</v>
      </c>
      <c r="AF12" s="81" t="s">
        <v>392</v>
      </c>
      <c r="AG12" s="81" t="s">
        <v>394</v>
      </c>
    </row>
    <row r="13" spans="2:33" ht="15.75" x14ac:dyDescent="0.25">
      <c r="B13" s="19"/>
      <c r="C13" s="14"/>
      <c r="D13" s="10" t="s">
        <v>13</v>
      </c>
      <c r="E13" s="10"/>
      <c r="F13" s="10" t="s">
        <v>16</v>
      </c>
      <c r="G13" s="10"/>
      <c r="H13" s="38" t="s">
        <v>17</v>
      </c>
      <c r="I13" s="10"/>
      <c r="J13" s="10" t="s">
        <v>14</v>
      </c>
      <c r="K13" s="10"/>
      <c r="L13" s="30" t="s">
        <v>15</v>
      </c>
      <c r="M13" s="10"/>
      <c r="N13" s="38" t="s">
        <v>19</v>
      </c>
      <c r="O13" s="10"/>
      <c r="P13" s="4" t="s">
        <v>20</v>
      </c>
      <c r="Q13" s="2"/>
      <c r="R13" s="10" t="s">
        <v>14</v>
      </c>
      <c r="S13" s="10"/>
      <c r="T13" s="30" t="s">
        <v>15</v>
      </c>
      <c r="U13" s="10"/>
      <c r="V13" s="38" t="s">
        <v>19</v>
      </c>
      <c r="W13" s="10"/>
      <c r="X13" s="4" t="s">
        <v>20</v>
      </c>
      <c r="Y13" s="2"/>
      <c r="Z13" s="104" t="s">
        <v>414</v>
      </c>
      <c r="AC13" s="81" t="s">
        <v>393</v>
      </c>
      <c r="AD13" s="81" t="s">
        <v>387</v>
      </c>
      <c r="AF13" s="81" t="s">
        <v>393</v>
      </c>
      <c r="AG13" s="81" t="s">
        <v>387</v>
      </c>
    </row>
    <row r="14" spans="2:33" ht="15.75" x14ac:dyDescent="0.25">
      <c r="B14" s="19"/>
      <c r="C14" s="14"/>
      <c r="D14" s="26">
        <v>-1</v>
      </c>
      <c r="E14" s="9"/>
      <c r="F14" s="26">
        <v>-2</v>
      </c>
      <c r="G14" s="9"/>
      <c r="H14" s="26">
        <v>-3</v>
      </c>
      <c r="I14" s="9"/>
      <c r="J14" s="26">
        <v>-4</v>
      </c>
      <c r="K14" s="9"/>
      <c r="L14" s="31">
        <v>-5</v>
      </c>
      <c r="M14" s="9"/>
      <c r="N14" s="26">
        <v>-6</v>
      </c>
      <c r="O14" s="9"/>
      <c r="P14" s="5" t="s">
        <v>415</v>
      </c>
      <c r="R14" s="26">
        <v>-8</v>
      </c>
      <c r="S14" s="9"/>
      <c r="T14" s="31">
        <v>-9</v>
      </c>
      <c r="U14" s="9"/>
      <c r="V14" s="26">
        <v>-10</v>
      </c>
      <c r="W14" s="9"/>
      <c r="X14" s="5" t="s">
        <v>504</v>
      </c>
      <c r="Z14" s="26" t="s">
        <v>505</v>
      </c>
    </row>
    <row r="15" spans="2:33" ht="15.75" x14ac:dyDescent="0.25">
      <c r="B15" s="19"/>
      <c r="C15" s="14"/>
      <c r="D15" s="9"/>
      <c r="E15" s="9"/>
      <c r="F15" s="9"/>
      <c r="G15" s="9"/>
      <c r="H15" s="38"/>
      <c r="I15" s="38"/>
      <c r="J15" s="9"/>
      <c r="K15" s="9"/>
      <c r="L15" s="30"/>
      <c r="M15" s="9"/>
      <c r="N15" s="38"/>
      <c r="O15" s="9"/>
      <c r="P15" s="9"/>
      <c r="R15" s="19"/>
      <c r="S15" s="19"/>
      <c r="T15" s="19"/>
      <c r="U15" s="19"/>
      <c r="V15" s="19"/>
      <c r="W15" s="19"/>
      <c r="X15" s="19"/>
      <c r="Y15" s="19"/>
      <c r="Z15" s="19"/>
    </row>
    <row r="16" spans="2:33" ht="15.75" x14ac:dyDescent="0.25">
      <c r="B16" s="19"/>
      <c r="D16" s="16" t="s">
        <v>182</v>
      </c>
      <c r="H16" s="34"/>
      <c r="I16" s="34"/>
      <c r="N16" s="34"/>
      <c r="R16" s="19"/>
      <c r="S16" s="19"/>
      <c r="T16" s="19"/>
      <c r="U16" s="19"/>
      <c r="V16" s="19"/>
      <c r="W16" s="19"/>
      <c r="X16" s="19"/>
      <c r="Y16" s="19"/>
      <c r="Z16" s="19"/>
    </row>
    <row r="17" spans="1:33" x14ac:dyDescent="0.2">
      <c r="B17" s="19"/>
      <c r="H17" s="34"/>
      <c r="I17" s="34"/>
      <c r="N17" s="34"/>
      <c r="R17" s="19"/>
      <c r="S17" s="19"/>
      <c r="T17" s="19"/>
      <c r="U17" s="19"/>
      <c r="V17" s="19"/>
      <c r="W17" s="19"/>
      <c r="X17" s="19"/>
      <c r="Y17" s="19"/>
      <c r="Z17" s="19"/>
    </row>
    <row r="18" spans="1:33" ht="15.75" x14ac:dyDescent="0.25">
      <c r="B18" s="19"/>
      <c r="D18" s="4" t="s">
        <v>24</v>
      </c>
      <c r="H18" s="34"/>
      <c r="I18" s="34"/>
      <c r="N18" s="34"/>
      <c r="P18" s="20"/>
      <c r="R18" s="19"/>
      <c r="S18" s="19"/>
      <c r="T18" s="19"/>
      <c r="U18" s="19"/>
      <c r="V18" s="19"/>
      <c r="W18" s="19"/>
      <c r="X18" s="19"/>
      <c r="Y18" s="19"/>
      <c r="Z18" s="19"/>
    </row>
    <row r="19" spans="1:33" ht="15.75" x14ac:dyDescent="0.25">
      <c r="B19" s="19"/>
      <c r="D19" s="6"/>
      <c r="H19" s="34"/>
      <c r="I19" s="34"/>
      <c r="N19" s="34"/>
      <c r="P19" s="20"/>
      <c r="R19" s="19"/>
      <c r="S19" s="19"/>
      <c r="T19" s="19"/>
      <c r="U19" s="19"/>
      <c r="V19" s="19"/>
      <c r="W19" s="19"/>
      <c r="X19" s="19"/>
      <c r="Y19" s="19"/>
      <c r="Z19" s="19"/>
    </row>
    <row r="20" spans="1:33" x14ac:dyDescent="0.2">
      <c r="B20" s="21">
        <v>311</v>
      </c>
      <c r="D20" t="s">
        <v>25</v>
      </c>
      <c r="F20" s="64"/>
      <c r="H20" s="34"/>
      <c r="I20" s="34"/>
      <c r="N20" s="34"/>
      <c r="R20" s="19"/>
      <c r="S20" s="19"/>
      <c r="T20" s="19"/>
      <c r="U20" s="19"/>
      <c r="V20" s="19"/>
      <c r="W20" s="19"/>
      <c r="X20" s="19"/>
      <c r="Y20" s="19"/>
      <c r="Z20" s="19"/>
    </row>
    <row r="21" spans="1:33" x14ac:dyDescent="0.2">
      <c r="A21" s="81" t="s">
        <v>208</v>
      </c>
      <c r="B21" s="21"/>
      <c r="D21" s="11" t="s">
        <v>63</v>
      </c>
      <c r="F21" s="66" t="e">
        <f t="shared" ref="F21:F40" si="0">+VLOOKUP($A21,Deprate,F$1,0)</f>
        <v>#REF!</v>
      </c>
      <c r="G21" s="47"/>
      <c r="H21" s="48" t="e">
        <f t="shared" ref="H21:H40" si="1">+VLOOKUP($A21,Deprate,H$1,0)</f>
        <v>#REF!</v>
      </c>
      <c r="I21" s="48"/>
      <c r="J21" s="137" t="str">
        <f t="shared" ref="J21:L36" si="2">+VLOOKUP($A21,ExistingEstimates,J$1,0)</f>
        <v>100-S1.5</v>
      </c>
      <c r="K21" s="137" t="str">
        <f t="shared" si="2"/>
        <v>*</v>
      </c>
      <c r="L21" s="33">
        <f t="shared" si="2"/>
        <v>-10</v>
      </c>
      <c r="N21" s="48" t="e">
        <f t="shared" ref="N21" si="3">+ROUND(P21*F21/100,2)</f>
        <v>#REF!</v>
      </c>
      <c r="P21" s="21" t="str">
        <f t="shared" ref="P21:P40" si="4">+VLOOKUP($A21,ExistingEstimates,P$1,0)</f>
        <v xml:space="preserve">             -</v>
      </c>
      <c r="R21" s="1" t="s">
        <v>506</v>
      </c>
      <c r="S21" s="1" t="s">
        <v>194</v>
      </c>
      <c r="T21" s="33" t="e">
        <f t="shared" ref="T21:T40" si="5">+VLOOKUP($A21,Deprate,T$1,0)</f>
        <v>#REF!</v>
      </c>
      <c r="V21" s="48" t="e">
        <f t="shared" ref="V21:V40" si="6">+VLOOKUP($A21,Deprate,V$1,0)</f>
        <v>#REF!</v>
      </c>
      <c r="X21" s="77" t="e">
        <f t="shared" ref="X21:X40" si="7">IF(V21/F21*100=0,"-     ",V21/F21*100)</f>
        <v>#REF!</v>
      </c>
      <c r="Z21" s="48" t="e">
        <f t="shared" ref="Z21:Z40" si="8">+V21-N21</f>
        <v>#REF!</v>
      </c>
      <c r="AD21" s="89">
        <f>+SUMIFS(ReserveByGroup!D:D,ReserveByGroup!B:B,VALUE(LEFT(A21,6))*100,ReserveByGroup!C:C,VALUE(MID(A21,8,4)))</f>
        <v>0</v>
      </c>
      <c r="AG21" s="89" t="e">
        <f t="shared" ref="AG21:AG40" si="9">+AD21+H21</f>
        <v>#REF!</v>
      </c>
    </row>
    <row r="22" spans="1:33" x14ac:dyDescent="0.2">
      <c r="A22" t="s">
        <v>209</v>
      </c>
      <c r="B22" s="21"/>
      <c r="D22" s="11" t="s">
        <v>64</v>
      </c>
      <c r="F22" s="66" t="e">
        <f t="shared" si="0"/>
        <v>#REF!</v>
      </c>
      <c r="G22" s="47"/>
      <c r="H22" s="48" t="e">
        <f t="shared" si="1"/>
        <v>#REF!</v>
      </c>
      <c r="I22" s="48"/>
      <c r="J22" s="137" t="str">
        <f t="shared" si="2"/>
        <v>100-S1.5</v>
      </c>
      <c r="K22" s="137" t="str">
        <f t="shared" si="2"/>
        <v>*</v>
      </c>
      <c r="L22" s="33">
        <f t="shared" si="2"/>
        <v>-10</v>
      </c>
      <c r="N22" s="48" t="e">
        <f t="shared" ref="N22:N40" si="10">+ROUND(P22*F22/100,2)</f>
        <v>#REF!</v>
      </c>
      <c r="P22" s="21" t="str">
        <f t="shared" si="4"/>
        <v xml:space="preserve">             -</v>
      </c>
      <c r="R22" s="1" t="s">
        <v>506</v>
      </c>
      <c r="S22" s="1" t="s">
        <v>194</v>
      </c>
      <c r="T22" s="33" t="e">
        <f t="shared" si="5"/>
        <v>#REF!</v>
      </c>
      <c r="V22" s="48" t="e">
        <f t="shared" si="6"/>
        <v>#REF!</v>
      </c>
      <c r="X22" s="77" t="e">
        <f t="shared" si="7"/>
        <v>#REF!</v>
      </c>
      <c r="Z22" s="48" t="e">
        <f t="shared" si="8"/>
        <v>#REF!</v>
      </c>
      <c r="AD22" s="89">
        <f>+SUMIFS(ReserveByGroup!D:D,ReserveByGroup!B:B,VALUE(LEFT(A22,6))*100,ReserveByGroup!C:C,VALUE(MID(A22,8,4)))</f>
        <v>0</v>
      </c>
      <c r="AG22" s="89" t="e">
        <f t="shared" si="9"/>
        <v>#REF!</v>
      </c>
    </row>
    <row r="23" spans="1:33" x14ac:dyDescent="0.2">
      <c r="A23" t="s">
        <v>210</v>
      </c>
      <c r="B23" s="21"/>
      <c r="D23" s="11" t="s">
        <v>65</v>
      </c>
      <c r="F23" s="66" t="e">
        <f t="shared" si="0"/>
        <v>#REF!</v>
      </c>
      <c r="G23" s="47"/>
      <c r="H23" s="48" t="e">
        <f t="shared" si="1"/>
        <v>#REF!</v>
      </c>
      <c r="I23" s="48"/>
      <c r="J23" s="137" t="str">
        <f t="shared" si="2"/>
        <v>100-S1.5</v>
      </c>
      <c r="K23" s="137" t="str">
        <f t="shared" si="2"/>
        <v>*</v>
      </c>
      <c r="L23" s="33">
        <f t="shared" si="2"/>
        <v>-10</v>
      </c>
      <c r="N23" s="48" t="e">
        <f t="shared" si="10"/>
        <v>#REF!</v>
      </c>
      <c r="P23" s="21" t="str">
        <f t="shared" si="4"/>
        <v xml:space="preserve">             -</v>
      </c>
      <c r="R23" s="1" t="s">
        <v>506</v>
      </c>
      <c r="S23" s="1" t="s">
        <v>194</v>
      </c>
      <c r="T23" s="33" t="e">
        <f t="shared" si="5"/>
        <v>#REF!</v>
      </c>
      <c r="V23" s="48" t="e">
        <f t="shared" si="6"/>
        <v>#REF!</v>
      </c>
      <c r="X23" s="77" t="e">
        <f t="shared" si="7"/>
        <v>#REF!</v>
      </c>
      <c r="Z23" s="48" t="e">
        <f t="shared" si="8"/>
        <v>#REF!</v>
      </c>
      <c r="AD23" s="89">
        <f>+SUMIFS(ReserveByGroup!D:D,ReserveByGroup!B:B,VALUE(LEFT(A23,6))*100,ReserveByGroup!C:C,VALUE(MID(A23,8,4)))</f>
        <v>0</v>
      </c>
      <c r="AG23" s="89" t="e">
        <f t="shared" si="9"/>
        <v>#REF!</v>
      </c>
    </row>
    <row r="24" spans="1:33" x14ac:dyDescent="0.2">
      <c r="A24" t="s">
        <v>211</v>
      </c>
      <c r="B24" s="21"/>
      <c r="D24" s="11" t="s">
        <v>66</v>
      </c>
      <c r="F24" s="66" t="e">
        <f t="shared" si="0"/>
        <v>#REF!</v>
      </c>
      <c r="G24" s="47"/>
      <c r="H24" s="48" t="e">
        <f t="shared" si="1"/>
        <v>#REF!</v>
      </c>
      <c r="I24" s="48"/>
      <c r="J24" s="137" t="str">
        <f t="shared" si="2"/>
        <v>100-S1.5</v>
      </c>
      <c r="K24" s="137" t="str">
        <f t="shared" si="2"/>
        <v>*</v>
      </c>
      <c r="L24" s="33">
        <f t="shared" si="2"/>
        <v>-10</v>
      </c>
      <c r="N24" s="48" t="e">
        <f t="shared" si="10"/>
        <v>#REF!</v>
      </c>
      <c r="P24" s="21">
        <f t="shared" si="4"/>
        <v>1.1399999999999999</v>
      </c>
      <c r="R24" s="1" t="e">
        <f t="shared" ref="R24:R40" si="11">+TEXT(VLOOKUP($A24,Deprate,3,0),"#")&amp;"-"&amp;TRIM(VLOOKUP($A24,Deprate,4,0))</f>
        <v>#VALUE!</v>
      </c>
      <c r="S24" s="1" t="s">
        <v>194</v>
      </c>
      <c r="T24" s="33" t="e">
        <f t="shared" si="5"/>
        <v>#REF!</v>
      </c>
      <c r="V24" s="48" t="e">
        <f t="shared" si="6"/>
        <v>#REF!</v>
      </c>
      <c r="X24" s="77" t="e">
        <f t="shared" si="7"/>
        <v>#REF!</v>
      </c>
      <c r="Z24" s="48" t="e">
        <f t="shared" si="8"/>
        <v>#REF!</v>
      </c>
      <c r="AD24" s="89">
        <f>+SUMIFS(ReserveByGroup!D:D,ReserveByGroup!B:B,VALUE(LEFT(A24,6))*100,ReserveByGroup!C:C,VALUE(MID(A24,8,4)))</f>
        <v>0</v>
      </c>
      <c r="AG24" s="89" t="e">
        <f t="shared" si="9"/>
        <v>#REF!</v>
      </c>
    </row>
    <row r="25" spans="1:33" x14ac:dyDescent="0.2">
      <c r="A25" t="s">
        <v>212</v>
      </c>
      <c r="B25" s="21"/>
      <c r="D25" s="11" t="s">
        <v>67</v>
      </c>
      <c r="F25" s="66" t="e">
        <f t="shared" si="0"/>
        <v>#REF!</v>
      </c>
      <c r="G25" s="47"/>
      <c r="H25" s="48" t="e">
        <f t="shared" si="1"/>
        <v>#REF!</v>
      </c>
      <c r="I25" s="48"/>
      <c r="J25" s="137" t="str">
        <f t="shared" si="2"/>
        <v>100-S1.5</v>
      </c>
      <c r="K25" s="137" t="str">
        <f t="shared" si="2"/>
        <v>*</v>
      </c>
      <c r="L25" s="33">
        <f t="shared" si="2"/>
        <v>-10</v>
      </c>
      <c r="N25" s="48" t="e">
        <f t="shared" si="10"/>
        <v>#REF!</v>
      </c>
      <c r="P25" s="21">
        <f t="shared" si="4"/>
        <v>0.95</v>
      </c>
      <c r="R25" s="1" t="e">
        <f t="shared" si="11"/>
        <v>#VALUE!</v>
      </c>
      <c r="S25" s="1" t="s">
        <v>194</v>
      </c>
      <c r="T25" s="33" t="e">
        <f t="shared" si="5"/>
        <v>#REF!</v>
      </c>
      <c r="V25" s="48" t="e">
        <f t="shared" si="6"/>
        <v>#REF!</v>
      </c>
      <c r="X25" s="77" t="e">
        <f t="shared" si="7"/>
        <v>#REF!</v>
      </c>
      <c r="Z25" s="48" t="e">
        <f t="shared" si="8"/>
        <v>#REF!</v>
      </c>
      <c r="AD25" s="89">
        <f>+SUMIFS(ReserveByGroup!D:D,ReserveByGroup!B:B,VALUE(LEFT(A25,6))*100,ReserveByGroup!C:C,VALUE(MID(A25,8,4)))</f>
        <v>0</v>
      </c>
      <c r="AG25" s="89" t="e">
        <f t="shared" si="9"/>
        <v>#REF!</v>
      </c>
    </row>
    <row r="26" spans="1:33" x14ac:dyDescent="0.2">
      <c r="A26" t="s">
        <v>213</v>
      </c>
      <c r="B26" s="21"/>
      <c r="D26" s="11" t="s">
        <v>68</v>
      </c>
      <c r="F26" s="66" t="e">
        <f t="shared" si="0"/>
        <v>#REF!</v>
      </c>
      <c r="G26" s="47"/>
      <c r="H26" s="48" t="e">
        <f t="shared" si="1"/>
        <v>#REF!</v>
      </c>
      <c r="I26" s="48"/>
      <c r="J26" s="137" t="str">
        <f t="shared" si="2"/>
        <v>100-S1.5</v>
      </c>
      <c r="K26" s="137" t="str">
        <f t="shared" si="2"/>
        <v>*</v>
      </c>
      <c r="L26" s="33">
        <f t="shared" si="2"/>
        <v>-10</v>
      </c>
      <c r="N26" s="48" t="e">
        <f t="shared" si="10"/>
        <v>#REF!</v>
      </c>
      <c r="P26" s="21">
        <f t="shared" si="4"/>
        <v>1.92</v>
      </c>
      <c r="R26" s="1" t="e">
        <f t="shared" si="11"/>
        <v>#VALUE!</v>
      </c>
      <c r="S26" s="1" t="s">
        <v>194</v>
      </c>
      <c r="T26" s="33" t="e">
        <f t="shared" si="5"/>
        <v>#REF!</v>
      </c>
      <c r="V26" s="48" t="e">
        <f t="shared" si="6"/>
        <v>#REF!</v>
      </c>
      <c r="X26" s="77" t="e">
        <f t="shared" si="7"/>
        <v>#REF!</v>
      </c>
      <c r="Z26" s="48" t="e">
        <f t="shared" si="8"/>
        <v>#REF!</v>
      </c>
      <c r="AD26" s="89">
        <f>+SUMIFS(ReserveByGroup!D:D,ReserveByGroup!B:B,VALUE(LEFT(A26,6))*100,ReserveByGroup!C:C,VALUE(MID(A26,8,4)))</f>
        <v>0</v>
      </c>
      <c r="AG26" s="89" t="e">
        <f t="shared" si="9"/>
        <v>#REF!</v>
      </c>
    </row>
    <row r="27" spans="1:33" x14ac:dyDescent="0.2">
      <c r="A27" t="s">
        <v>214</v>
      </c>
      <c r="B27" s="21"/>
      <c r="D27" s="11" t="s">
        <v>69</v>
      </c>
      <c r="F27" s="66" t="e">
        <f t="shared" si="0"/>
        <v>#REF!</v>
      </c>
      <c r="G27" s="47"/>
      <c r="H27" s="48" t="e">
        <f t="shared" si="1"/>
        <v>#REF!</v>
      </c>
      <c r="I27" s="48"/>
      <c r="J27" s="137" t="str">
        <f t="shared" si="2"/>
        <v>100-S1.5</v>
      </c>
      <c r="K27" s="137" t="str">
        <f t="shared" si="2"/>
        <v>*</v>
      </c>
      <c r="L27" s="33">
        <f t="shared" si="2"/>
        <v>-10</v>
      </c>
      <c r="N27" s="48" t="e">
        <f t="shared" si="10"/>
        <v>#REF!</v>
      </c>
      <c r="P27" s="21">
        <f t="shared" si="4"/>
        <v>1.56</v>
      </c>
      <c r="R27" s="1" t="e">
        <f t="shared" si="11"/>
        <v>#VALUE!</v>
      </c>
      <c r="S27" s="1" t="s">
        <v>194</v>
      </c>
      <c r="T27" s="33" t="e">
        <f t="shared" si="5"/>
        <v>#REF!</v>
      </c>
      <c r="V27" s="48" t="e">
        <f t="shared" si="6"/>
        <v>#REF!</v>
      </c>
      <c r="X27" s="77" t="e">
        <f t="shared" si="7"/>
        <v>#REF!</v>
      </c>
      <c r="Z27" s="48" t="e">
        <f t="shared" si="8"/>
        <v>#REF!</v>
      </c>
      <c r="AD27" s="89">
        <f>+SUMIFS(ReserveByGroup!D:D,ReserveByGroup!B:B,VALUE(LEFT(A27,6))*100,ReserveByGroup!C:C,VALUE(MID(A27,8,4)))</f>
        <v>0</v>
      </c>
      <c r="AG27" s="89" t="e">
        <f t="shared" si="9"/>
        <v>#REF!</v>
      </c>
    </row>
    <row r="28" spans="1:33" x14ac:dyDescent="0.2">
      <c r="A28" t="s">
        <v>215</v>
      </c>
      <c r="B28" s="21"/>
      <c r="D28" s="11" t="s">
        <v>70</v>
      </c>
      <c r="F28" s="66" t="e">
        <f t="shared" si="0"/>
        <v>#REF!</v>
      </c>
      <c r="G28" s="47"/>
      <c r="H28" s="48" t="e">
        <f t="shared" si="1"/>
        <v>#REF!</v>
      </c>
      <c r="I28" s="48"/>
      <c r="J28" s="137" t="str">
        <f t="shared" si="2"/>
        <v>100-S1.5</v>
      </c>
      <c r="K28" s="137" t="str">
        <f t="shared" si="2"/>
        <v>*</v>
      </c>
      <c r="L28" s="33">
        <f t="shared" si="2"/>
        <v>-10</v>
      </c>
      <c r="N28" s="48" t="e">
        <f t="shared" si="10"/>
        <v>#REF!</v>
      </c>
      <c r="P28" s="21">
        <f t="shared" si="4"/>
        <v>2.13</v>
      </c>
      <c r="R28" s="1" t="e">
        <f t="shared" si="11"/>
        <v>#VALUE!</v>
      </c>
      <c r="S28" s="1" t="s">
        <v>194</v>
      </c>
      <c r="T28" s="33" t="e">
        <f t="shared" si="5"/>
        <v>#REF!</v>
      </c>
      <c r="V28" s="48" t="e">
        <f t="shared" si="6"/>
        <v>#REF!</v>
      </c>
      <c r="X28" s="77" t="e">
        <f t="shared" si="7"/>
        <v>#REF!</v>
      </c>
      <c r="Z28" s="48" t="e">
        <f t="shared" si="8"/>
        <v>#REF!</v>
      </c>
      <c r="AD28" s="89">
        <f>+SUMIFS(ReserveByGroup!D:D,ReserveByGroup!B:B,VALUE(LEFT(A28,6))*100,ReserveByGroup!C:C,VALUE(MID(A28,8,4)))</f>
        <v>0</v>
      </c>
      <c r="AG28" s="89" t="e">
        <f t="shared" si="9"/>
        <v>#REF!</v>
      </c>
    </row>
    <row r="29" spans="1:33" x14ac:dyDescent="0.2">
      <c r="A29" t="s">
        <v>216</v>
      </c>
      <c r="B29" s="21"/>
      <c r="D29" s="11" t="s">
        <v>71</v>
      </c>
      <c r="F29" s="66" t="e">
        <f t="shared" si="0"/>
        <v>#REF!</v>
      </c>
      <c r="G29" s="47"/>
      <c r="H29" s="48" t="e">
        <f t="shared" si="1"/>
        <v>#REF!</v>
      </c>
      <c r="I29" s="48"/>
      <c r="J29" s="137" t="str">
        <f t="shared" si="2"/>
        <v>100-S1.5</v>
      </c>
      <c r="K29" s="137" t="str">
        <f t="shared" si="2"/>
        <v>*</v>
      </c>
      <c r="L29" s="33">
        <f t="shared" si="2"/>
        <v>-10</v>
      </c>
      <c r="N29" s="48" t="e">
        <f t="shared" si="10"/>
        <v>#REF!</v>
      </c>
      <c r="P29" s="21">
        <f t="shared" si="4"/>
        <v>2.04</v>
      </c>
      <c r="R29" s="1" t="e">
        <f t="shared" si="11"/>
        <v>#VALUE!</v>
      </c>
      <c r="S29" s="1" t="s">
        <v>194</v>
      </c>
      <c r="T29" s="33" t="e">
        <f t="shared" si="5"/>
        <v>#REF!</v>
      </c>
      <c r="V29" s="48" t="e">
        <f t="shared" si="6"/>
        <v>#REF!</v>
      </c>
      <c r="X29" s="77" t="e">
        <f t="shared" si="7"/>
        <v>#REF!</v>
      </c>
      <c r="Z29" s="48" t="e">
        <f t="shared" si="8"/>
        <v>#REF!</v>
      </c>
      <c r="AD29" s="89">
        <f>+SUMIFS(ReserveByGroup!D:D,ReserveByGroup!B:B,VALUE(LEFT(A29,6))*100,ReserveByGroup!C:C,VALUE(MID(A29,8,4)))</f>
        <v>0</v>
      </c>
      <c r="AG29" s="89" t="e">
        <f t="shared" si="9"/>
        <v>#REF!</v>
      </c>
    </row>
    <row r="30" spans="1:33" x14ac:dyDescent="0.2">
      <c r="A30" t="s">
        <v>217</v>
      </c>
      <c r="B30" s="21"/>
      <c r="D30" s="11" t="s">
        <v>72</v>
      </c>
      <c r="F30" s="66" t="e">
        <f t="shared" si="0"/>
        <v>#REF!</v>
      </c>
      <c r="G30" s="47"/>
      <c r="H30" s="48" t="e">
        <f t="shared" si="1"/>
        <v>#REF!</v>
      </c>
      <c r="I30" s="48"/>
      <c r="J30" s="137" t="str">
        <f t="shared" si="2"/>
        <v>100-S1.5</v>
      </c>
      <c r="K30" s="137" t="str">
        <f t="shared" si="2"/>
        <v>*</v>
      </c>
      <c r="L30" s="33">
        <f t="shared" si="2"/>
        <v>-10</v>
      </c>
      <c r="N30" s="48" t="e">
        <f t="shared" si="10"/>
        <v>#REF!</v>
      </c>
      <c r="P30" s="21">
        <f t="shared" si="4"/>
        <v>1.64</v>
      </c>
      <c r="R30" s="1" t="e">
        <f t="shared" si="11"/>
        <v>#VALUE!</v>
      </c>
      <c r="S30" s="1" t="s">
        <v>194</v>
      </c>
      <c r="T30" s="33" t="e">
        <f t="shared" si="5"/>
        <v>#REF!</v>
      </c>
      <c r="V30" s="48" t="e">
        <f t="shared" si="6"/>
        <v>#REF!</v>
      </c>
      <c r="X30" s="77" t="e">
        <f t="shared" si="7"/>
        <v>#REF!</v>
      </c>
      <c r="Z30" s="48" t="e">
        <f t="shared" si="8"/>
        <v>#REF!</v>
      </c>
      <c r="AD30" s="89">
        <f>+SUMIFS(ReserveByGroup!D:D,ReserveByGroup!B:B,VALUE(LEFT(A30,6))*100,ReserveByGroup!C:C,VALUE(MID(A30,8,4)))</f>
        <v>0</v>
      </c>
      <c r="AG30" s="89" t="e">
        <f t="shared" si="9"/>
        <v>#REF!</v>
      </c>
    </row>
    <row r="31" spans="1:33" x14ac:dyDescent="0.2">
      <c r="A31" t="s">
        <v>218</v>
      </c>
      <c r="B31" s="21"/>
      <c r="D31" s="11" t="s">
        <v>73</v>
      </c>
      <c r="F31" s="66" t="e">
        <f t="shared" si="0"/>
        <v>#REF!</v>
      </c>
      <c r="G31" s="47"/>
      <c r="H31" s="48" t="e">
        <f t="shared" si="1"/>
        <v>#REF!</v>
      </c>
      <c r="I31" s="48"/>
      <c r="J31" s="137" t="str">
        <f t="shared" si="2"/>
        <v>100-S1.5</v>
      </c>
      <c r="K31" s="137" t="str">
        <f t="shared" si="2"/>
        <v>*</v>
      </c>
      <c r="L31" s="33">
        <f t="shared" si="2"/>
        <v>-10</v>
      </c>
      <c r="N31" s="48" t="e">
        <f t="shared" si="10"/>
        <v>#REF!</v>
      </c>
      <c r="P31" s="21">
        <f t="shared" si="4"/>
        <v>1.65</v>
      </c>
      <c r="R31" s="1" t="e">
        <f t="shared" si="11"/>
        <v>#VALUE!</v>
      </c>
      <c r="S31" s="1" t="s">
        <v>194</v>
      </c>
      <c r="T31" s="33" t="e">
        <f t="shared" si="5"/>
        <v>#REF!</v>
      </c>
      <c r="V31" s="48" t="e">
        <f t="shared" si="6"/>
        <v>#REF!</v>
      </c>
      <c r="X31" s="77" t="e">
        <f t="shared" si="7"/>
        <v>#REF!</v>
      </c>
      <c r="Z31" s="48" t="e">
        <f t="shared" si="8"/>
        <v>#REF!</v>
      </c>
      <c r="AD31" s="89">
        <f>+SUMIFS(ReserveByGroup!D:D,ReserveByGroup!B:B,VALUE(LEFT(A31,6))*100,ReserveByGroup!C:C,VALUE(MID(A31,8,4)))</f>
        <v>0</v>
      </c>
      <c r="AG31" s="89" t="e">
        <f t="shared" si="9"/>
        <v>#REF!</v>
      </c>
    </row>
    <row r="32" spans="1:33" x14ac:dyDescent="0.2">
      <c r="A32" t="s">
        <v>219</v>
      </c>
      <c r="B32" s="21"/>
      <c r="D32" s="11" t="s">
        <v>74</v>
      </c>
      <c r="F32" s="66" t="e">
        <f t="shared" si="0"/>
        <v>#REF!</v>
      </c>
      <c r="G32" s="47"/>
      <c r="H32" s="48" t="e">
        <f t="shared" si="1"/>
        <v>#REF!</v>
      </c>
      <c r="I32" s="48"/>
      <c r="J32" s="137" t="str">
        <f t="shared" si="2"/>
        <v>100-S1.5</v>
      </c>
      <c r="K32" s="137" t="str">
        <f t="shared" si="2"/>
        <v>*</v>
      </c>
      <c r="L32" s="33">
        <f t="shared" si="2"/>
        <v>-10</v>
      </c>
      <c r="N32" s="48" t="e">
        <f t="shared" si="10"/>
        <v>#REF!</v>
      </c>
      <c r="P32" s="21">
        <f t="shared" si="4"/>
        <v>1.42</v>
      </c>
      <c r="R32" s="1" t="e">
        <f t="shared" si="11"/>
        <v>#VALUE!</v>
      </c>
      <c r="S32" s="1" t="s">
        <v>194</v>
      </c>
      <c r="T32" s="33" t="e">
        <f t="shared" si="5"/>
        <v>#REF!</v>
      </c>
      <c r="V32" s="48" t="e">
        <f t="shared" si="6"/>
        <v>#REF!</v>
      </c>
      <c r="X32" s="77" t="e">
        <f t="shared" si="7"/>
        <v>#REF!</v>
      </c>
      <c r="Z32" s="48" t="e">
        <f t="shared" si="8"/>
        <v>#REF!</v>
      </c>
      <c r="AD32" s="89">
        <f>+SUMIFS(ReserveByGroup!D:D,ReserveByGroup!B:B,VALUE(LEFT(A32,6))*100,ReserveByGroup!C:C,VALUE(MID(A32,8,4)))</f>
        <v>0</v>
      </c>
      <c r="AG32" s="89" t="e">
        <f t="shared" si="9"/>
        <v>#REF!</v>
      </c>
    </row>
    <row r="33" spans="1:33" x14ac:dyDescent="0.2">
      <c r="A33" t="s">
        <v>220</v>
      </c>
      <c r="B33" s="21"/>
      <c r="D33" s="11" t="s">
        <v>75</v>
      </c>
      <c r="F33" s="66" t="e">
        <f t="shared" si="0"/>
        <v>#REF!</v>
      </c>
      <c r="G33" s="47"/>
      <c r="H33" s="48" t="e">
        <f t="shared" si="1"/>
        <v>#REF!</v>
      </c>
      <c r="I33" s="48"/>
      <c r="J33" s="137" t="str">
        <f t="shared" si="2"/>
        <v>100-S1.5</v>
      </c>
      <c r="K33" s="137" t="str">
        <f t="shared" si="2"/>
        <v>*</v>
      </c>
      <c r="L33" s="33">
        <f t="shared" si="2"/>
        <v>-10</v>
      </c>
      <c r="N33" s="48" t="e">
        <f t="shared" si="10"/>
        <v>#REF!</v>
      </c>
      <c r="P33" s="21">
        <f t="shared" si="4"/>
        <v>1.81</v>
      </c>
      <c r="R33" s="1" t="e">
        <f t="shared" si="11"/>
        <v>#VALUE!</v>
      </c>
      <c r="S33" s="1" t="s">
        <v>194</v>
      </c>
      <c r="T33" s="33" t="e">
        <f t="shared" si="5"/>
        <v>#REF!</v>
      </c>
      <c r="V33" s="48" t="e">
        <f t="shared" si="6"/>
        <v>#REF!</v>
      </c>
      <c r="X33" s="77" t="e">
        <f t="shared" si="7"/>
        <v>#REF!</v>
      </c>
      <c r="Z33" s="48" t="e">
        <f t="shared" si="8"/>
        <v>#REF!</v>
      </c>
      <c r="AD33" s="89">
        <f>+SUMIFS(ReserveByGroup!D:D,ReserveByGroup!B:B,VALUE(LEFT(A33,6))*100,ReserveByGroup!C:C,VALUE(MID(A33,8,4)))</f>
        <v>0</v>
      </c>
      <c r="AG33" s="89" t="e">
        <f t="shared" si="9"/>
        <v>#REF!</v>
      </c>
    </row>
    <row r="34" spans="1:33" x14ac:dyDescent="0.2">
      <c r="A34" t="s">
        <v>221</v>
      </c>
      <c r="B34" s="21"/>
      <c r="D34" s="11" t="s">
        <v>76</v>
      </c>
      <c r="F34" s="66" t="e">
        <f t="shared" si="0"/>
        <v>#REF!</v>
      </c>
      <c r="G34" s="47"/>
      <c r="H34" s="48" t="e">
        <f t="shared" si="1"/>
        <v>#REF!</v>
      </c>
      <c r="I34" s="48"/>
      <c r="J34" s="137" t="str">
        <f t="shared" si="2"/>
        <v>100-S1.5</v>
      </c>
      <c r="K34" s="137" t="str">
        <f t="shared" si="2"/>
        <v>*</v>
      </c>
      <c r="L34" s="33">
        <f t="shared" si="2"/>
        <v>-10</v>
      </c>
      <c r="N34" s="48" t="e">
        <f t="shared" si="10"/>
        <v>#REF!</v>
      </c>
      <c r="P34" s="21">
        <f t="shared" si="4"/>
        <v>1.51</v>
      </c>
      <c r="R34" s="1" t="e">
        <f t="shared" si="11"/>
        <v>#VALUE!</v>
      </c>
      <c r="S34" s="1" t="s">
        <v>194</v>
      </c>
      <c r="T34" s="33" t="e">
        <f t="shared" si="5"/>
        <v>#REF!</v>
      </c>
      <c r="V34" s="48" t="e">
        <f t="shared" si="6"/>
        <v>#REF!</v>
      </c>
      <c r="X34" s="77" t="e">
        <f t="shared" si="7"/>
        <v>#REF!</v>
      </c>
      <c r="Z34" s="48" t="e">
        <f t="shared" si="8"/>
        <v>#REF!</v>
      </c>
      <c r="AD34" s="89">
        <f>+SUMIFS(ReserveByGroup!D:D,ReserveByGroup!B:B,VALUE(LEFT(A34,6))*100,ReserveByGroup!C:C,VALUE(MID(A34,8,4)))</f>
        <v>0</v>
      </c>
      <c r="AG34" s="89" t="e">
        <f t="shared" si="9"/>
        <v>#REF!</v>
      </c>
    </row>
    <row r="35" spans="1:33" x14ac:dyDescent="0.2">
      <c r="A35" t="s">
        <v>222</v>
      </c>
      <c r="B35" s="21"/>
      <c r="D35" s="11" t="s">
        <v>77</v>
      </c>
      <c r="F35" s="66" t="e">
        <f t="shared" si="0"/>
        <v>#REF!</v>
      </c>
      <c r="G35" s="47"/>
      <c r="H35" s="48" t="e">
        <f t="shared" si="1"/>
        <v>#REF!</v>
      </c>
      <c r="I35" s="48"/>
      <c r="J35" s="137" t="str">
        <f t="shared" si="2"/>
        <v>100-S1.5</v>
      </c>
      <c r="K35" s="137" t="str">
        <f t="shared" si="2"/>
        <v>*</v>
      </c>
      <c r="L35" s="33">
        <f t="shared" si="2"/>
        <v>-10</v>
      </c>
      <c r="N35" s="48" t="e">
        <f t="shared" si="10"/>
        <v>#REF!</v>
      </c>
      <c r="P35" s="21">
        <f t="shared" si="4"/>
        <v>1.47</v>
      </c>
      <c r="R35" s="1" t="e">
        <f t="shared" si="11"/>
        <v>#VALUE!</v>
      </c>
      <c r="S35" s="1" t="s">
        <v>194</v>
      </c>
      <c r="T35" s="33" t="e">
        <f t="shared" si="5"/>
        <v>#REF!</v>
      </c>
      <c r="V35" s="48" t="e">
        <f t="shared" si="6"/>
        <v>#REF!</v>
      </c>
      <c r="X35" s="77" t="e">
        <f t="shared" si="7"/>
        <v>#REF!</v>
      </c>
      <c r="Z35" s="48" t="e">
        <f t="shared" si="8"/>
        <v>#REF!</v>
      </c>
      <c r="AD35" s="89">
        <f>+SUMIFS(ReserveByGroup!D:D,ReserveByGroup!B:B,VALUE(LEFT(A35,6))*100,ReserveByGroup!C:C,VALUE(MID(A35,8,4)))</f>
        <v>0</v>
      </c>
      <c r="AG35" s="89" t="e">
        <f t="shared" si="9"/>
        <v>#REF!</v>
      </c>
    </row>
    <row r="36" spans="1:33" x14ac:dyDescent="0.2">
      <c r="A36" t="s">
        <v>223</v>
      </c>
      <c r="B36" s="21"/>
      <c r="D36" s="11" t="s">
        <v>78</v>
      </c>
      <c r="F36" s="66" t="e">
        <f t="shared" si="0"/>
        <v>#REF!</v>
      </c>
      <c r="G36" s="47"/>
      <c r="H36" s="48" t="e">
        <f t="shared" si="1"/>
        <v>#REF!</v>
      </c>
      <c r="I36" s="48"/>
      <c r="J36" s="137" t="str">
        <f t="shared" si="2"/>
        <v>100-S1.5</v>
      </c>
      <c r="K36" s="137" t="str">
        <f t="shared" si="2"/>
        <v>*</v>
      </c>
      <c r="L36" s="33">
        <f t="shared" si="2"/>
        <v>-10</v>
      </c>
      <c r="N36" s="48" t="e">
        <f t="shared" si="10"/>
        <v>#REF!</v>
      </c>
      <c r="P36" s="21">
        <f t="shared" si="4"/>
        <v>1.85</v>
      </c>
      <c r="R36" s="1" t="e">
        <f t="shared" si="11"/>
        <v>#VALUE!</v>
      </c>
      <c r="S36" s="1" t="s">
        <v>194</v>
      </c>
      <c r="T36" s="33" t="e">
        <f t="shared" si="5"/>
        <v>#REF!</v>
      </c>
      <c r="V36" s="48" t="e">
        <f t="shared" si="6"/>
        <v>#REF!</v>
      </c>
      <c r="X36" s="77" t="e">
        <f t="shared" si="7"/>
        <v>#REF!</v>
      </c>
      <c r="Z36" s="48" t="e">
        <f t="shared" si="8"/>
        <v>#REF!</v>
      </c>
      <c r="AD36" s="89">
        <f>+SUMIFS(ReserveByGroup!D:D,ReserveByGroup!B:B,VALUE(LEFT(A36,6))*100,ReserveByGroup!C:C,VALUE(MID(A36,8,4)))</f>
        <v>0</v>
      </c>
      <c r="AG36" s="89" t="e">
        <f t="shared" si="9"/>
        <v>#REF!</v>
      </c>
    </row>
    <row r="37" spans="1:33" x14ac:dyDescent="0.2">
      <c r="A37" t="s">
        <v>224</v>
      </c>
      <c r="B37" s="21"/>
      <c r="D37" s="11" t="s">
        <v>79</v>
      </c>
      <c r="F37" s="66" t="e">
        <f t="shared" si="0"/>
        <v>#REF!</v>
      </c>
      <c r="G37" s="47"/>
      <c r="H37" s="48" t="e">
        <f t="shared" si="1"/>
        <v>#REF!</v>
      </c>
      <c r="I37" s="48"/>
      <c r="J37" s="137" t="str">
        <f t="shared" ref="J37:L40" si="12">+VLOOKUP($A37,ExistingEstimates,J$1,0)</f>
        <v>100-S1.5</v>
      </c>
      <c r="K37" s="137" t="str">
        <f t="shared" si="12"/>
        <v>*</v>
      </c>
      <c r="L37" s="33">
        <f t="shared" si="12"/>
        <v>-10</v>
      </c>
      <c r="N37" s="48" t="e">
        <f t="shared" si="10"/>
        <v>#REF!</v>
      </c>
      <c r="P37" s="21">
        <f t="shared" si="4"/>
        <v>1.76</v>
      </c>
      <c r="R37" s="1" t="e">
        <f t="shared" si="11"/>
        <v>#VALUE!</v>
      </c>
      <c r="S37" s="1" t="s">
        <v>194</v>
      </c>
      <c r="T37" s="33" t="e">
        <f t="shared" si="5"/>
        <v>#REF!</v>
      </c>
      <c r="V37" s="48" t="e">
        <f t="shared" si="6"/>
        <v>#REF!</v>
      </c>
      <c r="X37" s="77" t="e">
        <f t="shared" si="7"/>
        <v>#REF!</v>
      </c>
      <c r="Z37" s="48" t="e">
        <f t="shared" si="8"/>
        <v>#REF!</v>
      </c>
      <c r="AD37" s="89">
        <f>+SUMIFS(ReserveByGroup!D:D,ReserveByGroup!B:B,VALUE(LEFT(A37,6))*100,ReserveByGroup!C:C,VALUE(MID(A37,8,4)))</f>
        <v>0</v>
      </c>
      <c r="AG37" s="89" t="e">
        <f t="shared" si="9"/>
        <v>#REF!</v>
      </c>
    </row>
    <row r="38" spans="1:33" x14ac:dyDescent="0.2">
      <c r="A38" t="s">
        <v>225</v>
      </c>
      <c r="B38" s="21"/>
      <c r="D38" s="11" t="s">
        <v>80</v>
      </c>
      <c r="F38" s="66" t="e">
        <f t="shared" si="0"/>
        <v>#REF!</v>
      </c>
      <c r="G38" s="47"/>
      <c r="H38" s="48" t="e">
        <f t="shared" si="1"/>
        <v>#REF!</v>
      </c>
      <c r="I38" s="48"/>
      <c r="J38" s="137" t="str">
        <f t="shared" si="12"/>
        <v>100-S1.5</v>
      </c>
      <c r="K38" s="137" t="str">
        <f t="shared" si="12"/>
        <v>*</v>
      </c>
      <c r="L38" s="33">
        <f t="shared" si="12"/>
        <v>-10</v>
      </c>
      <c r="N38" s="48" t="e">
        <f t="shared" si="10"/>
        <v>#REF!</v>
      </c>
      <c r="P38" s="21">
        <f t="shared" si="4"/>
        <v>2.08</v>
      </c>
      <c r="R38" s="1" t="e">
        <f t="shared" si="11"/>
        <v>#VALUE!</v>
      </c>
      <c r="S38" s="1" t="s">
        <v>194</v>
      </c>
      <c r="T38" s="33" t="e">
        <f t="shared" si="5"/>
        <v>#REF!</v>
      </c>
      <c r="V38" s="48" t="e">
        <f t="shared" si="6"/>
        <v>#REF!</v>
      </c>
      <c r="X38" s="77" t="e">
        <f t="shared" si="7"/>
        <v>#REF!</v>
      </c>
      <c r="Z38" s="48" t="e">
        <f t="shared" si="8"/>
        <v>#REF!</v>
      </c>
      <c r="AD38" s="89">
        <f>+SUMIFS(ReserveByGroup!D:D,ReserveByGroup!B:B,VALUE(LEFT(A38,6))*100,ReserveByGroup!C:C,VALUE(MID(A38,8,4)))</f>
        <v>0</v>
      </c>
      <c r="AG38" s="89" t="e">
        <f t="shared" si="9"/>
        <v>#REF!</v>
      </c>
    </row>
    <row r="39" spans="1:33" x14ac:dyDescent="0.2">
      <c r="A39" t="s">
        <v>226</v>
      </c>
      <c r="B39" s="21"/>
      <c r="D39" s="11" t="s">
        <v>81</v>
      </c>
      <c r="F39" s="66" t="e">
        <f t="shared" si="0"/>
        <v>#REF!</v>
      </c>
      <c r="G39" s="47"/>
      <c r="H39" s="48" t="e">
        <f t="shared" si="1"/>
        <v>#REF!</v>
      </c>
      <c r="I39" s="48"/>
      <c r="J39" s="137" t="str">
        <f t="shared" si="12"/>
        <v>100-S1.5</v>
      </c>
      <c r="K39" s="137" t="str">
        <f t="shared" si="12"/>
        <v>*</v>
      </c>
      <c r="L39" s="33">
        <f t="shared" si="12"/>
        <v>-10</v>
      </c>
      <c r="N39" s="48" t="e">
        <f t="shared" si="10"/>
        <v>#REF!</v>
      </c>
      <c r="P39" s="21">
        <f t="shared" si="4"/>
        <v>2.2799999999999998</v>
      </c>
      <c r="R39" s="1" t="e">
        <f t="shared" si="11"/>
        <v>#VALUE!</v>
      </c>
      <c r="S39" s="1" t="s">
        <v>194</v>
      </c>
      <c r="T39" s="33" t="e">
        <f t="shared" si="5"/>
        <v>#REF!</v>
      </c>
      <c r="V39" s="48" t="e">
        <f t="shared" si="6"/>
        <v>#REF!</v>
      </c>
      <c r="X39" s="77" t="e">
        <f t="shared" si="7"/>
        <v>#REF!</v>
      </c>
      <c r="Z39" s="48" t="e">
        <f t="shared" si="8"/>
        <v>#REF!</v>
      </c>
      <c r="AD39" s="89">
        <f>+SUMIFS(ReserveByGroup!D:D,ReserveByGroup!B:B,VALUE(LEFT(A39,6))*100,ReserveByGroup!C:C,VALUE(MID(A39,8,4)))</f>
        <v>0</v>
      </c>
      <c r="AG39" s="89" t="e">
        <f t="shared" si="9"/>
        <v>#REF!</v>
      </c>
    </row>
    <row r="40" spans="1:33" x14ac:dyDescent="0.2">
      <c r="A40" t="s">
        <v>227</v>
      </c>
      <c r="B40" s="21"/>
      <c r="D40" s="82" t="s">
        <v>207</v>
      </c>
      <c r="F40" s="68" t="e">
        <f t="shared" si="0"/>
        <v>#REF!</v>
      </c>
      <c r="G40" s="47"/>
      <c r="H40" s="48" t="e">
        <f t="shared" si="1"/>
        <v>#REF!</v>
      </c>
      <c r="I40" s="48"/>
      <c r="J40" s="137" t="str">
        <f t="shared" si="12"/>
        <v>100-S1.5</v>
      </c>
      <c r="K40" s="137" t="str">
        <f t="shared" si="12"/>
        <v>*</v>
      </c>
      <c r="L40" s="33">
        <f t="shared" si="12"/>
        <v>-10</v>
      </c>
      <c r="N40" s="48" t="e">
        <f t="shared" si="10"/>
        <v>#REF!</v>
      </c>
      <c r="P40" s="21">
        <f t="shared" si="4"/>
        <v>2.1</v>
      </c>
      <c r="R40" s="1" t="e">
        <f t="shared" si="11"/>
        <v>#VALUE!</v>
      </c>
      <c r="S40" s="1" t="s">
        <v>194</v>
      </c>
      <c r="T40" s="33" t="e">
        <f t="shared" si="5"/>
        <v>#REF!</v>
      </c>
      <c r="V40" s="48" t="e">
        <f t="shared" si="6"/>
        <v>#REF!</v>
      </c>
      <c r="X40" s="77" t="e">
        <f t="shared" si="7"/>
        <v>#REF!</v>
      </c>
      <c r="Z40" s="48" t="e">
        <f t="shared" si="8"/>
        <v>#REF!</v>
      </c>
      <c r="AD40" s="89">
        <f>+SUMIFS(ReserveByGroup!D:D,ReserveByGroup!B:B,VALUE(LEFT(A40,6))*100,ReserveByGroup!C:C,VALUE(MID(A40,8,4)))</f>
        <v>0</v>
      </c>
      <c r="AG40" s="89" t="e">
        <f t="shared" si="9"/>
        <v>#REF!</v>
      </c>
    </row>
    <row r="41" spans="1:33" x14ac:dyDescent="0.2">
      <c r="B41" s="21"/>
      <c r="F41" s="66"/>
      <c r="H41" s="40"/>
      <c r="I41" s="34"/>
      <c r="R41" s="1"/>
      <c r="S41" s="1"/>
      <c r="T41" s="33"/>
      <c r="V41" s="40"/>
      <c r="X41" s="21"/>
      <c r="Z41" s="40"/>
    </row>
    <row r="42" spans="1:33" x14ac:dyDescent="0.2">
      <c r="A42">
        <v>311</v>
      </c>
      <c r="B42" s="21"/>
      <c r="D42" s="18" t="s">
        <v>26</v>
      </c>
      <c r="F42" s="66" t="e">
        <f>+SUBTOTAL(9,F21:F41)</f>
        <v>#REF!</v>
      </c>
      <c r="H42" s="34" t="e">
        <f>+SUBTOTAL(9,H21:H41)</f>
        <v>#REF!</v>
      </c>
      <c r="I42" s="34"/>
      <c r="N42" s="34" t="e">
        <f>+SUBTOTAL(9,N21:N41)</f>
        <v>#REF!</v>
      </c>
      <c r="R42" s="1"/>
      <c r="S42" s="1"/>
      <c r="T42" s="33"/>
      <c r="V42" s="34" t="e">
        <f>+SUBTOTAL(9,V21:V41)</f>
        <v>#REF!</v>
      </c>
      <c r="X42" s="77" t="e">
        <f>IF(V42/F42*100=0,"-     ",V42/F42*100)</f>
        <v>#REF!</v>
      </c>
      <c r="Z42" s="34" t="e">
        <f>+SUBTOTAL(9,Z21:Z41)</f>
        <v>#REF!</v>
      </c>
      <c r="AC42" s="89" t="e">
        <f>+SUMIF(#REF!,$A42*100,#REF!)</f>
        <v>#REF!</v>
      </c>
      <c r="AD42" s="89" t="e">
        <f>+SUMIF(#REF!,$A42*100,#REF!)</f>
        <v>#REF!</v>
      </c>
      <c r="AF42" s="89" t="e">
        <f>+AC42-F42</f>
        <v>#REF!</v>
      </c>
      <c r="AG42" s="89" t="e">
        <f>+AD42+H42</f>
        <v>#REF!</v>
      </c>
    </row>
    <row r="43" spans="1:33" x14ac:dyDescent="0.2">
      <c r="B43" s="21"/>
      <c r="F43" s="66"/>
      <c r="H43" s="34"/>
      <c r="I43" s="34"/>
      <c r="R43" s="1"/>
      <c r="S43" s="1"/>
      <c r="T43" s="33"/>
      <c r="V43" s="34"/>
      <c r="X43" s="21"/>
      <c r="Z43" s="34"/>
    </row>
    <row r="44" spans="1:33" x14ac:dyDescent="0.2">
      <c r="B44" s="21">
        <v>312</v>
      </c>
      <c r="D44" t="s">
        <v>27</v>
      </c>
      <c r="F44" s="66"/>
      <c r="H44" s="34"/>
      <c r="I44" s="34"/>
      <c r="T44" s="32"/>
      <c r="V44" s="34"/>
      <c r="Z44" s="34"/>
    </row>
    <row r="45" spans="1:33" x14ac:dyDescent="0.2">
      <c r="A45" t="s">
        <v>228</v>
      </c>
      <c r="B45" s="21"/>
      <c r="D45" s="11" t="s">
        <v>84</v>
      </c>
      <c r="F45" s="66" t="e">
        <f t="shared" ref="F45:F65" si="13">+VLOOKUP($A45,Deprate,F$1,0)</f>
        <v>#REF!</v>
      </c>
      <c r="G45" s="47"/>
      <c r="H45" s="48" t="e">
        <f t="shared" ref="H45:H65" si="14">+VLOOKUP($A45,Deprate,H$1,0)</f>
        <v>#REF!</v>
      </c>
      <c r="I45" s="48"/>
      <c r="J45" s="137" t="str">
        <f t="shared" ref="J45:L65" si="15">+VLOOKUP($A45,ExistingEstimates,J$1,0)</f>
        <v>45-R1.5</v>
      </c>
      <c r="K45" s="137" t="str">
        <f t="shared" si="15"/>
        <v>*</v>
      </c>
      <c r="L45" s="33">
        <f t="shared" si="15"/>
        <v>-30</v>
      </c>
      <c r="N45" s="48" t="e">
        <f t="shared" ref="N45:N65" si="16">+ROUND(P45*F45/100,2)</f>
        <v>#REF!</v>
      </c>
      <c r="P45" s="21" t="str">
        <f t="shared" ref="P45:P65" si="17">+VLOOKUP($A45,ExistingEstimates,P$1,0)</f>
        <v xml:space="preserve">             -</v>
      </c>
      <c r="R45" s="1" t="s">
        <v>506</v>
      </c>
      <c r="S45" s="1" t="s">
        <v>194</v>
      </c>
      <c r="T45" s="33" t="e">
        <f t="shared" ref="T45:T65" si="18">+VLOOKUP($A45,Deprate,T$1,0)</f>
        <v>#REF!</v>
      </c>
      <c r="V45" s="48" t="e">
        <f t="shared" ref="V45:V65" si="19">+VLOOKUP($A45,Deprate,V$1,0)</f>
        <v>#REF!</v>
      </c>
      <c r="X45" s="77" t="e">
        <f t="shared" ref="X45:X65" si="20">IF(V45/F45*100=0,"-     ",V45/F45*100)</f>
        <v>#REF!</v>
      </c>
      <c r="Z45" s="48" t="e">
        <f t="shared" ref="Z45:Z65" si="21">+V45-N45</f>
        <v>#REF!</v>
      </c>
      <c r="AD45" s="89">
        <f>+SUMIFS(ReserveByGroup!D:D,ReserveByGroup!B:B,VALUE(LEFT(A45,6))*100,ReserveByGroup!C:C,VALUE(MID(A45,8,4)))</f>
        <v>0</v>
      </c>
      <c r="AG45" s="89" t="e">
        <f t="shared" ref="AG45:AG65" si="22">+AD45+H45</f>
        <v>#REF!</v>
      </c>
    </row>
    <row r="46" spans="1:33" x14ac:dyDescent="0.2">
      <c r="A46" t="s">
        <v>229</v>
      </c>
      <c r="B46" s="21"/>
      <c r="D46" s="11" t="s">
        <v>85</v>
      </c>
      <c r="F46" s="66" t="e">
        <f t="shared" si="13"/>
        <v>#REF!</v>
      </c>
      <c r="G46" s="47"/>
      <c r="H46" s="48" t="e">
        <f t="shared" si="14"/>
        <v>#REF!</v>
      </c>
      <c r="I46" s="48"/>
      <c r="J46" s="137" t="str">
        <f t="shared" si="15"/>
        <v>45-R1.5</v>
      </c>
      <c r="K46" s="137" t="str">
        <f t="shared" si="15"/>
        <v>*</v>
      </c>
      <c r="L46" s="33">
        <f t="shared" si="15"/>
        <v>-30</v>
      </c>
      <c r="N46" s="48" t="e">
        <f t="shared" si="16"/>
        <v>#REF!</v>
      </c>
      <c r="P46" s="21" t="str">
        <f t="shared" si="17"/>
        <v xml:space="preserve">             -</v>
      </c>
      <c r="R46" s="1" t="s">
        <v>506</v>
      </c>
      <c r="S46" s="1" t="s">
        <v>194</v>
      </c>
      <c r="T46" s="33" t="e">
        <f t="shared" si="18"/>
        <v>#REF!</v>
      </c>
      <c r="V46" s="48" t="e">
        <f t="shared" si="19"/>
        <v>#REF!</v>
      </c>
      <c r="X46" s="77" t="e">
        <f t="shared" si="20"/>
        <v>#REF!</v>
      </c>
      <c r="Z46" s="48" t="e">
        <f t="shared" si="21"/>
        <v>#REF!</v>
      </c>
      <c r="AD46" s="89">
        <f>+SUMIFS(ReserveByGroup!D:D,ReserveByGroup!B:B,VALUE(LEFT(A46,6))*100,ReserveByGroup!C:C,VALUE(MID(A46,8,4)))</f>
        <v>0</v>
      </c>
      <c r="AG46" s="89" t="e">
        <f t="shared" si="22"/>
        <v>#REF!</v>
      </c>
    </row>
    <row r="47" spans="1:33" x14ac:dyDescent="0.2">
      <c r="A47" t="s">
        <v>230</v>
      </c>
      <c r="B47" s="21"/>
      <c r="D47" s="11" t="s">
        <v>86</v>
      </c>
      <c r="F47" s="66" t="e">
        <f t="shared" si="13"/>
        <v>#REF!</v>
      </c>
      <c r="G47" s="47"/>
      <c r="H47" s="48" t="e">
        <f t="shared" si="14"/>
        <v>#REF!</v>
      </c>
      <c r="I47" s="48"/>
      <c r="J47" s="137" t="str">
        <f t="shared" si="15"/>
        <v>45-R1.5</v>
      </c>
      <c r="K47" s="137" t="str">
        <f t="shared" si="15"/>
        <v>*</v>
      </c>
      <c r="L47" s="33">
        <f t="shared" si="15"/>
        <v>-30</v>
      </c>
      <c r="N47" s="48" t="e">
        <f t="shared" si="16"/>
        <v>#REF!</v>
      </c>
      <c r="P47" s="21" t="str">
        <f t="shared" si="17"/>
        <v xml:space="preserve">             -</v>
      </c>
      <c r="R47" s="1" t="s">
        <v>506</v>
      </c>
      <c r="S47" s="1" t="s">
        <v>194</v>
      </c>
      <c r="T47" s="33" t="e">
        <f t="shared" si="18"/>
        <v>#REF!</v>
      </c>
      <c r="V47" s="48" t="e">
        <f t="shared" si="19"/>
        <v>#REF!</v>
      </c>
      <c r="X47" s="77" t="e">
        <f t="shared" si="20"/>
        <v>#REF!</v>
      </c>
      <c r="Z47" s="48" t="e">
        <f t="shared" si="21"/>
        <v>#REF!</v>
      </c>
      <c r="AD47" s="89">
        <f>+SUMIFS(ReserveByGroup!D:D,ReserveByGroup!B:B,VALUE(LEFT(A47,6))*100,ReserveByGroup!C:C,VALUE(MID(A47,8,4)))</f>
        <v>0</v>
      </c>
      <c r="AG47" s="89" t="e">
        <f t="shared" si="22"/>
        <v>#REF!</v>
      </c>
    </row>
    <row r="48" spans="1:33" x14ac:dyDescent="0.2">
      <c r="A48" t="s">
        <v>231</v>
      </c>
      <c r="B48" s="21"/>
      <c r="D48" s="11" t="s">
        <v>87</v>
      </c>
      <c r="F48" s="66" t="e">
        <f t="shared" si="13"/>
        <v>#REF!</v>
      </c>
      <c r="G48" s="47"/>
      <c r="H48" s="48" t="e">
        <f t="shared" si="14"/>
        <v>#REF!</v>
      </c>
      <c r="I48" s="48"/>
      <c r="J48" s="137" t="str">
        <f t="shared" si="15"/>
        <v>45-R1.5</v>
      </c>
      <c r="K48" s="137" t="str">
        <f t="shared" si="15"/>
        <v>*</v>
      </c>
      <c r="L48" s="33">
        <f t="shared" si="15"/>
        <v>-30</v>
      </c>
      <c r="N48" s="48" t="e">
        <f t="shared" si="16"/>
        <v>#REF!</v>
      </c>
      <c r="P48" s="21">
        <f t="shared" si="17"/>
        <v>5.88</v>
      </c>
      <c r="R48" s="1" t="e">
        <f t="shared" ref="R48:R65" si="23">+TEXT(VLOOKUP($A48,Deprate,3,0),"#")&amp;"-"&amp;TRIM(VLOOKUP($A48,Deprate,4,0))</f>
        <v>#VALUE!</v>
      </c>
      <c r="S48" s="1" t="s">
        <v>194</v>
      </c>
      <c r="T48" s="33" t="e">
        <f t="shared" si="18"/>
        <v>#REF!</v>
      </c>
      <c r="V48" s="48" t="e">
        <f t="shared" si="19"/>
        <v>#REF!</v>
      </c>
      <c r="X48" s="77" t="e">
        <f t="shared" si="20"/>
        <v>#REF!</v>
      </c>
      <c r="Z48" s="48" t="e">
        <f t="shared" si="21"/>
        <v>#REF!</v>
      </c>
      <c r="AD48" s="89">
        <f>+SUMIFS(ReserveByGroup!D:D,ReserveByGroup!B:B,VALUE(LEFT(A48,6))*100,ReserveByGroup!C:C,VALUE(MID(A48,8,4)))</f>
        <v>0</v>
      </c>
      <c r="AG48" s="89" t="e">
        <f t="shared" si="22"/>
        <v>#REF!</v>
      </c>
    </row>
    <row r="49" spans="1:33" ht="17.25" customHeight="1" x14ac:dyDescent="0.2">
      <c r="A49" t="s">
        <v>232</v>
      </c>
      <c r="B49" s="21"/>
      <c r="D49" s="11" t="s">
        <v>88</v>
      </c>
      <c r="F49" s="66" t="e">
        <f t="shared" si="13"/>
        <v>#REF!</v>
      </c>
      <c r="G49" s="47"/>
      <c r="H49" s="48" t="e">
        <f t="shared" si="14"/>
        <v>#REF!</v>
      </c>
      <c r="I49" s="48"/>
      <c r="J49" s="137" t="str">
        <f t="shared" si="15"/>
        <v>45-R1.5</v>
      </c>
      <c r="K49" s="137" t="str">
        <f t="shared" si="15"/>
        <v>*</v>
      </c>
      <c r="L49" s="33">
        <f t="shared" si="15"/>
        <v>-30</v>
      </c>
      <c r="N49" s="48" t="e">
        <f t="shared" si="16"/>
        <v>#REF!</v>
      </c>
      <c r="P49" s="21">
        <f t="shared" si="17"/>
        <v>4.93</v>
      </c>
      <c r="R49" s="1" t="e">
        <f t="shared" si="23"/>
        <v>#VALUE!</v>
      </c>
      <c r="S49" s="1" t="s">
        <v>194</v>
      </c>
      <c r="T49" s="33" t="e">
        <f t="shared" si="18"/>
        <v>#REF!</v>
      </c>
      <c r="V49" s="48" t="e">
        <f t="shared" si="19"/>
        <v>#REF!</v>
      </c>
      <c r="X49" s="77" t="e">
        <f t="shared" si="20"/>
        <v>#REF!</v>
      </c>
      <c r="Z49" s="48" t="e">
        <f t="shared" si="21"/>
        <v>#REF!</v>
      </c>
      <c r="AD49" s="89">
        <f>+SUMIFS(ReserveByGroup!D:D,ReserveByGroup!B:B,VALUE(LEFT(A49,6))*100,ReserveByGroup!C:C,VALUE(MID(A49,8,4)))</f>
        <v>0</v>
      </c>
      <c r="AG49" s="89" t="e">
        <f t="shared" si="22"/>
        <v>#REF!</v>
      </c>
    </row>
    <row r="50" spans="1:33" x14ac:dyDescent="0.2">
      <c r="A50" t="s">
        <v>233</v>
      </c>
      <c r="B50" s="21"/>
      <c r="D50" s="11" t="s">
        <v>89</v>
      </c>
      <c r="F50" s="66" t="e">
        <f t="shared" si="13"/>
        <v>#REF!</v>
      </c>
      <c r="G50" s="47"/>
      <c r="H50" s="48" t="e">
        <f t="shared" si="14"/>
        <v>#REF!</v>
      </c>
      <c r="I50" s="48"/>
      <c r="J50" s="137" t="str">
        <f t="shared" si="15"/>
        <v>45-R1.5</v>
      </c>
      <c r="K50" s="137" t="str">
        <f t="shared" si="15"/>
        <v>*</v>
      </c>
      <c r="L50" s="33">
        <f t="shared" si="15"/>
        <v>-30</v>
      </c>
      <c r="N50" s="48" t="e">
        <f t="shared" si="16"/>
        <v>#REF!</v>
      </c>
      <c r="P50" s="21">
        <f t="shared" si="17"/>
        <v>6.11</v>
      </c>
      <c r="R50" s="1" t="e">
        <f t="shared" si="23"/>
        <v>#VALUE!</v>
      </c>
      <c r="S50" s="1" t="s">
        <v>194</v>
      </c>
      <c r="T50" s="33" t="e">
        <f t="shared" si="18"/>
        <v>#REF!</v>
      </c>
      <c r="V50" s="48" t="e">
        <f t="shared" si="19"/>
        <v>#REF!</v>
      </c>
      <c r="X50" s="77" t="e">
        <f t="shared" si="20"/>
        <v>#REF!</v>
      </c>
      <c r="Z50" s="48" t="e">
        <f t="shared" si="21"/>
        <v>#REF!</v>
      </c>
      <c r="AD50" s="89">
        <f>+SUMIFS(ReserveByGroup!D:D,ReserveByGroup!B:B,VALUE(LEFT(A50,6))*100,ReserveByGroup!C:C,VALUE(MID(A50,8,4)))</f>
        <v>0</v>
      </c>
      <c r="AG50" s="89" t="e">
        <f t="shared" si="22"/>
        <v>#REF!</v>
      </c>
    </row>
    <row r="51" spans="1:33" x14ac:dyDescent="0.2">
      <c r="A51" t="s">
        <v>234</v>
      </c>
      <c r="B51" s="21"/>
      <c r="D51" s="11" t="s">
        <v>90</v>
      </c>
      <c r="F51" s="66" t="e">
        <f t="shared" si="13"/>
        <v>#REF!</v>
      </c>
      <c r="G51" s="47"/>
      <c r="H51" s="48" t="e">
        <f t="shared" si="14"/>
        <v>#REF!</v>
      </c>
      <c r="I51" s="48"/>
      <c r="J51" s="137" t="str">
        <f t="shared" si="15"/>
        <v>45-R1.5</v>
      </c>
      <c r="K51" s="137" t="str">
        <f t="shared" si="15"/>
        <v>*</v>
      </c>
      <c r="L51" s="33">
        <f t="shared" si="15"/>
        <v>-30</v>
      </c>
      <c r="N51" s="48" t="e">
        <f t="shared" si="16"/>
        <v>#REF!</v>
      </c>
      <c r="P51" s="21">
        <f t="shared" si="17"/>
        <v>4.07</v>
      </c>
      <c r="R51" s="1" t="e">
        <f t="shared" si="23"/>
        <v>#VALUE!</v>
      </c>
      <c r="S51" s="1" t="s">
        <v>194</v>
      </c>
      <c r="T51" s="33" t="e">
        <f t="shared" si="18"/>
        <v>#REF!</v>
      </c>
      <c r="V51" s="48" t="e">
        <f t="shared" si="19"/>
        <v>#REF!</v>
      </c>
      <c r="X51" s="77" t="e">
        <f t="shared" si="20"/>
        <v>#REF!</v>
      </c>
      <c r="Z51" s="48" t="e">
        <f t="shared" si="21"/>
        <v>#REF!</v>
      </c>
      <c r="AD51" s="89">
        <f>+SUMIFS(ReserveByGroup!D:D,ReserveByGroup!B:B,VALUE(LEFT(A51,6))*100,ReserveByGroup!C:C,VALUE(MID(A51,8,4)))</f>
        <v>0</v>
      </c>
      <c r="AG51" s="89" t="e">
        <f t="shared" si="22"/>
        <v>#REF!</v>
      </c>
    </row>
    <row r="52" spans="1:33" x14ac:dyDescent="0.2">
      <c r="A52" t="s">
        <v>235</v>
      </c>
      <c r="B52" s="21"/>
      <c r="D52" s="11" t="s">
        <v>91</v>
      </c>
      <c r="F52" s="66" t="e">
        <f t="shared" si="13"/>
        <v>#REF!</v>
      </c>
      <c r="G52" s="47"/>
      <c r="H52" s="48" t="e">
        <f t="shared" si="14"/>
        <v>#REF!</v>
      </c>
      <c r="I52" s="48"/>
      <c r="J52" s="137" t="str">
        <f t="shared" si="15"/>
        <v>45-R1.5</v>
      </c>
      <c r="K52" s="137" t="str">
        <f t="shared" si="15"/>
        <v>*</v>
      </c>
      <c r="L52" s="33">
        <f t="shared" si="15"/>
        <v>-30</v>
      </c>
      <c r="N52" s="48" t="e">
        <f t="shared" si="16"/>
        <v>#REF!</v>
      </c>
      <c r="P52" s="21">
        <f t="shared" si="17"/>
        <v>5.19</v>
      </c>
      <c r="R52" s="1" t="e">
        <f t="shared" si="23"/>
        <v>#VALUE!</v>
      </c>
      <c r="S52" s="1" t="s">
        <v>194</v>
      </c>
      <c r="T52" s="33" t="e">
        <f t="shared" si="18"/>
        <v>#REF!</v>
      </c>
      <c r="V52" s="48" t="e">
        <f t="shared" si="19"/>
        <v>#REF!</v>
      </c>
      <c r="X52" s="77" t="e">
        <f t="shared" si="20"/>
        <v>#REF!</v>
      </c>
      <c r="Z52" s="48" t="e">
        <f t="shared" si="21"/>
        <v>#REF!</v>
      </c>
      <c r="AD52" s="89">
        <f>+SUMIFS(ReserveByGroup!D:D,ReserveByGroup!B:B,VALUE(LEFT(A52,6))*100,ReserveByGroup!C:C,VALUE(MID(A52,8,4)))</f>
        <v>0</v>
      </c>
      <c r="AG52" s="89" t="e">
        <f t="shared" si="22"/>
        <v>#REF!</v>
      </c>
    </row>
    <row r="53" spans="1:33" x14ac:dyDescent="0.2">
      <c r="A53" t="s">
        <v>236</v>
      </c>
      <c r="B53" s="21"/>
      <c r="D53" s="11" t="s">
        <v>92</v>
      </c>
      <c r="F53" s="66" t="e">
        <f t="shared" si="13"/>
        <v>#REF!</v>
      </c>
      <c r="G53" s="47"/>
      <c r="H53" s="48" t="e">
        <f t="shared" si="14"/>
        <v>#REF!</v>
      </c>
      <c r="I53" s="48"/>
      <c r="J53" s="137" t="str">
        <f t="shared" si="15"/>
        <v>45-R1.5</v>
      </c>
      <c r="K53" s="137" t="str">
        <f t="shared" si="15"/>
        <v>*</v>
      </c>
      <c r="L53" s="33">
        <f t="shared" si="15"/>
        <v>-30</v>
      </c>
      <c r="N53" s="48" t="e">
        <f t="shared" si="16"/>
        <v>#REF!</v>
      </c>
      <c r="P53" s="21">
        <f t="shared" si="17"/>
        <v>4.46</v>
      </c>
      <c r="R53" s="1" t="e">
        <f t="shared" si="23"/>
        <v>#VALUE!</v>
      </c>
      <c r="S53" s="1" t="s">
        <v>194</v>
      </c>
      <c r="T53" s="33" t="e">
        <f t="shared" si="18"/>
        <v>#REF!</v>
      </c>
      <c r="V53" s="48" t="e">
        <f t="shared" si="19"/>
        <v>#REF!</v>
      </c>
      <c r="X53" s="77" t="e">
        <f t="shared" si="20"/>
        <v>#REF!</v>
      </c>
      <c r="Z53" s="48" t="e">
        <f t="shared" si="21"/>
        <v>#REF!</v>
      </c>
      <c r="AD53" s="89">
        <f>+SUMIFS(ReserveByGroup!D:D,ReserveByGroup!B:B,VALUE(LEFT(A53,6))*100,ReserveByGroup!C:C,VALUE(MID(A53,8,4)))</f>
        <v>0</v>
      </c>
      <c r="AG53" s="89" t="e">
        <f t="shared" si="22"/>
        <v>#REF!</v>
      </c>
    </row>
    <row r="54" spans="1:33" x14ac:dyDescent="0.2">
      <c r="A54" t="s">
        <v>237</v>
      </c>
      <c r="B54" s="21"/>
      <c r="D54" s="11" t="s">
        <v>95</v>
      </c>
      <c r="F54" s="66" t="e">
        <f t="shared" si="13"/>
        <v>#REF!</v>
      </c>
      <c r="G54" s="47"/>
      <c r="H54" s="48" t="e">
        <f t="shared" si="14"/>
        <v>#REF!</v>
      </c>
      <c r="I54" s="48"/>
      <c r="J54" s="137" t="str">
        <f t="shared" si="15"/>
        <v>45-R1.5</v>
      </c>
      <c r="K54" s="137" t="str">
        <f t="shared" si="15"/>
        <v>*</v>
      </c>
      <c r="L54" s="33">
        <f t="shared" si="15"/>
        <v>-30</v>
      </c>
      <c r="N54" s="48" t="e">
        <f t="shared" si="16"/>
        <v>#REF!</v>
      </c>
      <c r="P54" s="21">
        <f t="shared" si="17"/>
        <v>4.24</v>
      </c>
      <c r="R54" s="1" t="e">
        <f t="shared" si="23"/>
        <v>#VALUE!</v>
      </c>
      <c r="S54" s="1" t="s">
        <v>194</v>
      </c>
      <c r="T54" s="33" t="e">
        <f t="shared" si="18"/>
        <v>#REF!</v>
      </c>
      <c r="V54" s="48" t="e">
        <f t="shared" si="19"/>
        <v>#REF!</v>
      </c>
      <c r="X54" s="77" t="e">
        <f t="shared" si="20"/>
        <v>#REF!</v>
      </c>
      <c r="Z54" s="48" t="e">
        <f t="shared" si="21"/>
        <v>#REF!</v>
      </c>
      <c r="AD54" s="89">
        <f>+SUMIFS(ReserveByGroup!D:D,ReserveByGroup!B:B,VALUE(LEFT(A54,6))*100,ReserveByGroup!C:C,VALUE(MID(A54,8,4)))</f>
        <v>0</v>
      </c>
      <c r="AG54" s="89" t="e">
        <f t="shared" si="22"/>
        <v>#REF!</v>
      </c>
    </row>
    <row r="55" spans="1:33" x14ac:dyDescent="0.2">
      <c r="A55" t="s">
        <v>238</v>
      </c>
      <c r="B55" s="21"/>
      <c r="D55" s="11" t="s">
        <v>96</v>
      </c>
      <c r="F55" s="66" t="e">
        <f t="shared" si="13"/>
        <v>#REF!</v>
      </c>
      <c r="G55" s="47"/>
      <c r="H55" s="48" t="e">
        <f t="shared" si="14"/>
        <v>#REF!</v>
      </c>
      <c r="I55" s="48"/>
      <c r="J55" s="137" t="str">
        <f t="shared" si="15"/>
        <v>45-R1.5</v>
      </c>
      <c r="K55" s="137" t="str">
        <f t="shared" si="15"/>
        <v>*</v>
      </c>
      <c r="L55" s="33">
        <f t="shared" si="15"/>
        <v>-30</v>
      </c>
      <c r="N55" s="48" t="e">
        <f t="shared" si="16"/>
        <v>#REF!</v>
      </c>
      <c r="P55" s="21">
        <f t="shared" si="17"/>
        <v>4.5</v>
      </c>
      <c r="R55" s="1" t="e">
        <f t="shared" si="23"/>
        <v>#VALUE!</v>
      </c>
      <c r="S55" s="1" t="s">
        <v>194</v>
      </c>
      <c r="T55" s="33" t="e">
        <f t="shared" si="18"/>
        <v>#REF!</v>
      </c>
      <c r="V55" s="48" t="e">
        <f t="shared" si="19"/>
        <v>#REF!</v>
      </c>
      <c r="X55" s="77" t="e">
        <f t="shared" si="20"/>
        <v>#REF!</v>
      </c>
      <c r="Z55" s="48" t="e">
        <f t="shared" si="21"/>
        <v>#REF!</v>
      </c>
      <c r="AD55" s="89">
        <f>+SUMIFS(ReserveByGroup!D:D,ReserveByGroup!B:B,VALUE(LEFT(A55,6))*100,ReserveByGroup!C:C,VALUE(MID(A55,8,4)))</f>
        <v>0</v>
      </c>
      <c r="AG55" s="89" t="e">
        <f t="shared" si="22"/>
        <v>#REF!</v>
      </c>
    </row>
    <row r="56" spans="1:33" x14ac:dyDescent="0.2">
      <c r="A56" t="s">
        <v>239</v>
      </c>
      <c r="B56" s="21"/>
      <c r="D56" s="11" t="s">
        <v>97</v>
      </c>
      <c r="F56" s="66" t="e">
        <f t="shared" si="13"/>
        <v>#REF!</v>
      </c>
      <c r="G56" s="47"/>
      <c r="H56" s="48" t="e">
        <f t="shared" si="14"/>
        <v>#REF!</v>
      </c>
      <c r="I56" s="48"/>
      <c r="J56" s="137" t="str">
        <f t="shared" si="15"/>
        <v>45-R1.5</v>
      </c>
      <c r="K56" s="137" t="str">
        <f t="shared" si="15"/>
        <v>*</v>
      </c>
      <c r="L56" s="33">
        <f t="shared" si="15"/>
        <v>-30</v>
      </c>
      <c r="N56" s="48" t="e">
        <f t="shared" si="16"/>
        <v>#REF!</v>
      </c>
      <c r="P56" s="21">
        <f t="shared" si="17"/>
        <v>4.7</v>
      </c>
      <c r="R56" s="1" t="e">
        <f t="shared" si="23"/>
        <v>#VALUE!</v>
      </c>
      <c r="S56" s="1" t="s">
        <v>194</v>
      </c>
      <c r="T56" s="33" t="e">
        <f t="shared" si="18"/>
        <v>#REF!</v>
      </c>
      <c r="V56" s="48" t="e">
        <f t="shared" si="19"/>
        <v>#REF!</v>
      </c>
      <c r="X56" s="77" t="e">
        <f t="shared" si="20"/>
        <v>#REF!</v>
      </c>
      <c r="Z56" s="48" t="e">
        <f t="shared" si="21"/>
        <v>#REF!</v>
      </c>
      <c r="AD56" s="89">
        <f>+SUMIFS(ReserveByGroup!D:D,ReserveByGroup!B:B,VALUE(LEFT(A56,6))*100,ReserveByGroup!C:C,VALUE(MID(A56,8,4)))</f>
        <v>0</v>
      </c>
      <c r="AG56" s="89" t="e">
        <f t="shared" si="22"/>
        <v>#REF!</v>
      </c>
    </row>
    <row r="57" spans="1:33" x14ac:dyDescent="0.2">
      <c r="A57" t="s">
        <v>240</v>
      </c>
      <c r="B57" s="21"/>
      <c r="D57" s="11" t="s">
        <v>98</v>
      </c>
      <c r="F57" s="66" t="e">
        <f t="shared" si="13"/>
        <v>#REF!</v>
      </c>
      <c r="G57" s="47"/>
      <c r="H57" s="48" t="e">
        <f t="shared" si="14"/>
        <v>#REF!</v>
      </c>
      <c r="I57" s="48"/>
      <c r="J57" s="137" t="str">
        <f t="shared" si="15"/>
        <v>45-R1.5</v>
      </c>
      <c r="K57" s="137" t="str">
        <f t="shared" si="15"/>
        <v>*</v>
      </c>
      <c r="L57" s="33">
        <f t="shared" si="15"/>
        <v>-30</v>
      </c>
      <c r="N57" s="48" t="e">
        <f t="shared" si="16"/>
        <v>#REF!</v>
      </c>
      <c r="P57" s="21">
        <f t="shared" si="17"/>
        <v>4.28</v>
      </c>
      <c r="R57" s="1" t="e">
        <f t="shared" si="23"/>
        <v>#VALUE!</v>
      </c>
      <c r="S57" s="1" t="s">
        <v>194</v>
      </c>
      <c r="T57" s="33" t="e">
        <f t="shared" si="18"/>
        <v>#REF!</v>
      </c>
      <c r="V57" s="48" t="e">
        <f t="shared" si="19"/>
        <v>#REF!</v>
      </c>
      <c r="X57" s="77" t="e">
        <f t="shared" si="20"/>
        <v>#REF!</v>
      </c>
      <c r="Z57" s="48" t="e">
        <f t="shared" si="21"/>
        <v>#REF!</v>
      </c>
      <c r="AD57" s="89">
        <f>+SUMIFS(ReserveByGroup!D:D,ReserveByGroup!B:B,VALUE(LEFT(A57,6))*100,ReserveByGroup!C:C,VALUE(MID(A57,8,4)))</f>
        <v>0</v>
      </c>
      <c r="AG57" s="89" t="e">
        <f t="shared" si="22"/>
        <v>#REF!</v>
      </c>
    </row>
    <row r="58" spans="1:33" x14ac:dyDescent="0.2">
      <c r="A58" t="s">
        <v>241</v>
      </c>
      <c r="B58" s="21"/>
      <c r="D58" s="11" t="s">
        <v>99</v>
      </c>
      <c r="F58" s="66" t="e">
        <f t="shared" si="13"/>
        <v>#REF!</v>
      </c>
      <c r="G58" s="47"/>
      <c r="H58" s="48" t="e">
        <f t="shared" si="14"/>
        <v>#REF!</v>
      </c>
      <c r="I58" s="48"/>
      <c r="J58" s="137" t="str">
        <f t="shared" si="15"/>
        <v>45-R1.5</v>
      </c>
      <c r="K58" s="137" t="str">
        <f t="shared" si="15"/>
        <v>*</v>
      </c>
      <c r="L58" s="33">
        <f t="shared" si="15"/>
        <v>-30</v>
      </c>
      <c r="N58" s="48" t="e">
        <f t="shared" si="16"/>
        <v>#REF!</v>
      </c>
      <c r="P58" s="21">
        <f t="shared" si="17"/>
        <v>3.87</v>
      </c>
      <c r="R58" s="1" t="e">
        <f t="shared" si="23"/>
        <v>#VALUE!</v>
      </c>
      <c r="S58" s="1" t="s">
        <v>194</v>
      </c>
      <c r="T58" s="33" t="e">
        <f t="shared" si="18"/>
        <v>#REF!</v>
      </c>
      <c r="V58" s="48" t="e">
        <f t="shared" si="19"/>
        <v>#REF!</v>
      </c>
      <c r="X58" s="77" t="e">
        <f t="shared" si="20"/>
        <v>#REF!</v>
      </c>
      <c r="Z58" s="48" t="e">
        <f t="shared" si="21"/>
        <v>#REF!</v>
      </c>
      <c r="AD58" s="89">
        <f>+SUMIFS(ReserveByGroup!D:D,ReserveByGroup!B:B,VALUE(LEFT(A58,6))*100,ReserveByGroup!C:C,VALUE(MID(A58,8,4)))</f>
        <v>0</v>
      </c>
      <c r="AG58" s="89" t="e">
        <f t="shared" si="22"/>
        <v>#REF!</v>
      </c>
    </row>
    <row r="59" spans="1:33" x14ac:dyDescent="0.2">
      <c r="A59" t="s">
        <v>242</v>
      </c>
      <c r="B59" s="21"/>
      <c r="D59" s="11" t="s">
        <v>100</v>
      </c>
      <c r="F59" s="66" t="e">
        <f t="shared" si="13"/>
        <v>#REF!</v>
      </c>
      <c r="G59" s="47"/>
      <c r="H59" s="48" t="e">
        <f t="shared" si="14"/>
        <v>#REF!</v>
      </c>
      <c r="I59" s="48"/>
      <c r="J59" s="137" t="str">
        <f t="shared" si="15"/>
        <v>45-R1.5</v>
      </c>
      <c r="K59" s="137" t="str">
        <f t="shared" si="15"/>
        <v>*</v>
      </c>
      <c r="L59" s="33">
        <f t="shared" si="15"/>
        <v>-30</v>
      </c>
      <c r="N59" s="48" t="e">
        <f t="shared" si="16"/>
        <v>#REF!</v>
      </c>
      <c r="P59" s="21">
        <f t="shared" si="17"/>
        <v>3.85</v>
      </c>
      <c r="R59" s="1" t="e">
        <f t="shared" si="23"/>
        <v>#VALUE!</v>
      </c>
      <c r="S59" s="1" t="s">
        <v>194</v>
      </c>
      <c r="T59" s="33" t="e">
        <f t="shared" si="18"/>
        <v>#REF!</v>
      </c>
      <c r="V59" s="48" t="e">
        <f t="shared" si="19"/>
        <v>#REF!</v>
      </c>
      <c r="X59" s="77" t="e">
        <f t="shared" si="20"/>
        <v>#REF!</v>
      </c>
      <c r="Z59" s="48" t="e">
        <f t="shared" si="21"/>
        <v>#REF!</v>
      </c>
      <c r="AD59" s="89">
        <f>+SUMIFS(ReserveByGroup!D:D,ReserveByGroup!B:B,VALUE(LEFT(A59,6))*100,ReserveByGroup!C:C,VALUE(MID(A59,8,4)))</f>
        <v>0</v>
      </c>
      <c r="AG59" s="89" t="e">
        <f t="shared" si="22"/>
        <v>#REF!</v>
      </c>
    </row>
    <row r="60" spans="1:33" x14ac:dyDescent="0.2">
      <c r="A60" t="s">
        <v>243</v>
      </c>
      <c r="B60" s="21"/>
      <c r="D60" s="11" t="s">
        <v>101</v>
      </c>
      <c r="F60" s="66" t="e">
        <f t="shared" si="13"/>
        <v>#REF!</v>
      </c>
      <c r="G60" s="47"/>
      <c r="H60" s="48" t="e">
        <f t="shared" si="14"/>
        <v>#REF!</v>
      </c>
      <c r="I60" s="48"/>
      <c r="J60" s="137" t="str">
        <f t="shared" si="15"/>
        <v>45-R1.5</v>
      </c>
      <c r="K60" s="137" t="str">
        <f t="shared" si="15"/>
        <v>*</v>
      </c>
      <c r="L60" s="33">
        <f t="shared" si="15"/>
        <v>-30</v>
      </c>
      <c r="N60" s="48" t="e">
        <f t="shared" si="16"/>
        <v>#REF!</v>
      </c>
      <c r="P60" s="21">
        <f t="shared" si="17"/>
        <v>3.85</v>
      </c>
      <c r="R60" s="1" t="e">
        <f t="shared" si="23"/>
        <v>#VALUE!</v>
      </c>
      <c r="S60" s="1" t="s">
        <v>194</v>
      </c>
      <c r="T60" s="33" t="e">
        <f t="shared" si="18"/>
        <v>#REF!</v>
      </c>
      <c r="V60" s="48" t="e">
        <f t="shared" si="19"/>
        <v>#REF!</v>
      </c>
      <c r="X60" s="77" t="e">
        <f t="shared" si="20"/>
        <v>#REF!</v>
      </c>
      <c r="Z60" s="48" t="e">
        <f t="shared" si="21"/>
        <v>#REF!</v>
      </c>
      <c r="AD60" s="89">
        <f>+SUMIFS(ReserveByGroup!D:D,ReserveByGroup!B:B,VALUE(LEFT(A60,6))*100,ReserveByGroup!C:C,VALUE(MID(A60,8,4)))</f>
        <v>0</v>
      </c>
      <c r="AG60" s="89" t="e">
        <f t="shared" si="22"/>
        <v>#REF!</v>
      </c>
    </row>
    <row r="61" spans="1:33" x14ac:dyDescent="0.2">
      <c r="A61" t="s">
        <v>244</v>
      </c>
      <c r="B61" s="21"/>
      <c r="D61" s="11" t="s">
        <v>102</v>
      </c>
      <c r="F61" s="66" t="e">
        <f t="shared" si="13"/>
        <v>#REF!</v>
      </c>
      <c r="G61" s="47"/>
      <c r="H61" s="48" t="e">
        <f t="shared" si="14"/>
        <v>#REF!</v>
      </c>
      <c r="I61" s="48"/>
      <c r="J61" s="137" t="str">
        <f t="shared" si="15"/>
        <v>45-R1.5</v>
      </c>
      <c r="K61" s="137" t="str">
        <f t="shared" si="15"/>
        <v>*</v>
      </c>
      <c r="L61" s="33">
        <f t="shared" si="15"/>
        <v>-30</v>
      </c>
      <c r="N61" s="48" t="e">
        <f t="shared" si="16"/>
        <v>#REF!</v>
      </c>
      <c r="P61" s="21">
        <f t="shared" si="17"/>
        <v>3.71</v>
      </c>
      <c r="R61" s="1" t="e">
        <f t="shared" si="23"/>
        <v>#VALUE!</v>
      </c>
      <c r="S61" s="1" t="s">
        <v>194</v>
      </c>
      <c r="T61" s="33" t="e">
        <f t="shared" si="18"/>
        <v>#REF!</v>
      </c>
      <c r="V61" s="48" t="e">
        <f t="shared" si="19"/>
        <v>#REF!</v>
      </c>
      <c r="X61" s="77" t="e">
        <f t="shared" si="20"/>
        <v>#REF!</v>
      </c>
      <c r="Z61" s="48" t="e">
        <f t="shared" si="21"/>
        <v>#REF!</v>
      </c>
      <c r="AD61" s="89">
        <f>+SUMIFS(ReserveByGroup!D:D,ReserveByGroup!B:B,VALUE(LEFT(A61,6))*100,ReserveByGroup!C:C,VALUE(MID(A61,8,4)))</f>
        <v>0</v>
      </c>
      <c r="AG61" s="89" t="e">
        <f t="shared" si="22"/>
        <v>#REF!</v>
      </c>
    </row>
    <row r="62" spans="1:33" x14ac:dyDescent="0.2">
      <c r="A62" t="s">
        <v>245</v>
      </c>
      <c r="B62" s="21"/>
      <c r="D62" s="11" t="s">
        <v>103</v>
      </c>
      <c r="F62" s="66" t="e">
        <f t="shared" si="13"/>
        <v>#REF!</v>
      </c>
      <c r="G62" s="47"/>
      <c r="H62" s="48" t="e">
        <f t="shared" si="14"/>
        <v>#REF!</v>
      </c>
      <c r="I62" s="48"/>
      <c r="J62" s="137" t="str">
        <f t="shared" si="15"/>
        <v>45-R1.5</v>
      </c>
      <c r="K62" s="137" t="str">
        <f t="shared" si="15"/>
        <v>*</v>
      </c>
      <c r="L62" s="33">
        <f t="shared" si="15"/>
        <v>-30</v>
      </c>
      <c r="N62" s="48" t="e">
        <f t="shared" si="16"/>
        <v>#REF!</v>
      </c>
      <c r="P62" s="21">
        <f t="shared" si="17"/>
        <v>3.62</v>
      </c>
      <c r="R62" s="1" t="e">
        <f t="shared" si="23"/>
        <v>#VALUE!</v>
      </c>
      <c r="S62" s="1" t="s">
        <v>194</v>
      </c>
      <c r="T62" s="33" t="e">
        <f t="shared" si="18"/>
        <v>#REF!</v>
      </c>
      <c r="V62" s="48" t="e">
        <f t="shared" si="19"/>
        <v>#REF!</v>
      </c>
      <c r="X62" s="77" t="e">
        <f t="shared" si="20"/>
        <v>#REF!</v>
      </c>
      <c r="Z62" s="48" t="e">
        <f t="shared" si="21"/>
        <v>#REF!</v>
      </c>
      <c r="AD62" s="89">
        <f>+SUMIFS(ReserveByGroup!D:D,ReserveByGroup!B:B,VALUE(LEFT(A62,6))*100,ReserveByGroup!C:C,VALUE(MID(A62,8,4)))</f>
        <v>0</v>
      </c>
      <c r="AG62" s="89" t="e">
        <f t="shared" si="22"/>
        <v>#REF!</v>
      </c>
    </row>
    <row r="63" spans="1:33" x14ac:dyDescent="0.2">
      <c r="A63" t="s">
        <v>246</v>
      </c>
      <c r="B63" s="21"/>
      <c r="D63" s="11" t="s">
        <v>104</v>
      </c>
      <c r="F63" s="66" t="e">
        <f t="shared" si="13"/>
        <v>#REF!</v>
      </c>
      <c r="G63" s="47"/>
      <c r="H63" s="48" t="e">
        <f t="shared" si="14"/>
        <v>#REF!</v>
      </c>
      <c r="I63" s="48"/>
      <c r="J63" s="137" t="str">
        <f t="shared" si="15"/>
        <v>45-R1.5</v>
      </c>
      <c r="K63" s="137" t="str">
        <f t="shared" si="15"/>
        <v>*</v>
      </c>
      <c r="L63" s="33">
        <f t="shared" si="15"/>
        <v>-30</v>
      </c>
      <c r="N63" s="48" t="e">
        <f t="shared" si="16"/>
        <v>#REF!</v>
      </c>
      <c r="P63" s="21">
        <f t="shared" si="17"/>
        <v>3.62</v>
      </c>
      <c r="R63" s="1" t="e">
        <f t="shared" si="23"/>
        <v>#VALUE!</v>
      </c>
      <c r="S63" s="1" t="s">
        <v>194</v>
      </c>
      <c r="T63" s="33" t="e">
        <f t="shared" si="18"/>
        <v>#REF!</v>
      </c>
      <c r="V63" s="48" t="e">
        <f t="shared" si="19"/>
        <v>#REF!</v>
      </c>
      <c r="X63" s="77" t="e">
        <f t="shared" si="20"/>
        <v>#REF!</v>
      </c>
      <c r="Z63" s="48" t="e">
        <f t="shared" si="21"/>
        <v>#REF!</v>
      </c>
      <c r="AD63" s="89">
        <f>+SUMIFS(ReserveByGroup!D:D,ReserveByGroup!B:B,VALUE(LEFT(A63,6))*100,ReserveByGroup!C:C,VALUE(MID(A63,8,4)))</f>
        <v>0</v>
      </c>
      <c r="AG63" s="89" t="e">
        <f t="shared" si="22"/>
        <v>#REF!</v>
      </c>
    </row>
    <row r="64" spans="1:33" x14ac:dyDescent="0.2">
      <c r="A64" t="s">
        <v>377</v>
      </c>
      <c r="B64" s="21"/>
      <c r="D64" s="82" t="s">
        <v>379</v>
      </c>
      <c r="F64" s="66" t="e">
        <f t="shared" si="13"/>
        <v>#REF!</v>
      </c>
      <c r="G64" s="47"/>
      <c r="H64" s="48" t="e">
        <f t="shared" si="14"/>
        <v>#REF!</v>
      </c>
      <c r="I64" s="48"/>
      <c r="J64" s="137" t="str">
        <f t="shared" si="15"/>
        <v>45-R1.5</v>
      </c>
      <c r="K64" s="137" t="str">
        <f t="shared" si="15"/>
        <v>*</v>
      </c>
      <c r="L64" s="33">
        <f t="shared" si="15"/>
        <v>-30</v>
      </c>
      <c r="N64" s="48" t="e">
        <f t="shared" si="16"/>
        <v>#REF!</v>
      </c>
      <c r="P64" s="21">
        <f t="shared" si="17"/>
        <v>4.28</v>
      </c>
      <c r="R64" s="1" t="e">
        <f t="shared" si="23"/>
        <v>#VALUE!</v>
      </c>
      <c r="S64" s="1" t="s">
        <v>194</v>
      </c>
      <c r="T64" s="33" t="e">
        <f t="shared" si="18"/>
        <v>#REF!</v>
      </c>
      <c r="V64" s="48" t="e">
        <f t="shared" si="19"/>
        <v>#REF!</v>
      </c>
      <c r="X64" s="77" t="e">
        <f t="shared" si="20"/>
        <v>#REF!</v>
      </c>
      <c r="Z64" s="48" t="e">
        <f t="shared" si="21"/>
        <v>#REF!</v>
      </c>
      <c r="AD64" s="89">
        <f>+SUMIFS(ReserveByGroup!D:D,ReserveByGroup!B:B,VALUE(LEFT(A64,6))*100,ReserveByGroup!C:C,VALUE(MID(A64,8,4)))</f>
        <v>0</v>
      </c>
      <c r="AG64" s="89" t="e">
        <f t="shared" si="22"/>
        <v>#REF!</v>
      </c>
    </row>
    <row r="65" spans="1:36" x14ac:dyDescent="0.2">
      <c r="A65" t="s">
        <v>378</v>
      </c>
      <c r="B65" s="21"/>
      <c r="D65" s="82" t="s">
        <v>380</v>
      </c>
      <c r="F65" s="68" t="e">
        <f t="shared" si="13"/>
        <v>#REF!</v>
      </c>
      <c r="G65" s="47"/>
      <c r="H65" s="48" t="e">
        <f t="shared" si="14"/>
        <v>#REF!</v>
      </c>
      <c r="I65" s="48"/>
      <c r="J65" s="137" t="str">
        <f t="shared" si="15"/>
        <v>45-R1.5</v>
      </c>
      <c r="K65" s="137" t="str">
        <f t="shared" si="15"/>
        <v>*</v>
      </c>
      <c r="L65" s="33">
        <f t="shared" si="15"/>
        <v>-30</v>
      </c>
      <c r="N65" s="48" t="e">
        <f t="shared" si="16"/>
        <v>#REF!</v>
      </c>
      <c r="P65" s="21">
        <f t="shared" si="17"/>
        <v>4.28</v>
      </c>
      <c r="R65" s="1" t="e">
        <f t="shared" si="23"/>
        <v>#VALUE!</v>
      </c>
      <c r="S65" s="1" t="s">
        <v>194</v>
      </c>
      <c r="T65" s="33" t="e">
        <f t="shared" si="18"/>
        <v>#REF!</v>
      </c>
      <c r="V65" s="48" t="e">
        <f t="shared" si="19"/>
        <v>#REF!</v>
      </c>
      <c r="X65" s="77" t="e">
        <f t="shared" si="20"/>
        <v>#REF!</v>
      </c>
      <c r="Z65" s="48" t="e">
        <f t="shared" si="21"/>
        <v>#REF!</v>
      </c>
      <c r="AD65" s="89">
        <f>+SUMIFS(ReserveByGroup!D:D,ReserveByGroup!B:B,VALUE(LEFT(A65,6))*100,ReserveByGroup!C:C,VALUE(MID(A65,8,4)))</f>
        <v>0</v>
      </c>
      <c r="AG65" s="89" t="e">
        <f t="shared" si="22"/>
        <v>#REF!</v>
      </c>
    </row>
    <row r="66" spans="1:36" x14ac:dyDescent="0.2">
      <c r="B66" s="21"/>
      <c r="F66" s="66"/>
      <c r="H66" s="40"/>
      <c r="I66" s="34"/>
      <c r="R66" s="1"/>
      <c r="S66" s="1"/>
      <c r="T66" s="33"/>
      <c r="V66" s="40"/>
      <c r="X66" s="21"/>
      <c r="Z66" s="40"/>
    </row>
    <row r="67" spans="1:36" x14ac:dyDescent="0.2">
      <c r="A67">
        <v>312</v>
      </c>
      <c r="B67" s="21"/>
      <c r="D67" s="18" t="s">
        <v>28</v>
      </c>
      <c r="F67" s="66" t="e">
        <f>+SUBTOTAL(9,F45:F66)</f>
        <v>#REF!</v>
      </c>
      <c r="H67" s="34" t="e">
        <f>+SUBTOTAL(9,H45:H66)</f>
        <v>#REF!</v>
      </c>
      <c r="I67" s="34"/>
      <c r="N67" s="34" t="e">
        <f>+SUBTOTAL(9,N45:N66)</f>
        <v>#REF!</v>
      </c>
      <c r="R67" s="1"/>
      <c r="S67" s="1"/>
      <c r="T67" s="33"/>
      <c r="V67" s="34" t="e">
        <f>+SUBTOTAL(9,V45:V66)</f>
        <v>#REF!</v>
      </c>
      <c r="X67" s="77" t="e">
        <f>IF(V67/F67*100=0,"-     ",V67/F67*100)</f>
        <v>#REF!</v>
      </c>
      <c r="Z67" s="34" t="e">
        <f>+SUBTOTAL(9,Z45:Z66)</f>
        <v>#REF!</v>
      </c>
      <c r="AC67" s="89" t="e">
        <f>+SUMIF(#REF!,$A67*100,#REF!)</f>
        <v>#REF!</v>
      </c>
      <c r="AD67" s="89" t="e">
        <f>+SUMIF(#REF!,$A67*100,#REF!)</f>
        <v>#REF!</v>
      </c>
      <c r="AF67" s="89" t="e">
        <f>+AC67-F67</f>
        <v>#REF!</v>
      </c>
      <c r="AG67" s="89" t="e">
        <f>+AD67+H67</f>
        <v>#REF!</v>
      </c>
      <c r="AI67" s="87" t="e">
        <f>+AF67+AF73+AF79</f>
        <v>#REF!</v>
      </c>
      <c r="AJ67" s="87" t="e">
        <f>+AG67+AG73+AG79</f>
        <v>#REF!</v>
      </c>
    </row>
    <row r="68" spans="1:36" x14ac:dyDescent="0.2">
      <c r="B68" s="21"/>
      <c r="D68" s="18"/>
      <c r="F68" s="66"/>
      <c r="H68" s="34"/>
      <c r="I68" s="34"/>
      <c r="R68" s="1"/>
      <c r="S68" s="1"/>
      <c r="T68" s="33"/>
      <c r="V68" s="34"/>
      <c r="X68" s="21"/>
      <c r="Z68" s="34"/>
    </row>
    <row r="69" spans="1:36" x14ac:dyDescent="0.2">
      <c r="B69" s="21">
        <v>312.01</v>
      </c>
      <c r="D69" s="81" t="s">
        <v>203</v>
      </c>
      <c r="F69" s="66"/>
      <c r="H69" s="34"/>
      <c r="I69" s="34"/>
      <c r="R69" s="1"/>
      <c r="S69" s="1"/>
      <c r="T69" s="33"/>
      <c r="V69" s="34"/>
      <c r="X69" s="21"/>
      <c r="Z69" s="34"/>
    </row>
    <row r="70" spans="1:36" x14ac:dyDescent="0.2">
      <c r="A70" t="s">
        <v>247</v>
      </c>
      <c r="B70" s="21"/>
      <c r="D70" s="11" t="s">
        <v>82</v>
      </c>
      <c r="F70" s="66" t="e">
        <f>+VLOOKUP($A70,Deprate,F$1,0)</f>
        <v>#REF!</v>
      </c>
      <c r="G70" s="47"/>
      <c r="H70" s="48" t="e">
        <f>+VLOOKUP($A70,Deprate,H$1,0)</f>
        <v>#REF!</v>
      </c>
      <c r="I70" s="48"/>
      <c r="J70" s="137" t="str">
        <f t="shared" ref="J70:L71" si="24">+VLOOKUP($A70,ExistingEstimates,J$1,0)</f>
        <v xml:space="preserve">25-R2  </v>
      </c>
      <c r="K70" s="137">
        <f t="shared" si="24"/>
        <v>0</v>
      </c>
      <c r="L70" s="33">
        <f t="shared" si="24"/>
        <v>20</v>
      </c>
      <c r="N70" s="48" t="e">
        <f t="shared" ref="N70:N71" si="25">+ROUND(P70*F70/100,2)</f>
        <v>#REF!</v>
      </c>
      <c r="P70" s="21">
        <f t="shared" ref="P70:P71" si="26">+VLOOKUP($A70,ExistingEstimates,P$1,0)</f>
        <v>2.67</v>
      </c>
      <c r="R70" s="1" t="e">
        <f>+TEXT(VLOOKUP($A70,Deprate,3,0),"#")&amp;"-"&amp;TRIM(VLOOKUP($A70,Deprate,4,0))</f>
        <v>#VALUE!</v>
      </c>
      <c r="S70" s="1" t="s">
        <v>194</v>
      </c>
      <c r="T70" s="33" t="e">
        <f>+VLOOKUP($A70,Deprate,T$1,0)</f>
        <v>#REF!</v>
      </c>
      <c r="V70" s="48" t="e">
        <f>+VLOOKUP($A70,Deprate,V$1,0)</f>
        <v>#REF!</v>
      </c>
      <c r="X70" s="77" t="e">
        <f>IF(V70/F70*100=0,"-     ",V70/F70*100)</f>
        <v>#REF!</v>
      </c>
      <c r="Z70" s="48" t="e">
        <f>+V70-N70</f>
        <v>#REF!</v>
      </c>
      <c r="AD70" s="89">
        <f>+SUMIFS(ReserveByGroup!D:D,ReserveByGroup!B:B,VALUE(LEFT(A70,6))*100,ReserveByGroup!C:C,VALUE(MID(A70,8,4)))</f>
        <v>0</v>
      </c>
      <c r="AG70" s="89" t="e">
        <f>+AD70+H70</f>
        <v>#REF!</v>
      </c>
    </row>
    <row r="71" spans="1:36" x14ac:dyDescent="0.2">
      <c r="A71" t="s">
        <v>248</v>
      </c>
      <c r="B71" s="21"/>
      <c r="D71" s="11" t="s">
        <v>93</v>
      </c>
      <c r="F71" s="68" t="e">
        <f>+VLOOKUP($A71,Deprate,F$1,0)</f>
        <v>#REF!</v>
      </c>
      <c r="G71" s="47"/>
      <c r="H71" s="50" t="e">
        <f>+VLOOKUP($A71,Deprate,H$1,0)</f>
        <v>#REF!</v>
      </c>
      <c r="I71" s="48"/>
      <c r="J71" s="137" t="str">
        <f t="shared" si="24"/>
        <v xml:space="preserve">25-R2  </v>
      </c>
      <c r="K71" s="137">
        <f t="shared" si="24"/>
        <v>0</v>
      </c>
      <c r="L71" s="33">
        <f t="shared" si="24"/>
        <v>20</v>
      </c>
      <c r="N71" s="48" t="e">
        <f t="shared" si="25"/>
        <v>#REF!</v>
      </c>
      <c r="P71" s="21">
        <f t="shared" si="26"/>
        <v>2.9</v>
      </c>
      <c r="R71" s="1" t="e">
        <f>+TEXT(VLOOKUP($A71,Deprate,3,0),"#")&amp;"-"&amp;TRIM(VLOOKUP($A71,Deprate,4,0))</f>
        <v>#VALUE!</v>
      </c>
      <c r="S71" s="1"/>
      <c r="T71" s="33" t="e">
        <f>+VLOOKUP($A71,Deprate,T$1,0)</f>
        <v>#REF!</v>
      </c>
      <c r="V71" s="50" t="e">
        <f>+VLOOKUP($A71,Deprate,V$1,0)</f>
        <v>#REF!</v>
      </c>
      <c r="X71" s="77" t="e">
        <f>IF(V71/F71*100=0,"-     ",V71/F71*100)</f>
        <v>#REF!</v>
      </c>
      <c r="Z71" s="50" t="e">
        <f>+V71-N71</f>
        <v>#REF!</v>
      </c>
      <c r="AD71" s="89">
        <f>+SUMIFS(ReserveByGroup!D:D,ReserveByGroup!B:B,VALUE(LEFT(A71,6))*100,ReserveByGroup!C:C,VALUE(MID(A71,8,4)))</f>
        <v>0</v>
      </c>
      <c r="AG71" s="89" t="e">
        <f>+AD71+H71</f>
        <v>#REF!</v>
      </c>
    </row>
    <row r="72" spans="1:36" x14ac:dyDescent="0.2">
      <c r="B72" s="21"/>
      <c r="D72" s="18"/>
      <c r="F72" s="96"/>
      <c r="G72" s="54"/>
      <c r="H72" s="59"/>
      <c r="I72" s="59"/>
      <c r="R72" s="1"/>
      <c r="S72" s="1"/>
      <c r="T72" s="33"/>
      <c r="V72" s="59"/>
      <c r="W72" s="54"/>
      <c r="X72" s="60"/>
      <c r="Y72" s="54"/>
      <c r="Z72" s="59"/>
    </row>
    <row r="73" spans="1:36" x14ac:dyDescent="0.2">
      <c r="A73">
        <v>312.01</v>
      </c>
      <c r="B73" s="21"/>
      <c r="D73" s="18" t="s">
        <v>204</v>
      </c>
      <c r="F73" s="96" t="e">
        <f>+SUBTOTAL(9,F70:F72)</f>
        <v>#REF!</v>
      </c>
      <c r="G73" s="54"/>
      <c r="H73" s="59" t="e">
        <f>+SUBTOTAL(9,H70:H72)</f>
        <v>#REF!</v>
      </c>
      <c r="I73" s="59"/>
      <c r="N73" s="59" t="e">
        <f>+SUBTOTAL(9,N70:N72)</f>
        <v>#REF!</v>
      </c>
      <c r="R73" s="1"/>
      <c r="S73" s="1"/>
      <c r="T73" s="33"/>
      <c r="V73" s="59" t="e">
        <f>+SUBTOTAL(9,V70:V72)</f>
        <v>#REF!</v>
      </c>
      <c r="W73" s="54"/>
      <c r="X73" s="77" t="e">
        <f>IF(V73/F73*100=0,"-     ",V73/F73*100)</f>
        <v>#REF!</v>
      </c>
      <c r="Z73" s="59" t="e">
        <f>+SUBTOTAL(9,Z70:Z72)</f>
        <v>#REF!</v>
      </c>
      <c r="AC73" s="89" t="e">
        <f>+SUMIF(#REF!,$A73*100,#REF!)</f>
        <v>#REF!</v>
      </c>
      <c r="AD73" s="89" t="e">
        <f>+SUMIF(#REF!,$A73*100,#REF!)</f>
        <v>#REF!</v>
      </c>
      <c r="AF73" s="89" t="e">
        <f>+AC73-F73</f>
        <v>#REF!</v>
      </c>
      <c r="AG73" s="89" t="e">
        <f>+AD73+H73</f>
        <v>#REF!</v>
      </c>
    </row>
    <row r="74" spans="1:36" x14ac:dyDescent="0.2">
      <c r="B74" s="21"/>
      <c r="D74" s="18"/>
      <c r="F74" s="66"/>
      <c r="H74" s="34"/>
      <c r="I74" s="34"/>
      <c r="R74" s="1"/>
      <c r="S74" s="1"/>
      <c r="T74" s="33"/>
      <c r="V74" s="34"/>
      <c r="X74" s="21"/>
      <c r="Z74" s="34"/>
    </row>
    <row r="75" spans="1:36" x14ac:dyDescent="0.2">
      <c r="B75" s="21">
        <v>312.02</v>
      </c>
      <c r="D75" s="81" t="s">
        <v>205</v>
      </c>
      <c r="F75" s="66"/>
      <c r="H75" s="34"/>
      <c r="I75" s="34"/>
      <c r="R75" s="1"/>
      <c r="S75" s="1"/>
      <c r="T75" s="33"/>
      <c r="V75" s="34"/>
      <c r="X75" s="21"/>
      <c r="Z75" s="34"/>
    </row>
    <row r="76" spans="1:36" x14ac:dyDescent="0.2">
      <c r="A76" t="s">
        <v>249</v>
      </c>
      <c r="B76" s="21"/>
      <c r="D76" s="11" t="s">
        <v>83</v>
      </c>
      <c r="F76" s="66" t="e">
        <f>+VLOOKUP($A76,Deprate,F$1,0)</f>
        <v>#REF!</v>
      </c>
      <c r="G76" s="47"/>
      <c r="H76" s="48" t="e">
        <f>+VLOOKUP($A76,Deprate,H$1,0)</f>
        <v>#REF!</v>
      </c>
      <c r="I76" s="48"/>
      <c r="J76" s="137" t="str">
        <f t="shared" ref="J76:L77" si="27">+VLOOKUP($A76,ExistingEstimates,J$1,0)</f>
        <v xml:space="preserve">25-R2  </v>
      </c>
      <c r="K76" s="137">
        <f t="shared" si="27"/>
        <v>0</v>
      </c>
      <c r="L76" s="33">
        <f t="shared" si="27"/>
        <v>20</v>
      </c>
      <c r="N76" s="48" t="e">
        <f t="shared" ref="N76:N77" si="28">+ROUND(P76*F76/100,2)</f>
        <v>#REF!</v>
      </c>
      <c r="P76" s="21">
        <f t="shared" ref="P76:P77" si="29">+VLOOKUP($A76,ExistingEstimates,P$1,0)</f>
        <v>3.14</v>
      </c>
      <c r="R76" s="1" t="e">
        <f>+TEXT(VLOOKUP($A76,Deprate,3,0),"#")&amp;"-"&amp;TRIM(VLOOKUP($A76,Deprate,4,0))</f>
        <v>#VALUE!</v>
      </c>
      <c r="S76" s="1" t="s">
        <v>194</v>
      </c>
      <c r="T76" s="33" t="e">
        <f>+VLOOKUP($A76,Deprate,T$1,0)</f>
        <v>#REF!</v>
      </c>
      <c r="V76" s="48" t="e">
        <f>+VLOOKUP($A76,Deprate,V$1,0)</f>
        <v>#REF!</v>
      </c>
      <c r="X76" s="77" t="e">
        <f>IF(V76/F76*100=0,"-     ",V76/F76*100)</f>
        <v>#REF!</v>
      </c>
      <c r="Z76" s="48" t="e">
        <f>+V76-N76</f>
        <v>#REF!</v>
      </c>
      <c r="AD76" s="89">
        <f>+SUMIFS(ReserveByGroup!D:D,ReserveByGroup!B:B,VALUE(LEFT(A76,6))*100,ReserveByGroup!C:C,VALUE(MID(A76,8,4)))</f>
        <v>0</v>
      </c>
      <c r="AG76" s="89" t="e">
        <f>+AD76+H76</f>
        <v>#REF!</v>
      </c>
    </row>
    <row r="77" spans="1:36" x14ac:dyDescent="0.2">
      <c r="A77" t="s">
        <v>250</v>
      </c>
      <c r="B77" s="21"/>
      <c r="D77" s="11" t="s">
        <v>94</v>
      </c>
      <c r="F77" s="68" t="e">
        <f>+VLOOKUP($A77,Deprate,F$1,0)</f>
        <v>#REF!</v>
      </c>
      <c r="G77" s="47"/>
      <c r="H77" s="50" t="e">
        <f>+VLOOKUP($A77,Deprate,H$1,0)</f>
        <v>#REF!</v>
      </c>
      <c r="I77" s="48"/>
      <c r="J77" s="137" t="str">
        <f t="shared" si="27"/>
        <v xml:space="preserve">25-R2  </v>
      </c>
      <c r="K77" s="137">
        <f t="shared" si="27"/>
        <v>0</v>
      </c>
      <c r="L77" s="33">
        <f t="shared" si="27"/>
        <v>20</v>
      </c>
      <c r="N77" s="48" t="e">
        <f t="shared" si="28"/>
        <v>#REF!</v>
      </c>
      <c r="P77" s="21">
        <f t="shared" si="29"/>
        <v>3.13</v>
      </c>
      <c r="R77" s="1" t="e">
        <f>+TEXT(VLOOKUP($A77,Deprate,3,0),"#")&amp;"-"&amp;TRIM(VLOOKUP($A77,Deprate,4,0))</f>
        <v>#VALUE!</v>
      </c>
      <c r="S77" s="1"/>
      <c r="T77" s="33" t="e">
        <f>+VLOOKUP($A77,Deprate,T$1,0)</f>
        <v>#REF!</v>
      </c>
      <c r="V77" s="50" t="e">
        <f>+VLOOKUP($A77,Deprate,V$1,0)</f>
        <v>#REF!</v>
      </c>
      <c r="X77" s="77" t="e">
        <f>IF(V77/F77*100=0,"-     ",V77/F77*100)</f>
        <v>#REF!</v>
      </c>
      <c r="Z77" s="50" t="e">
        <f>+V77-N77</f>
        <v>#REF!</v>
      </c>
      <c r="AD77" s="89">
        <f>+SUMIFS(ReserveByGroup!D:D,ReserveByGroup!B:B,VALUE(LEFT(A77,6))*100,ReserveByGroup!C:C,VALUE(MID(A77,8,4)))</f>
        <v>0</v>
      </c>
      <c r="AG77" s="89" t="e">
        <f>+AD77+H77</f>
        <v>#REF!</v>
      </c>
    </row>
    <row r="78" spans="1:36" x14ac:dyDescent="0.2">
      <c r="B78" s="21"/>
      <c r="D78" s="18"/>
      <c r="F78" s="96"/>
      <c r="G78" s="54"/>
      <c r="H78" s="59"/>
      <c r="I78" s="59"/>
      <c r="R78" s="1"/>
      <c r="S78" s="1"/>
      <c r="T78" s="33"/>
      <c r="V78" s="59"/>
      <c r="W78" s="54"/>
      <c r="X78" s="60"/>
      <c r="Y78" s="54"/>
      <c r="Z78" s="59"/>
    </row>
    <row r="79" spans="1:36" x14ac:dyDescent="0.2">
      <c r="A79">
        <v>312.02</v>
      </c>
      <c r="B79" s="21"/>
      <c r="D79" s="18" t="s">
        <v>206</v>
      </c>
      <c r="F79" s="96" t="e">
        <f>+SUBTOTAL(9,F76:F78)</f>
        <v>#REF!</v>
      </c>
      <c r="G79" s="54"/>
      <c r="H79" s="59" t="e">
        <f>+SUBTOTAL(9,H76:H78)</f>
        <v>#REF!</v>
      </c>
      <c r="I79" s="59"/>
      <c r="N79" s="59" t="e">
        <f>+SUBTOTAL(9,N76:N78)</f>
        <v>#REF!</v>
      </c>
      <c r="R79" s="1"/>
      <c r="S79" s="1"/>
      <c r="T79" s="33"/>
      <c r="V79" s="59" t="e">
        <f>+SUBTOTAL(9,V76:V78)</f>
        <v>#REF!</v>
      </c>
      <c r="W79" s="54"/>
      <c r="X79" s="77" t="e">
        <f>IF(V79/F79*100=0,"-     ",V79/F79*100)</f>
        <v>#REF!</v>
      </c>
      <c r="Z79" s="59" t="e">
        <f>+SUBTOTAL(9,Z76:Z78)</f>
        <v>#REF!</v>
      </c>
      <c r="AC79" s="89" t="e">
        <f>+SUMIF(#REF!,$A79*100,#REF!)</f>
        <v>#REF!</v>
      </c>
      <c r="AD79" s="89" t="e">
        <f>+SUMIF(#REF!,$A79*100,#REF!)</f>
        <v>#REF!</v>
      </c>
      <c r="AF79" s="89" t="e">
        <f>+AC79-F79</f>
        <v>#REF!</v>
      </c>
      <c r="AG79" s="89" t="e">
        <f>+AD79+H79</f>
        <v>#REF!</v>
      </c>
    </row>
    <row r="80" spans="1:36" x14ac:dyDescent="0.2">
      <c r="B80" s="21"/>
      <c r="D80" s="18"/>
      <c r="F80" s="66"/>
      <c r="H80" s="34"/>
      <c r="I80" s="34"/>
      <c r="R80" s="1"/>
      <c r="S80" s="1"/>
      <c r="T80" s="33"/>
      <c r="V80" s="34"/>
      <c r="X80" s="21"/>
      <c r="Z80" s="34"/>
    </row>
    <row r="81" spans="1:33" x14ac:dyDescent="0.2">
      <c r="B81" s="21">
        <v>314</v>
      </c>
      <c r="D81" t="s">
        <v>29</v>
      </c>
      <c r="F81" s="66"/>
      <c r="H81" s="34"/>
      <c r="I81" s="34"/>
      <c r="T81" s="32"/>
      <c r="V81" s="34"/>
      <c r="Z81" s="34"/>
    </row>
    <row r="82" spans="1:33" x14ac:dyDescent="0.2">
      <c r="A82" t="s">
        <v>251</v>
      </c>
      <c r="B82" s="21"/>
      <c r="D82" s="11" t="s">
        <v>63</v>
      </c>
      <c r="F82" s="66" t="e">
        <f t="shared" ref="F82:F93" si="30">+VLOOKUP($A82,Deprate,F$1,0)</f>
        <v>#REF!</v>
      </c>
      <c r="G82" s="47"/>
      <c r="H82" s="48" t="e">
        <f t="shared" ref="H82:H93" si="31">+VLOOKUP($A82,Deprate,H$1,0)</f>
        <v>#REF!</v>
      </c>
      <c r="I82" s="48"/>
      <c r="J82" s="137" t="str">
        <f t="shared" ref="J82:L93" si="32">+VLOOKUP($A82,ExistingEstimates,J$1,0)</f>
        <v>50-S1.5</v>
      </c>
      <c r="K82" s="137" t="str">
        <f t="shared" si="32"/>
        <v>*</v>
      </c>
      <c r="L82" s="33">
        <f t="shared" si="32"/>
        <v>-10</v>
      </c>
      <c r="N82" s="48" t="e">
        <f t="shared" ref="N82:N93" si="33">+ROUND(P82*F82/100,2)</f>
        <v>#REF!</v>
      </c>
      <c r="P82" s="21" t="str">
        <f t="shared" ref="P82:P93" si="34">+VLOOKUP($A82,ExistingEstimates,P$1,0)</f>
        <v xml:space="preserve">             -</v>
      </c>
      <c r="R82" s="1" t="s">
        <v>506</v>
      </c>
      <c r="S82" s="1" t="s">
        <v>194</v>
      </c>
      <c r="T82" s="33" t="e">
        <f t="shared" ref="T82:T93" si="35">+VLOOKUP($A82,Deprate,T$1,0)</f>
        <v>#REF!</v>
      </c>
      <c r="V82" s="48" t="e">
        <f t="shared" ref="V82:V93" si="36">+VLOOKUP($A82,Deprate,V$1,0)</f>
        <v>#REF!</v>
      </c>
      <c r="X82" s="77" t="e">
        <f t="shared" ref="X82:X93" si="37">IF(V82/F82*100=0,"-     ",V82/F82*100)</f>
        <v>#REF!</v>
      </c>
      <c r="Z82" s="48" t="e">
        <f t="shared" ref="Z82:Z93" si="38">+V82-N82</f>
        <v>#REF!</v>
      </c>
      <c r="AD82" s="89">
        <f>+SUMIFS(ReserveByGroup!D:D,ReserveByGroup!B:B,VALUE(LEFT(A82,6))*100,ReserveByGroup!C:C,VALUE(MID(A82,8,4)))</f>
        <v>0</v>
      </c>
      <c r="AG82" s="89" t="e">
        <f t="shared" ref="AG82:AG93" si="39">+AD82+H82</f>
        <v>#REF!</v>
      </c>
    </row>
    <row r="83" spans="1:33" x14ac:dyDescent="0.2">
      <c r="A83" t="s">
        <v>252</v>
      </c>
      <c r="B83" s="21"/>
      <c r="D83" s="11" t="s">
        <v>64</v>
      </c>
      <c r="F83" s="66" t="e">
        <f t="shared" si="30"/>
        <v>#REF!</v>
      </c>
      <c r="G83" s="47"/>
      <c r="H83" s="48" t="e">
        <f t="shared" si="31"/>
        <v>#REF!</v>
      </c>
      <c r="I83" s="48"/>
      <c r="J83" s="137" t="str">
        <f t="shared" si="32"/>
        <v>50-S1.5</v>
      </c>
      <c r="K83" s="137" t="str">
        <f t="shared" si="32"/>
        <v>*</v>
      </c>
      <c r="L83" s="33">
        <f t="shared" si="32"/>
        <v>-10</v>
      </c>
      <c r="N83" s="48" t="e">
        <f t="shared" si="33"/>
        <v>#REF!</v>
      </c>
      <c r="P83" s="21" t="str">
        <f t="shared" si="34"/>
        <v xml:space="preserve">             -</v>
      </c>
      <c r="R83" s="1" t="s">
        <v>506</v>
      </c>
      <c r="S83" s="1" t="s">
        <v>194</v>
      </c>
      <c r="T83" s="33" t="e">
        <f t="shared" si="35"/>
        <v>#REF!</v>
      </c>
      <c r="V83" s="48" t="e">
        <f t="shared" si="36"/>
        <v>#REF!</v>
      </c>
      <c r="X83" s="77" t="e">
        <f t="shared" si="37"/>
        <v>#REF!</v>
      </c>
      <c r="Z83" s="48" t="e">
        <f t="shared" si="38"/>
        <v>#REF!</v>
      </c>
      <c r="AD83" s="89">
        <f>+SUMIFS(ReserveByGroup!D:D,ReserveByGroup!B:B,VALUE(LEFT(A83,6))*100,ReserveByGroup!C:C,VALUE(MID(A83,8,4)))</f>
        <v>0</v>
      </c>
      <c r="AG83" s="89" t="e">
        <f t="shared" si="39"/>
        <v>#REF!</v>
      </c>
    </row>
    <row r="84" spans="1:33" x14ac:dyDescent="0.2">
      <c r="A84" t="s">
        <v>253</v>
      </c>
      <c r="B84" s="21"/>
      <c r="D84" s="11" t="s">
        <v>65</v>
      </c>
      <c r="F84" s="66" t="e">
        <f t="shared" si="30"/>
        <v>#REF!</v>
      </c>
      <c r="G84" s="47"/>
      <c r="H84" s="48" t="e">
        <f t="shared" si="31"/>
        <v>#REF!</v>
      </c>
      <c r="I84" s="48"/>
      <c r="J84" s="137" t="str">
        <f t="shared" si="32"/>
        <v>50-S1.5</v>
      </c>
      <c r="K84" s="137" t="str">
        <f t="shared" si="32"/>
        <v>*</v>
      </c>
      <c r="L84" s="33">
        <f t="shared" si="32"/>
        <v>-10</v>
      </c>
      <c r="N84" s="48" t="e">
        <f t="shared" si="33"/>
        <v>#REF!</v>
      </c>
      <c r="P84" s="21" t="str">
        <f t="shared" si="34"/>
        <v xml:space="preserve">             -</v>
      </c>
      <c r="R84" s="1" t="s">
        <v>506</v>
      </c>
      <c r="S84" s="1" t="s">
        <v>194</v>
      </c>
      <c r="T84" s="33" t="e">
        <f t="shared" si="35"/>
        <v>#REF!</v>
      </c>
      <c r="V84" s="48" t="e">
        <f t="shared" si="36"/>
        <v>#REF!</v>
      </c>
      <c r="X84" s="77" t="e">
        <f t="shared" si="37"/>
        <v>#REF!</v>
      </c>
      <c r="Z84" s="48" t="e">
        <f t="shared" si="38"/>
        <v>#REF!</v>
      </c>
      <c r="AD84" s="89">
        <f>+SUMIFS(ReserveByGroup!D:D,ReserveByGroup!B:B,VALUE(LEFT(A84,6))*100,ReserveByGroup!C:C,VALUE(MID(A84,8,4)))</f>
        <v>0</v>
      </c>
      <c r="AG84" s="89" t="e">
        <f t="shared" si="39"/>
        <v>#REF!</v>
      </c>
    </row>
    <row r="85" spans="1:33" x14ac:dyDescent="0.2">
      <c r="A85" t="s">
        <v>254</v>
      </c>
      <c r="B85" s="21"/>
      <c r="D85" s="11" t="s">
        <v>66</v>
      </c>
      <c r="F85" s="66" t="e">
        <f t="shared" si="30"/>
        <v>#REF!</v>
      </c>
      <c r="G85" s="47"/>
      <c r="H85" s="48" t="e">
        <f t="shared" si="31"/>
        <v>#REF!</v>
      </c>
      <c r="I85" s="48"/>
      <c r="J85" s="137" t="str">
        <f t="shared" si="32"/>
        <v>50-S1.5</v>
      </c>
      <c r="K85" s="137" t="str">
        <f t="shared" si="32"/>
        <v>*</v>
      </c>
      <c r="L85" s="33">
        <f t="shared" si="32"/>
        <v>-10</v>
      </c>
      <c r="N85" s="48" t="e">
        <f t="shared" si="33"/>
        <v>#REF!</v>
      </c>
      <c r="P85" s="21">
        <f t="shared" si="34"/>
        <v>3.09</v>
      </c>
      <c r="R85" s="1" t="e">
        <f t="shared" ref="R85:R93" si="40">+TEXT(VLOOKUP($A85,Deprate,3,0),"#")&amp;"-"&amp;TRIM(VLOOKUP($A85,Deprate,4,0))</f>
        <v>#VALUE!</v>
      </c>
      <c r="S85" s="1" t="s">
        <v>194</v>
      </c>
      <c r="T85" s="33" t="e">
        <f t="shared" si="35"/>
        <v>#REF!</v>
      </c>
      <c r="V85" s="48" t="e">
        <f t="shared" si="36"/>
        <v>#REF!</v>
      </c>
      <c r="X85" s="77" t="e">
        <f t="shared" si="37"/>
        <v>#REF!</v>
      </c>
      <c r="Z85" s="48" t="e">
        <f t="shared" si="38"/>
        <v>#REF!</v>
      </c>
      <c r="AD85" s="89">
        <f>+SUMIFS(ReserveByGroup!D:D,ReserveByGroup!B:B,VALUE(LEFT(A85,6))*100,ReserveByGroup!C:C,VALUE(MID(A85,8,4)))</f>
        <v>0</v>
      </c>
      <c r="AG85" s="89" t="e">
        <f t="shared" si="39"/>
        <v>#REF!</v>
      </c>
    </row>
    <row r="86" spans="1:33" x14ac:dyDescent="0.2">
      <c r="A86" t="s">
        <v>255</v>
      </c>
      <c r="B86" s="21"/>
      <c r="D86" s="11" t="s">
        <v>68</v>
      </c>
      <c r="F86" s="66" t="e">
        <f t="shared" si="30"/>
        <v>#REF!</v>
      </c>
      <c r="G86" s="47"/>
      <c r="H86" s="48" t="e">
        <f t="shared" si="31"/>
        <v>#REF!</v>
      </c>
      <c r="I86" s="48"/>
      <c r="J86" s="137" t="str">
        <f t="shared" si="32"/>
        <v>50-S1.5</v>
      </c>
      <c r="K86" s="137" t="str">
        <f t="shared" si="32"/>
        <v>*</v>
      </c>
      <c r="L86" s="33">
        <f t="shared" si="32"/>
        <v>-10</v>
      </c>
      <c r="N86" s="48" t="e">
        <f t="shared" si="33"/>
        <v>#REF!</v>
      </c>
      <c r="P86" s="21">
        <f t="shared" si="34"/>
        <v>2.2200000000000002</v>
      </c>
      <c r="R86" s="1" t="e">
        <f t="shared" si="40"/>
        <v>#VALUE!</v>
      </c>
      <c r="S86" s="1" t="s">
        <v>194</v>
      </c>
      <c r="T86" s="33" t="e">
        <f t="shared" si="35"/>
        <v>#REF!</v>
      </c>
      <c r="V86" s="48" t="e">
        <f t="shared" si="36"/>
        <v>#REF!</v>
      </c>
      <c r="X86" s="77" t="e">
        <f t="shared" si="37"/>
        <v>#REF!</v>
      </c>
      <c r="Z86" s="48" t="e">
        <f t="shared" si="38"/>
        <v>#REF!</v>
      </c>
      <c r="AD86" s="89">
        <f>+SUMIFS(ReserveByGroup!D:D,ReserveByGroup!B:B,VALUE(LEFT(A86,6))*100,ReserveByGroup!C:C,VALUE(MID(A86,8,4)))</f>
        <v>0</v>
      </c>
      <c r="AG86" s="89" t="e">
        <f t="shared" si="39"/>
        <v>#REF!</v>
      </c>
    </row>
    <row r="87" spans="1:33" x14ac:dyDescent="0.2">
      <c r="A87" t="s">
        <v>256</v>
      </c>
      <c r="B87" s="21"/>
      <c r="D87" s="11" t="s">
        <v>70</v>
      </c>
      <c r="F87" s="66" t="e">
        <f t="shared" si="30"/>
        <v>#REF!</v>
      </c>
      <c r="G87" s="47"/>
      <c r="H87" s="48" t="e">
        <f t="shared" si="31"/>
        <v>#REF!</v>
      </c>
      <c r="I87" s="48"/>
      <c r="J87" s="137" t="str">
        <f t="shared" si="32"/>
        <v>50-S1.5</v>
      </c>
      <c r="K87" s="137" t="str">
        <f t="shared" si="32"/>
        <v>*</v>
      </c>
      <c r="L87" s="33">
        <f t="shared" si="32"/>
        <v>-10</v>
      </c>
      <c r="N87" s="48" t="e">
        <f t="shared" si="33"/>
        <v>#REF!</v>
      </c>
      <c r="P87" s="21">
        <f t="shared" si="34"/>
        <v>3.29</v>
      </c>
      <c r="R87" s="1" t="e">
        <f t="shared" si="40"/>
        <v>#VALUE!</v>
      </c>
      <c r="S87" s="1" t="s">
        <v>194</v>
      </c>
      <c r="T87" s="33" t="e">
        <f t="shared" si="35"/>
        <v>#REF!</v>
      </c>
      <c r="V87" s="48" t="e">
        <f t="shared" si="36"/>
        <v>#REF!</v>
      </c>
      <c r="X87" s="77" t="e">
        <f t="shared" si="37"/>
        <v>#REF!</v>
      </c>
      <c r="Z87" s="48" t="e">
        <f t="shared" si="38"/>
        <v>#REF!</v>
      </c>
      <c r="AD87" s="89">
        <f>+SUMIFS(ReserveByGroup!D:D,ReserveByGroup!B:B,VALUE(LEFT(A87,6))*100,ReserveByGroup!C:C,VALUE(MID(A87,8,4)))</f>
        <v>0</v>
      </c>
      <c r="AG87" s="89" t="e">
        <f t="shared" si="39"/>
        <v>#REF!</v>
      </c>
    </row>
    <row r="88" spans="1:33" x14ac:dyDescent="0.2">
      <c r="A88" t="s">
        <v>257</v>
      </c>
      <c r="B88" s="21"/>
      <c r="D88" s="11" t="s">
        <v>72</v>
      </c>
      <c r="F88" s="66" t="e">
        <f t="shared" si="30"/>
        <v>#REF!</v>
      </c>
      <c r="G88" s="47"/>
      <c r="H88" s="48" t="e">
        <f t="shared" si="31"/>
        <v>#REF!</v>
      </c>
      <c r="I88" s="48"/>
      <c r="J88" s="137" t="str">
        <f t="shared" si="32"/>
        <v>50-S1.5</v>
      </c>
      <c r="K88" s="137" t="str">
        <f t="shared" si="32"/>
        <v>*</v>
      </c>
      <c r="L88" s="33">
        <f t="shared" si="32"/>
        <v>-10</v>
      </c>
      <c r="N88" s="48" t="e">
        <f t="shared" si="33"/>
        <v>#REF!</v>
      </c>
      <c r="P88" s="21">
        <f t="shared" si="34"/>
        <v>2.15</v>
      </c>
      <c r="R88" s="1" t="e">
        <f t="shared" si="40"/>
        <v>#VALUE!</v>
      </c>
      <c r="S88" s="1" t="s">
        <v>194</v>
      </c>
      <c r="T88" s="33" t="e">
        <f t="shared" si="35"/>
        <v>#REF!</v>
      </c>
      <c r="V88" s="48" t="e">
        <f t="shared" si="36"/>
        <v>#REF!</v>
      </c>
      <c r="X88" s="77" t="e">
        <f t="shared" si="37"/>
        <v>#REF!</v>
      </c>
      <c r="Z88" s="48" t="e">
        <f t="shared" si="38"/>
        <v>#REF!</v>
      </c>
      <c r="AD88" s="89">
        <f>+SUMIFS(ReserveByGroup!D:D,ReserveByGroup!B:B,VALUE(LEFT(A88,6))*100,ReserveByGroup!C:C,VALUE(MID(A88,8,4)))</f>
        <v>0</v>
      </c>
      <c r="AG88" s="89" t="e">
        <f t="shared" si="39"/>
        <v>#REF!</v>
      </c>
    </row>
    <row r="89" spans="1:33" x14ac:dyDescent="0.2">
      <c r="A89" t="s">
        <v>258</v>
      </c>
      <c r="B89" s="21"/>
      <c r="D89" s="11" t="s">
        <v>74</v>
      </c>
      <c r="F89" s="66" t="e">
        <f t="shared" si="30"/>
        <v>#REF!</v>
      </c>
      <c r="G89" s="47"/>
      <c r="H89" s="48" t="e">
        <f t="shared" si="31"/>
        <v>#REF!</v>
      </c>
      <c r="I89" s="48"/>
      <c r="J89" s="137" t="str">
        <f t="shared" si="32"/>
        <v>50-S1.5</v>
      </c>
      <c r="K89" s="137" t="str">
        <f t="shared" si="32"/>
        <v>*</v>
      </c>
      <c r="L89" s="33">
        <f t="shared" si="32"/>
        <v>-10</v>
      </c>
      <c r="N89" s="48" t="e">
        <f t="shared" si="33"/>
        <v>#REF!</v>
      </c>
      <c r="P89" s="21">
        <f t="shared" si="34"/>
        <v>2.46</v>
      </c>
      <c r="R89" s="1" t="e">
        <f t="shared" si="40"/>
        <v>#VALUE!</v>
      </c>
      <c r="S89" s="1" t="s">
        <v>194</v>
      </c>
      <c r="T89" s="33" t="e">
        <f t="shared" si="35"/>
        <v>#REF!</v>
      </c>
      <c r="V89" s="48" t="e">
        <f t="shared" si="36"/>
        <v>#REF!</v>
      </c>
      <c r="X89" s="77" t="e">
        <f t="shared" si="37"/>
        <v>#REF!</v>
      </c>
      <c r="Z89" s="48" t="e">
        <f t="shared" si="38"/>
        <v>#REF!</v>
      </c>
      <c r="AD89" s="89">
        <f>+SUMIFS(ReserveByGroup!D:D,ReserveByGroup!B:B,VALUE(LEFT(A89,6))*100,ReserveByGroup!C:C,VALUE(MID(A89,8,4)))</f>
        <v>0</v>
      </c>
      <c r="AG89" s="89" t="e">
        <f t="shared" si="39"/>
        <v>#REF!</v>
      </c>
    </row>
    <row r="90" spans="1:33" x14ac:dyDescent="0.2">
      <c r="A90" t="s">
        <v>259</v>
      </c>
      <c r="B90" s="21"/>
      <c r="D90" s="11" t="s">
        <v>76</v>
      </c>
      <c r="F90" s="66" t="e">
        <f t="shared" si="30"/>
        <v>#REF!</v>
      </c>
      <c r="G90" s="47"/>
      <c r="H90" s="48" t="e">
        <f t="shared" si="31"/>
        <v>#REF!</v>
      </c>
      <c r="I90" s="48"/>
      <c r="J90" s="137" t="str">
        <f t="shared" si="32"/>
        <v>50-S1.5</v>
      </c>
      <c r="K90" s="137" t="str">
        <f t="shared" si="32"/>
        <v>*</v>
      </c>
      <c r="L90" s="33">
        <f t="shared" si="32"/>
        <v>-10</v>
      </c>
      <c r="N90" s="48" t="e">
        <f t="shared" si="33"/>
        <v>#REF!</v>
      </c>
      <c r="P90" s="21">
        <f t="shared" si="34"/>
        <v>2.15</v>
      </c>
      <c r="R90" s="1" t="e">
        <f t="shared" si="40"/>
        <v>#VALUE!</v>
      </c>
      <c r="S90" s="1" t="s">
        <v>194</v>
      </c>
      <c r="T90" s="33" t="e">
        <f t="shared" si="35"/>
        <v>#REF!</v>
      </c>
      <c r="V90" s="48" t="e">
        <f t="shared" si="36"/>
        <v>#REF!</v>
      </c>
      <c r="X90" s="77" t="e">
        <f t="shared" si="37"/>
        <v>#REF!</v>
      </c>
      <c r="Z90" s="48" t="e">
        <f t="shared" si="38"/>
        <v>#REF!</v>
      </c>
      <c r="AD90" s="89">
        <f>+SUMIFS(ReserveByGroup!D:D,ReserveByGroup!B:B,VALUE(LEFT(A90,6))*100,ReserveByGroup!C:C,VALUE(MID(A90,8,4)))</f>
        <v>0</v>
      </c>
      <c r="AG90" s="89" t="e">
        <f t="shared" si="39"/>
        <v>#REF!</v>
      </c>
    </row>
    <row r="91" spans="1:33" x14ac:dyDescent="0.2">
      <c r="A91" t="s">
        <v>260</v>
      </c>
      <c r="B91" s="21"/>
      <c r="C91" s="23"/>
      <c r="D91" s="11" t="s">
        <v>78</v>
      </c>
      <c r="E91" s="19"/>
      <c r="F91" s="66" t="e">
        <f t="shared" si="30"/>
        <v>#REF!</v>
      </c>
      <c r="G91" s="47"/>
      <c r="H91" s="48" t="e">
        <f t="shared" si="31"/>
        <v>#REF!</v>
      </c>
      <c r="I91" s="48"/>
      <c r="J91" s="137" t="str">
        <f t="shared" si="32"/>
        <v>50-S1.5</v>
      </c>
      <c r="K91" s="137" t="str">
        <f t="shared" si="32"/>
        <v>*</v>
      </c>
      <c r="L91" s="33">
        <f t="shared" si="32"/>
        <v>-10</v>
      </c>
      <c r="N91" s="48" t="e">
        <f t="shared" si="33"/>
        <v>#REF!</v>
      </c>
      <c r="P91" s="21">
        <f t="shared" si="34"/>
        <v>2.29</v>
      </c>
      <c r="R91" s="1" t="e">
        <f t="shared" si="40"/>
        <v>#VALUE!</v>
      </c>
      <c r="S91" s="1" t="s">
        <v>194</v>
      </c>
      <c r="T91" s="33" t="e">
        <f t="shared" si="35"/>
        <v>#REF!</v>
      </c>
      <c r="V91" s="48" t="e">
        <f t="shared" si="36"/>
        <v>#REF!</v>
      </c>
      <c r="X91" s="77" t="e">
        <f t="shared" si="37"/>
        <v>#REF!</v>
      </c>
      <c r="Z91" s="48" t="e">
        <f t="shared" si="38"/>
        <v>#REF!</v>
      </c>
      <c r="AD91" s="89">
        <f>+SUMIFS(ReserveByGroup!D:D,ReserveByGroup!B:B,VALUE(LEFT(A91,6))*100,ReserveByGroup!C:C,VALUE(MID(A91,8,4)))</f>
        <v>0</v>
      </c>
      <c r="AG91" s="89" t="e">
        <f t="shared" si="39"/>
        <v>#REF!</v>
      </c>
    </row>
    <row r="92" spans="1:33" x14ac:dyDescent="0.2">
      <c r="A92" t="s">
        <v>261</v>
      </c>
      <c r="B92" s="21"/>
      <c r="D92" s="11" t="s">
        <v>80</v>
      </c>
      <c r="E92" s="19"/>
      <c r="F92" s="66" t="e">
        <f t="shared" si="30"/>
        <v>#REF!</v>
      </c>
      <c r="G92" s="47"/>
      <c r="H92" s="48" t="e">
        <f t="shared" si="31"/>
        <v>#REF!</v>
      </c>
      <c r="I92" s="48"/>
      <c r="J92" s="137" t="str">
        <f t="shared" si="32"/>
        <v>50-S1.5</v>
      </c>
      <c r="K92" s="137" t="str">
        <f t="shared" si="32"/>
        <v>*</v>
      </c>
      <c r="L92" s="33">
        <f t="shared" si="32"/>
        <v>-10</v>
      </c>
      <c r="N92" s="48" t="e">
        <f t="shared" si="33"/>
        <v>#REF!</v>
      </c>
      <c r="P92" s="21">
        <f t="shared" si="34"/>
        <v>2.48</v>
      </c>
      <c r="R92" s="1" t="e">
        <f t="shared" si="40"/>
        <v>#VALUE!</v>
      </c>
      <c r="S92" s="1" t="s">
        <v>194</v>
      </c>
      <c r="T92" s="33" t="e">
        <f t="shared" si="35"/>
        <v>#REF!</v>
      </c>
      <c r="V92" s="48" t="e">
        <f t="shared" si="36"/>
        <v>#REF!</v>
      </c>
      <c r="X92" s="77" t="e">
        <f t="shared" si="37"/>
        <v>#REF!</v>
      </c>
      <c r="Z92" s="48" t="e">
        <f t="shared" si="38"/>
        <v>#REF!</v>
      </c>
      <c r="AD92" s="89">
        <f>+SUMIFS(ReserveByGroup!D:D,ReserveByGroup!B:B,VALUE(LEFT(A92,6))*100,ReserveByGroup!C:C,VALUE(MID(A92,8,4)))</f>
        <v>0</v>
      </c>
      <c r="AG92" s="89" t="e">
        <f t="shared" si="39"/>
        <v>#REF!</v>
      </c>
    </row>
    <row r="93" spans="1:33" x14ac:dyDescent="0.2">
      <c r="A93" t="s">
        <v>381</v>
      </c>
      <c r="B93" s="21"/>
      <c r="D93" s="82" t="s">
        <v>207</v>
      </c>
      <c r="F93" s="68" t="e">
        <f t="shared" si="30"/>
        <v>#REF!</v>
      </c>
      <c r="G93" s="47"/>
      <c r="H93" s="48" t="e">
        <f t="shared" si="31"/>
        <v>#REF!</v>
      </c>
      <c r="I93" s="48"/>
      <c r="J93" s="137" t="str">
        <f t="shared" si="32"/>
        <v>50-S1.5</v>
      </c>
      <c r="K93" s="137" t="str">
        <f t="shared" si="32"/>
        <v>*</v>
      </c>
      <c r="L93" s="33">
        <f t="shared" si="32"/>
        <v>-10</v>
      </c>
      <c r="N93" s="48" t="e">
        <f t="shared" si="33"/>
        <v>#REF!</v>
      </c>
      <c r="P93" s="21">
        <f t="shared" si="34"/>
        <v>2.78</v>
      </c>
      <c r="R93" s="1" t="e">
        <f t="shared" si="40"/>
        <v>#VALUE!</v>
      </c>
      <c r="S93" s="1" t="s">
        <v>194</v>
      </c>
      <c r="T93" s="33" t="e">
        <f t="shared" si="35"/>
        <v>#REF!</v>
      </c>
      <c r="V93" s="48" t="e">
        <f t="shared" si="36"/>
        <v>#REF!</v>
      </c>
      <c r="X93" s="77" t="e">
        <f t="shared" si="37"/>
        <v>#REF!</v>
      </c>
      <c r="Z93" s="48" t="e">
        <f t="shared" si="38"/>
        <v>#REF!</v>
      </c>
      <c r="AD93" s="89">
        <f>+SUMIFS(ReserveByGroup!D:D,ReserveByGroup!B:B,VALUE(LEFT(A93,6))*100,ReserveByGroup!C:C,VALUE(MID(A93,8,4)))</f>
        <v>0</v>
      </c>
      <c r="AG93" s="89" t="e">
        <f t="shared" si="39"/>
        <v>#REF!</v>
      </c>
    </row>
    <row r="94" spans="1:33" x14ac:dyDescent="0.2">
      <c r="B94" s="21"/>
      <c r="F94" s="66"/>
      <c r="H94" s="40"/>
      <c r="I94" s="34"/>
      <c r="R94" s="1"/>
      <c r="S94" s="1"/>
      <c r="T94" s="33"/>
      <c r="V94" s="40"/>
      <c r="X94" s="21"/>
      <c r="Z94" s="40"/>
    </row>
    <row r="95" spans="1:33" x14ac:dyDescent="0.2">
      <c r="A95">
        <v>314</v>
      </c>
      <c r="B95" s="21"/>
      <c r="D95" s="18" t="s">
        <v>30</v>
      </c>
      <c r="F95" s="66" t="e">
        <f>+SUBTOTAL(9,F82:F94)</f>
        <v>#REF!</v>
      </c>
      <c r="H95" s="34" t="e">
        <f>+SUBTOTAL(9,H82:H94)</f>
        <v>#REF!</v>
      </c>
      <c r="I95" s="34"/>
      <c r="N95" s="34" t="e">
        <f>+SUBTOTAL(9,N82:N94)</f>
        <v>#REF!</v>
      </c>
      <c r="R95" s="1"/>
      <c r="S95" s="1"/>
      <c r="T95" s="33"/>
      <c r="V95" s="34" t="e">
        <f>+SUBTOTAL(9,V82:V94)</f>
        <v>#REF!</v>
      </c>
      <c r="X95" s="77" t="e">
        <f>IF(V95/F95*100=0,"-     ",V95/F95*100)</f>
        <v>#REF!</v>
      </c>
      <c r="Z95" s="34" t="e">
        <f>+SUBTOTAL(9,Z82:Z94)</f>
        <v>#REF!</v>
      </c>
      <c r="AC95" s="89" t="e">
        <f>+SUMIF(#REF!,$A95*100,#REF!)</f>
        <v>#REF!</v>
      </c>
      <c r="AD95" s="89" t="e">
        <f>+SUMIF(#REF!,$A95*100,#REF!)</f>
        <v>#REF!</v>
      </c>
      <c r="AF95" s="89" t="e">
        <f>+AC95-F95</f>
        <v>#REF!</v>
      </c>
      <c r="AG95" s="89" t="e">
        <f>+AD95+H95</f>
        <v>#REF!</v>
      </c>
    </row>
    <row r="96" spans="1:33" x14ac:dyDescent="0.2">
      <c r="B96" s="21"/>
      <c r="F96" s="66"/>
      <c r="H96" s="34"/>
      <c r="I96" s="34"/>
      <c r="R96" s="1"/>
      <c r="S96" s="1"/>
      <c r="T96" s="33"/>
      <c r="V96" s="34"/>
      <c r="X96" s="21"/>
      <c r="Z96" s="34"/>
    </row>
    <row r="97" spans="1:33" x14ac:dyDescent="0.2">
      <c r="B97" s="21">
        <v>315</v>
      </c>
      <c r="D97" t="s">
        <v>31</v>
      </c>
      <c r="F97" s="66"/>
      <c r="H97" s="34"/>
      <c r="I97" s="34"/>
      <c r="T97" s="32"/>
      <c r="V97" s="34"/>
      <c r="Z97" s="34"/>
    </row>
    <row r="98" spans="1:33" x14ac:dyDescent="0.2">
      <c r="A98" t="s">
        <v>262</v>
      </c>
      <c r="B98" s="21"/>
      <c r="D98" s="11" t="s">
        <v>63</v>
      </c>
      <c r="F98" s="66" t="e">
        <f t="shared" ref="F98:F117" si="41">+VLOOKUP($A98,Deprate,F$1,0)</f>
        <v>#REF!</v>
      </c>
      <c r="G98" s="47"/>
      <c r="H98" s="48" t="e">
        <f t="shared" ref="H98:H117" si="42">+VLOOKUP($A98,Deprate,H$1,0)</f>
        <v>#REF!</v>
      </c>
      <c r="I98" s="48"/>
      <c r="J98" s="137" t="str">
        <f t="shared" ref="J98:L117" si="43">+VLOOKUP($A98,ExistingEstimates,J$1,0)</f>
        <v>50-S2</v>
      </c>
      <c r="K98" s="137" t="str">
        <f t="shared" si="43"/>
        <v>*</v>
      </c>
      <c r="L98" s="33">
        <f t="shared" si="43"/>
        <v>-5</v>
      </c>
      <c r="N98" s="48" t="e">
        <f t="shared" ref="N98:N117" si="44">+ROUND(P98*F98/100,2)</f>
        <v>#REF!</v>
      </c>
      <c r="P98" s="21" t="str">
        <f t="shared" ref="P98:P117" si="45">+VLOOKUP($A98,ExistingEstimates,P$1,0)</f>
        <v xml:space="preserve">             -</v>
      </c>
      <c r="R98" s="1" t="s">
        <v>506</v>
      </c>
      <c r="S98" s="1" t="s">
        <v>194</v>
      </c>
      <c r="T98" s="33" t="e">
        <f t="shared" ref="T98:T117" si="46">+VLOOKUP($A98,Deprate,T$1,0)</f>
        <v>#REF!</v>
      </c>
      <c r="V98" s="48" t="e">
        <f t="shared" ref="V98:V117" si="47">+VLOOKUP($A98,Deprate,V$1,0)</f>
        <v>#REF!</v>
      </c>
      <c r="X98" s="77" t="e">
        <f t="shared" ref="X98:X117" si="48">IF(V98/F98*100=0,"-     ",V98/F98*100)</f>
        <v>#REF!</v>
      </c>
      <c r="Z98" s="48" t="e">
        <f t="shared" ref="Z98:Z117" si="49">+V98-N98</f>
        <v>#REF!</v>
      </c>
      <c r="AD98" s="89">
        <f>+SUMIFS(ReserveByGroup!D:D,ReserveByGroup!B:B,VALUE(LEFT(A98,6))*100,ReserveByGroup!C:C,VALUE(MID(A98,8,4)))</f>
        <v>0</v>
      </c>
      <c r="AG98" s="89" t="e">
        <f t="shared" ref="AG98:AG117" si="50">+AD98+H98</f>
        <v>#REF!</v>
      </c>
    </row>
    <row r="99" spans="1:33" x14ac:dyDescent="0.2">
      <c r="A99" t="s">
        <v>263</v>
      </c>
      <c r="B99" s="21"/>
      <c r="D99" s="11" t="s">
        <v>64</v>
      </c>
      <c r="F99" s="66" t="e">
        <f t="shared" si="41"/>
        <v>#REF!</v>
      </c>
      <c r="G99" s="47"/>
      <c r="H99" s="48" t="e">
        <f t="shared" si="42"/>
        <v>#REF!</v>
      </c>
      <c r="I99" s="48"/>
      <c r="J99" s="137" t="str">
        <f t="shared" si="43"/>
        <v>50-S2</v>
      </c>
      <c r="K99" s="137" t="str">
        <f t="shared" si="43"/>
        <v>*</v>
      </c>
      <c r="L99" s="33">
        <f t="shared" si="43"/>
        <v>-5</v>
      </c>
      <c r="N99" s="48" t="e">
        <f t="shared" si="44"/>
        <v>#REF!</v>
      </c>
      <c r="P99" s="21" t="str">
        <f t="shared" si="45"/>
        <v xml:space="preserve">             -</v>
      </c>
      <c r="R99" s="1" t="s">
        <v>506</v>
      </c>
      <c r="S99" s="1" t="s">
        <v>194</v>
      </c>
      <c r="T99" s="33" t="e">
        <f t="shared" si="46"/>
        <v>#REF!</v>
      </c>
      <c r="V99" s="48" t="e">
        <f t="shared" si="47"/>
        <v>#REF!</v>
      </c>
      <c r="X99" s="77" t="e">
        <f t="shared" si="48"/>
        <v>#REF!</v>
      </c>
      <c r="Z99" s="48" t="e">
        <f t="shared" si="49"/>
        <v>#REF!</v>
      </c>
      <c r="AD99" s="89">
        <f>+SUMIFS(ReserveByGroup!D:D,ReserveByGroup!B:B,VALUE(LEFT(A99,6))*100,ReserveByGroup!C:C,VALUE(MID(A99,8,4)))</f>
        <v>0</v>
      </c>
      <c r="AG99" s="89" t="e">
        <f t="shared" si="50"/>
        <v>#REF!</v>
      </c>
    </row>
    <row r="100" spans="1:33" x14ac:dyDescent="0.2">
      <c r="A100" t="s">
        <v>264</v>
      </c>
      <c r="B100" s="21"/>
      <c r="D100" s="11" t="s">
        <v>65</v>
      </c>
      <c r="F100" s="66" t="e">
        <f t="shared" si="41"/>
        <v>#REF!</v>
      </c>
      <c r="G100" s="47"/>
      <c r="H100" s="48" t="e">
        <f t="shared" si="42"/>
        <v>#REF!</v>
      </c>
      <c r="I100" s="48"/>
      <c r="J100" s="137" t="str">
        <f t="shared" si="43"/>
        <v>50-S2</v>
      </c>
      <c r="K100" s="137" t="str">
        <f t="shared" si="43"/>
        <v>*</v>
      </c>
      <c r="L100" s="33">
        <f t="shared" si="43"/>
        <v>-5</v>
      </c>
      <c r="N100" s="48" t="e">
        <f t="shared" si="44"/>
        <v>#REF!</v>
      </c>
      <c r="P100" s="21" t="str">
        <f t="shared" si="45"/>
        <v xml:space="preserve">             -</v>
      </c>
      <c r="R100" s="1" t="s">
        <v>506</v>
      </c>
      <c r="S100" s="1" t="s">
        <v>194</v>
      </c>
      <c r="T100" s="33" t="e">
        <f t="shared" si="46"/>
        <v>#REF!</v>
      </c>
      <c r="V100" s="48" t="e">
        <f t="shared" si="47"/>
        <v>#REF!</v>
      </c>
      <c r="X100" s="77" t="e">
        <f t="shared" si="48"/>
        <v>#REF!</v>
      </c>
      <c r="Z100" s="48" t="e">
        <f t="shared" si="49"/>
        <v>#REF!</v>
      </c>
      <c r="AD100" s="89">
        <f>+SUMIFS(ReserveByGroup!D:D,ReserveByGroup!B:B,VALUE(LEFT(A100,6))*100,ReserveByGroup!C:C,VALUE(MID(A100,8,4)))</f>
        <v>0</v>
      </c>
      <c r="AG100" s="89" t="e">
        <f t="shared" si="50"/>
        <v>#REF!</v>
      </c>
    </row>
    <row r="101" spans="1:33" x14ac:dyDescent="0.2">
      <c r="A101" t="s">
        <v>265</v>
      </c>
      <c r="B101" s="21"/>
      <c r="D101" s="11" t="s">
        <v>66</v>
      </c>
      <c r="F101" s="66" t="e">
        <f t="shared" si="41"/>
        <v>#REF!</v>
      </c>
      <c r="G101" s="47"/>
      <c r="H101" s="48" t="e">
        <f t="shared" si="42"/>
        <v>#REF!</v>
      </c>
      <c r="I101" s="48"/>
      <c r="J101" s="137" t="str">
        <f t="shared" si="43"/>
        <v>50-S2</v>
      </c>
      <c r="K101" s="137" t="str">
        <f t="shared" si="43"/>
        <v>*</v>
      </c>
      <c r="L101" s="33">
        <f t="shared" si="43"/>
        <v>-5</v>
      </c>
      <c r="N101" s="48" t="e">
        <f t="shared" si="44"/>
        <v>#REF!</v>
      </c>
      <c r="P101" s="21">
        <f t="shared" si="45"/>
        <v>3.18</v>
      </c>
      <c r="R101" s="1" t="e">
        <f t="shared" ref="R101:R117" si="51">+TEXT(VLOOKUP($A101,Deprate,3,0),"#")&amp;"-"&amp;TRIM(VLOOKUP($A101,Deprate,4,0))</f>
        <v>#VALUE!</v>
      </c>
      <c r="S101" s="1" t="s">
        <v>194</v>
      </c>
      <c r="T101" s="33" t="e">
        <f t="shared" si="46"/>
        <v>#REF!</v>
      </c>
      <c r="V101" s="48" t="e">
        <f t="shared" si="47"/>
        <v>#REF!</v>
      </c>
      <c r="X101" s="77" t="e">
        <f t="shared" si="48"/>
        <v>#REF!</v>
      </c>
      <c r="Z101" s="48" t="e">
        <f t="shared" si="49"/>
        <v>#REF!</v>
      </c>
      <c r="AD101" s="89">
        <f>+SUMIFS(ReserveByGroup!D:D,ReserveByGroup!B:B,VALUE(LEFT(A101,6))*100,ReserveByGroup!C:C,VALUE(MID(A101,8,4)))</f>
        <v>0</v>
      </c>
      <c r="AG101" s="89" t="e">
        <f t="shared" si="50"/>
        <v>#REF!</v>
      </c>
    </row>
    <row r="102" spans="1:33" x14ac:dyDescent="0.2">
      <c r="A102" t="s">
        <v>266</v>
      </c>
      <c r="B102" s="21"/>
      <c r="D102" s="11" t="s">
        <v>67</v>
      </c>
      <c r="F102" s="66" t="e">
        <f t="shared" si="41"/>
        <v>#REF!</v>
      </c>
      <c r="G102" s="47"/>
      <c r="H102" s="48" t="e">
        <f t="shared" si="42"/>
        <v>#REF!</v>
      </c>
      <c r="I102" s="48"/>
      <c r="J102" s="137" t="str">
        <f t="shared" si="43"/>
        <v>50-S2</v>
      </c>
      <c r="K102" s="137" t="str">
        <f t="shared" si="43"/>
        <v>*</v>
      </c>
      <c r="L102" s="33">
        <f t="shared" si="43"/>
        <v>-5</v>
      </c>
      <c r="N102" s="48" t="e">
        <f t="shared" si="44"/>
        <v>#REF!</v>
      </c>
      <c r="P102" s="21">
        <f t="shared" si="45"/>
        <v>0.82</v>
      </c>
      <c r="R102" s="1" t="e">
        <f t="shared" si="51"/>
        <v>#VALUE!</v>
      </c>
      <c r="S102" s="1" t="s">
        <v>194</v>
      </c>
      <c r="T102" s="33" t="e">
        <f t="shared" si="46"/>
        <v>#REF!</v>
      </c>
      <c r="V102" s="48" t="e">
        <f t="shared" si="47"/>
        <v>#REF!</v>
      </c>
      <c r="X102" s="77" t="e">
        <f t="shared" si="48"/>
        <v>#REF!</v>
      </c>
      <c r="Z102" s="48" t="e">
        <f t="shared" si="49"/>
        <v>#REF!</v>
      </c>
      <c r="AD102" s="89">
        <f>+SUMIFS(ReserveByGroup!D:D,ReserveByGroup!B:B,VALUE(LEFT(A102,6))*100,ReserveByGroup!C:C,VALUE(MID(A102,8,4)))</f>
        <v>0</v>
      </c>
      <c r="AG102" s="89" t="e">
        <f t="shared" si="50"/>
        <v>#REF!</v>
      </c>
    </row>
    <row r="103" spans="1:33" x14ac:dyDescent="0.2">
      <c r="A103" t="s">
        <v>267</v>
      </c>
      <c r="B103" s="21"/>
      <c r="D103" s="11" t="s">
        <v>68</v>
      </c>
      <c r="F103" s="66" t="e">
        <f t="shared" si="41"/>
        <v>#REF!</v>
      </c>
      <c r="G103" s="47"/>
      <c r="H103" s="48" t="e">
        <f t="shared" si="42"/>
        <v>#REF!</v>
      </c>
      <c r="I103" s="48"/>
      <c r="J103" s="137" t="str">
        <f t="shared" si="43"/>
        <v>50-S2</v>
      </c>
      <c r="K103" s="137" t="str">
        <f t="shared" si="43"/>
        <v>*</v>
      </c>
      <c r="L103" s="33">
        <f t="shared" si="43"/>
        <v>-5</v>
      </c>
      <c r="N103" s="48" t="e">
        <f t="shared" si="44"/>
        <v>#REF!</v>
      </c>
      <c r="P103" s="21">
        <f t="shared" si="45"/>
        <v>2.97</v>
      </c>
      <c r="R103" s="1" t="e">
        <f t="shared" si="51"/>
        <v>#VALUE!</v>
      </c>
      <c r="S103" s="1" t="s">
        <v>194</v>
      </c>
      <c r="T103" s="33" t="e">
        <f t="shared" si="46"/>
        <v>#REF!</v>
      </c>
      <c r="V103" s="48" t="e">
        <f t="shared" si="47"/>
        <v>#REF!</v>
      </c>
      <c r="X103" s="77" t="e">
        <f t="shared" si="48"/>
        <v>#REF!</v>
      </c>
      <c r="Z103" s="48" t="e">
        <f t="shared" si="49"/>
        <v>#REF!</v>
      </c>
      <c r="AD103" s="89">
        <f>+SUMIFS(ReserveByGroup!D:D,ReserveByGroup!B:B,VALUE(LEFT(A103,6))*100,ReserveByGroup!C:C,VALUE(MID(A103,8,4)))</f>
        <v>0</v>
      </c>
      <c r="AG103" s="89" t="e">
        <f t="shared" si="50"/>
        <v>#REF!</v>
      </c>
    </row>
    <row r="104" spans="1:33" x14ac:dyDescent="0.2">
      <c r="A104" t="s">
        <v>268</v>
      </c>
      <c r="B104" s="21"/>
      <c r="D104" s="11" t="s">
        <v>69</v>
      </c>
      <c r="F104" s="66" t="e">
        <f t="shared" si="41"/>
        <v>#REF!</v>
      </c>
      <c r="G104" s="47"/>
      <c r="H104" s="48" t="e">
        <f t="shared" si="42"/>
        <v>#REF!</v>
      </c>
      <c r="I104" s="48"/>
      <c r="J104" s="137" t="str">
        <f t="shared" si="43"/>
        <v>50-S2</v>
      </c>
      <c r="K104" s="137" t="str">
        <f t="shared" si="43"/>
        <v>*</v>
      </c>
      <c r="L104" s="33">
        <f t="shared" si="43"/>
        <v>-5</v>
      </c>
      <c r="N104" s="48" t="e">
        <f t="shared" si="44"/>
        <v>#REF!</v>
      </c>
      <c r="P104" s="21">
        <f t="shared" si="45"/>
        <v>1.49</v>
      </c>
      <c r="R104" s="1" t="e">
        <f t="shared" si="51"/>
        <v>#VALUE!</v>
      </c>
      <c r="S104" s="1" t="s">
        <v>194</v>
      </c>
      <c r="T104" s="33" t="e">
        <f t="shared" si="46"/>
        <v>#REF!</v>
      </c>
      <c r="V104" s="48" t="e">
        <f t="shared" si="47"/>
        <v>#REF!</v>
      </c>
      <c r="X104" s="77" t="e">
        <f t="shared" si="48"/>
        <v>#REF!</v>
      </c>
      <c r="Z104" s="48" t="e">
        <f t="shared" si="49"/>
        <v>#REF!</v>
      </c>
      <c r="AD104" s="89">
        <f>+SUMIFS(ReserveByGroup!D:D,ReserveByGroup!B:B,VALUE(LEFT(A104,6))*100,ReserveByGroup!C:C,VALUE(MID(A104,8,4)))</f>
        <v>0</v>
      </c>
      <c r="AG104" s="89" t="e">
        <f t="shared" si="50"/>
        <v>#REF!</v>
      </c>
    </row>
    <row r="105" spans="1:33" x14ac:dyDescent="0.2">
      <c r="A105" t="s">
        <v>269</v>
      </c>
      <c r="B105" s="21"/>
      <c r="D105" s="11" t="s">
        <v>70</v>
      </c>
      <c r="F105" s="66" t="e">
        <f t="shared" si="41"/>
        <v>#REF!</v>
      </c>
      <c r="G105" s="47"/>
      <c r="H105" s="48" t="e">
        <f t="shared" si="42"/>
        <v>#REF!</v>
      </c>
      <c r="I105" s="48"/>
      <c r="J105" s="137" t="str">
        <f t="shared" si="43"/>
        <v>50-S2</v>
      </c>
      <c r="K105" s="137" t="str">
        <f t="shared" si="43"/>
        <v>*</v>
      </c>
      <c r="L105" s="33">
        <f t="shared" si="43"/>
        <v>-5</v>
      </c>
      <c r="N105" s="48" t="e">
        <f t="shared" si="44"/>
        <v>#REF!</v>
      </c>
      <c r="P105" s="21">
        <f t="shared" si="45"/>
        <v>2.8</v>
      </c>
      <c r="R105" s="1" t="e">
        <f t="shared" si="51"/>
        <v>#VALUE!</v>
      </c>
      <c r="S105" s="1" t="s">
        <v>194</v>
      </c>
      <c r="T105" s="33" t="e">
        <f t="shared" si="46"/>
        <v>#REF!</v>
      </c>
      <c r="V105" s="48" t="e">
        <f t="shared" si="47"/>
        <v>#REF!</v>
      </c>
      <c r="X105" s="77" t="e">
        <f t="shared" si="48"/>
        <v>#REF!</v>
      </c>
      <c r="Z105" s="48" t="e">
        <f t="shared" si="49"/>
        <v>#REF!</v>
      </c>
      <c r="AD105" s="89">
        <f>+SUMIFS(ReserveByGroup!D:D,ReserveByGroup!B:B,VALUE(LEFT(A105,6))*100,ReserveByGroup!C:C,VALUE(MID(A105,8,4)))</f>
        <v>0</v>
      </c>
      <c r="AG105" s="89" t="e">
        <f t="shared" si="50"/>
        <v>#REF!</v>
      </c>
    </row>
    <row r="106" spans="1:33" x14ac:dyDescent="0.2">
      <c r="A106" t="s">
        <v>270</v>
      </c>
      <c r="B106" s="21"/>
      <c r="D106" s="11" t="s">
        <v>71</v>
      </c>
      <c r="F106" s="66" t="e">
        <f t="shared" si="41"/>
        <v>#REF!</v>
      </c>
      <c r="G106" s="47"/>
      <c r="H106" s="48" t="e">
        <f t="shared" si="42"/>
        <v>#REF!</v>
      </c>
      <c r="I106" s="48"/>
      <c r="J106" s="137" t="str">
        <f t="shared" si="43"/>
        <v>50-S2</v>
      </c>
      <c r="K106" s="137" t="str">
        <f t="shared" si="43"/>
        <v>*</v>
      </c>
      <c r="L106" s="33">
        <f t="shared" si="43"/>
        <v>-5</v>
      </c>
      <c r="N106" s="48" t="e">
        <f t="shared" si="44"/>
        <v>#REF!</v>
      </c>
      <c r="P106" s="21">
        <f t="shared" si="45"/>
        <v>1.44</v>
      </c>
      <c r="R106" s="1" t="e">
        <f t="shared" si="51"/>
        <v>#VALUE!</v>
      </c>
      <c r="S106" s="1" t="s">
        <v>194</v>
      </c>
      <c r="T106" s="33" t="e">
        <f t="shared" si="46"/>
        <v>#REF!</v>
      </c>
      <c r="V106" s="48" t="e">
        <f t="shared" si="47"/>
        <v>#REF!</v>
      </c>
      <c r="X106" s="77" t="e">
        <f t="shared" si="48"/>
        <v>#REF!</v>
      </c>
      <c r="Z106" s="48" t="e">
        <f t="shared" si="49"/>
        <v>#REF!</v>
      </c>
      <c r="AD106" s="89">
        <f>+SUMIFS(ReserveByGroup!D:D,ReserveByGroup!B:B,VALUE(LEFT(A106,6))*100,ReserveByGroup!C:C,VALUE(MID(A106,8,4)))</f>
        <v>0</v>
      </c>
      <c r="AG106" s="89" t="e">
        <f t="shared" si="50"/>
        <v>#REF!</v>
      </c>
    </row>
    <row r="107" spans="1:33" x14ac:dyDescent="0.2">
      <c r="A107" t="s">
        <v>271</v>
      </c>
      <c r="B107" s="21"/>
      <c r="D107" s="11" t="s">
        <v>72</v>
      </c>
      <c r="F107" s="66" t="e">
        <f t="shared" si="41"/>
        <v>#REF!</v>
      </c>
      <c r="G107" s="47"/>
      <c r="H107" s="48" t="e">
        <f t="shared" si="42"/>
        <v>#REF!</v>
      </c>
      <c r="I107" s="48"/>
      <c r="J107" s="137" t="str">
        <f t="shared" si="43"/>
        <v>50-S2</v>
      </c>
      <c r="K107" s="137" t="str">
        <f t="shared" si="43"/>
        <v>*</v>
      </c>
      <c r="L107" s="33">
        <f t="shared" si="43"/>
        <v>-5</v>
      </c>
      <c r="N107" s="48" t="e">
        <f t="shared" si="44"/>
        <v>#REF!</v>
      </c>
      <c r="P107" s="21">
        <f t="shared" si="45"/>
        <v>2.75</v>
      </c>
      <c r="R107" s="1" t="e">
        <f t="shared" si="51"/>
        <v>#VALUE!</v>
      </c>
      <c r="S107" s="1" t="s">
        <v>194</v>
      </c>
      <c r="T107" s="33" t="e">
        <f t="shared" si="46"/>
        <v>#REF!</v>
      </c>
      <c r="V107" s="48" t="e">
        <f t="shared" si="47"/>
        <v>#REF!</v>
      </c>
      <c r="X107" s="77" t="e">
        <f t="shared" si="48"/>
        <v>#REF!</v>
      </c>
      <c r="Z107" s="48" t="e">
        <f t="shared" si="49"/>
        <v>#REF!</v>
      </c>
      <c r="AD107" s="89">
        <f>+SUMIFS(ReserveByGroup!D:D,ReserveByGroup!B:B,VALUE(LEFT(A107,6))*100,ReserveByGroup!C:C,VALUE(MID(A107,8,4)))</f>
        <v>0</v>
      </c>
      <c r="AG107" s="89" t="e">
        <f t="shared" si="50"/>
        <v>#REF!</v>
      </c>
    </row>
    <row r="108" spans="1:33" x14ac:dyDescent="0.2">
      <c r="A108" t="s">
        <v>272</v>
      </c>
      <c r="B108" s="21"/>
      <c r="D108" s="11" t="s">
        <v>73</v>
      </c>
      <c r="F108" s="66" t="e">
        <f t="shared" si="41"/>
        <v>#REF!</v>
      </c>
      <c r="G108" s="47"/>
      <c r="H108" s="48" t="e">
        <f t="shared" si="42"/>
        <v>#REF!</v>
      </c>
      <c r="I108" s="48"/>
      <c r="J108" s="137" t="str">
        <f t="shared" si="43"/>
        <v>50-S2</v>
      </c>
      <c r="K108" s="137" t="str">
        <f t="shared" si="43"/>
        <v>*</v>
      </c>
      <c r="L108" s="33">
        <f t="shared" si="43"/>
        <v>-5</v>
      </c>
      <c r="N108" s="48" t="e">
        <f t="shared" si="44"/>
        <v>#REF!</v>
      </c>
      <c r="P108" s="21">
        <f t="shared" si="45"/>
        <v>1.67</v>
      </c>
      <c r="R108" s="1" t="e">
        <f t="shared" si="51"/>
        <v>#VALUE!</v>
      </c>
      <c r="S108" s="1" t="s">
        <v>194</v>
      </c>
      <c r="T108" s="33" t="e">
        <f t="shared" si="46"/>
        <v>#REF!</v>
      </c>
      <c r="V108" s="48" t="e">
        <f t="shared" si="47"/>
        <v>#REF!</v>
      </c>
      <c r="X108" s="77" t="e">
        <f t="shared" si="48"/>
        <v>#REF!</v>
      </c>
      <c r="Z108" s="48" t="e">
        <f t="shared" si="49"/>
        <v>#REF!</v>
      </c>
      <c r="AD108" s="89">
        <f>+SUMIFS(ReserveByGroup!D:D,ReserveByGroup!B:B,VALUE(LEFT(A108,6))*100,ReserveByGroup!C:C,VALUE(MID(A108,8,4)))</f>
        <v>0</v>
      </c>
      <c r="AG108" s="89" t="e">
        <f t="shared" si="50"/>
        <v>#REF!</v>
      </c>
    </row>
    <row r="109" spans="1:33" x14ac:dyDescent="0.2">
      <c r="A109" t="s">
        <v>273</v>
      </c>
      <c r="B109" s="21"/>
      <c r="D109" s="11" t="s">
        <v>74</v>
      </c>
      <c r="F109" s="66" t="e">
        <f t="shared" si="41"/>
        <v>#REF!</v>
      </c>
      <c r="G109" s="47"/>
      <c r="H109" s="48" t="e">
        <f t="shared" si="42"/>
        <v>#REF!</v>
      </c>
      <c r="I109" s="48"/>
      <c r="J109" s="137" t="str">
        <f t="shared" si="43"/>
        <v>50-S2</v>
      </c>
      <c r="K109" s="137" t="str">
        <f t="shared" si="43"/>
        <v>*</v>
      </c>
      <c r="L109" s="33">
        <f t="shared" si="43"/>
        <v>-5</v>
      </c>
      <c r="N109" s="48" t="e">
        <f t="shared" si="44"/>
        <v>#REF!</v>
      </c>
      <c r="P109" s="21">
        <f t="shared" si="45"/>
        <v>2.0299999999999998</v>
      </c>
      <c r="R109" s="1" t="e">
        <f t="shared" si="51"/>
        <v>#VALUE!</v>
      </c>
      <c r="S109" s="1" t="s">
        <v>194</v>
      </c>
      <c r="T109" s="33" t="e">
        <f t="shared" si="46"/>
        <v>#REF!</v>
      </c>
      <c r="V109" s="48" t="e">
        <f t="shared" si="47"/>
        <v>#REF!</v>
      </c>
      <c r="X109" s="77" t="e">
        <f t="shared" si="48"/>
        <v>#REF!</v>
      </c>
      <c r="Z109" s="48" t="e">
        <f t="shared" si="49"/>
        <v>#REF!</v>
      </c>
      <c r="AD109" s="89">
        <f>+SUMIFS(ReserveByGroup!D:D,ReserveByGroup!B:B,VALUE(LEFT(A109,6))*100,ReserveByGroup!C:C,VALUE(MID(A109,8,4)))</f>
        <v>0</v>
      </c>
      <c r="AG109" s="89" t="e">
        <f t="shared" si="50"/>
        <v>#REF!</v>
      </c>
    </row>
    <row r="110" spans="1:33" x14ac:dyDescent="0.2">
      <c r="A110" t="s">
        <v>274</v>
      </c>
      <c r="B110" s="21"/>
      <c r="D110" s="82" t="s">
        <v>75</v>
      </c>
      <c r="F110" s="66" t="e">
        <f t="shared" si="41"/>
        <v>#REF!</v>
      </c>
      <c r="G110" s="47"/>
      <c r="H110" s="48" t="e">
        <f t="shared" si="42"/>
        <v>#REF!</v>
      </c>
      <c r="I110" s="48"/>
      <c r="J110" s="137" t="str">
        <f t="shared" si="43"/>
        <v>50-S2</v>
      </c>
      <c r="K110" s="137" t="str">
        <f t="shared" si="43"/>
        <v>*</v>
      </c>
      <c r="L110" s="33">
        <f t="shared" si="43"/>
        <v>-5</v>
      </c>
      <c r="N110" s="48" t="e">
        <f t="shared" si="44"/>
        <v>#REF!</v>
      </c>
      <c r="P110" s="21">
        <f t="shared" si="45"/>
        <v>1.69</v>
      </c>
      <c r="R110" s="1" t="e">
        <f t="shared" si="51"/>
        <v>#VALUE!</v>
      </c>
      <c r="S110" s="1" t="s">
        <v>194</v>
      </c>
      <c r="T110" s="33" t="e">
        <f t="shared" si="46"/>
        <v>#REF!</v>
      </c>
      <c r="V110" s="48" t="e">
        <f t="shared" si="47"/>
        <v>#REF!</v>
      </c>
      <c r="X110" s="77" t="e">
        <f t="shared" si="48"/>
        <v>#REF!</v>
      </c>
      <c r="Z110" s="48" t="e">
        <f t="shared" si="49"/>
        <v>#REF!</v>
      </c>
      <c r="AD110" s="89">
        <f>+SUMIFS(ReserveByGroup!D:D,ReserveByGroup!B:B,VALUE(LEFT(A110,6))*100,ReserveByGroup!C:C,VALUE(MID(A110,8,4)))</f>
        <v>0</v>
      </c>
      <c r="AG110" s="89" t="e">
        <f t="shared" si="50"/>
        <v>#REF!</v>
      </c>
    </row>
    <row r="111" spans="1:33" x14ac:dyDescent="0.2">
      <c r="A111" t="s">
        <v>275</v>
      </c>
      <c r="B111" s="21"/>
      <c r="D111" s="11" t="s">
        <v>76</v>
      </c>
      <c r="F111" s="66" t="e">
        <f t="shared" si="41"/>
        <v>#REF!</v>
      </c>
      <c r="G111" s="47"/>
      <c r="H111" s="48" t="e">
        <f t="shared" si="42"/>
        <v>#REF!</v>
      </c>
      <c r="I111" s="48"/>
      <c r="J111" s="137" t="str">
        <f t="shared" si="43"/>
        <v>50-S2</v>
      </c>
      <c r="K111" s="137" t="str">
        <f t="shared" si="43"/>
        <v>*</v>
      </c>
      <c r="L111" s="33">
        <f t="shared" si="43"/>
        <v>-5</v>
      </c>
      <c r="N111" s="48" t="e">
        <f t="shared" si="44"/>
        <v>#REF!</v>
      </c>
      <c r="P111" s="21">
        <f t="shared" si="45"/>
        <v>1.58</v>
      </c>
      <c r="R111" s="1" t="e">
        <f t="shared" si="51"/>
        <v>#VALUE!</v>
      </c>
      <c r="S111" s="1" t="s">
        <v>194</v>
      </c>
      <c r="T111" s="33" t="e">
        <f t="shared" si="46"/>
        <v>#REF!</v>
      </c>
      <c r="V111" s="48" t="e">
        <f t="shared" si="47"/>
        <v>#REF!</v>
      </c>
      <c r="X111" s="77" t="e">
        <f t="shared" si="48"/>
        <v>#REF!</v>
      </c>
      <c r="Z111" s="48" t="e">
        <f t="shared" si="49"/>
        <v>#REF!</v>
      </c>
      <c r="AD111" s="89">
        <f>+SUMIFS(ReserveByGroup!D:D,ReserveByGroup!B:B,VALUE(LEFT(A111,6))*100,ReserveByGroup!C:C,VALUE(MID(A111,8,4)))</f>
        <v>0</v>
      </c>
      <c r="AG111" s="89" t="e">
        <f t="shared" si="50"/>
        <v>#REF!</v>
      </c>
    </row>
    <row r="112" spans="1:33" x14ac:dyDescent="0.2">
      <c r="A112" t="s">
        <v>276</v>
      </c>
      <c r="B112" s="21"/>
      <c r="D112" s="11" t="s">
        <v>77</v>
      </c>
      <c r="F112" s="66" t="e">
        <f t="shared" si="41"/>
        <v>#REF!</v>
      </c>
      <c r="G112" s="47"/>
      <c r="H112" s="48" t="e">
        <f t="shared" si="42"/>
        <v>#REF!</v>
      </c>
      <c r="I112" s="48"/>
      <c r="J112" s="137" t="str">
        <f t="shared" si="43"/>
        <v>50-S2</v>
      </c>
      <c r="K112" s="137" t="str">
        <f t="shared" si="43"/>
        <v>*</v>
      </c>
      <c r="L112" s="33">
        <f t="shared" si="43"/>
        <v>-5</v>
      </c>
      <c r="N112" s="48" t="e">
        <f t="shared" si="44"/>
        <v>#REF!</v>
      </c>
      <c r="P112" s="21">
        <f t="shared" si="45"/>
        <v>1.56</v>
      </c>
      <c r="R112" s="1" t="e">
        <f t="shared" si="51"/>
        <v>#VALUE!</v>
      </c>
      <c r="S112" s="1" t="s">
        <v>194</v>
      </c>
      <c r="T112" s="33" t="e">
        <f t="shared" si="46"/>
        <v>#REF!</v>
      </c>
      <c r="V112" s="48" t="e">
        <f t="shared" si="47"/>
        <v>#REF!</v>
      </c>
      <c r="X112" s="77" t="e">
        <f t="shared" si="48"/>
        <v>#REF!</v>
      </c>
      <c r="Z112" s="48" t="e">
        <f t="shared" si="49"/>
        <v>#REF!</v>
      </c>
      <c r="AD112" s="89">
        <f>+SUMIFS(ReserveByGroup!D:D,ReserveByGroup!B:B,VALUE(LEFT(A112,6))*100,ReserveByGroup!C:C,VALUE(MID(A112,8,4)))</f>
        <v>0</v>
      </c>
      <c r="AG112" s="89" t="e">
        <f t="shared" si="50"/>
        <v>#REF!</v>
      </c>
    </row>
    <row r="113" spans="1:33" x14ac:dyDescent="0.2">
      <c r="A113" t="s">
        <v>277</v>
      </c>
      <c r="B113" s="21"/>
      <c r="D113" s="11" t="s">
        <v>78</v>
      </c>
      <c r="F113" s="66" t="e">
        <f t="shared" si="41"/>
        <v>#REF!</v>
      </c>
      <c r="G113" s="47"/>
      <c r="H113" s="48" t="e">
        <f t="shared" si="42"/>
        <v>#REF!</v>
      </c>
      <c r="I113" s="48"/>
      <c r="J113" s="137" t="str">
        <f t="shared" si="43"/>
        <v>50-S2</v>
      </c>
      <c r="K113" s="137" t="str">
        <f t="shared" si="43"/>
        <v>*</v>
      </c>
      <c r="L113" s="33">
        <f t="shared" si="43"/>
        <v>-5</v>
      </c>
      <c r="N113" s="48" t="e">
        <f t="shared" si="44"/>
        <v>#REF!</v>
      </c>
      <c r="P113" s="21">
        <f t="shared" si="45"/>
        <v>1.75</v>
      </c>
      <c r="R113" s="1" t="e">
        <f t="shared" si="51"/>
        <v>#VALUE!</v>
      </c>
      <c r="S113" s="1" t="s">
        <v>194</v>
      </c>
      <c r="T113" s="33" t="e">
        <f t="shared" si="46"/>
        <v>#REF!</v>
      </c>
      <c r="V113" s="48" t="e">
        <f t="shared" si="47"/>
        <v>#REF!</v>
      </c>
      <c r="X113" s="77" t="e">
        <f t="shared" si="48"/>
        <v>#REF!</v>
      </c>
      <c r="Z113" s="48" t="e">
        <f t="shared" si="49"/>
        <v>#REF!</v>
      </c>
      <c r="AD113" s="89">
        <f>+SUMIFS(ReserveByGroup!D:D,ReserveByGroup!B:B,VALUE(LEFT(A113,6))*100,ReserveByGroup!C:C,VALUE(MID(A113,8,4)))</f>
        <v>0</v>
      </c>
      <c r="AG113" s="89" t="e">
        <f t="shared" si="50"/>
        <v>#REF!</v>
      </c>
    </row>
    <row r="114" spans="1:33" x14ac:dyDescent="0.2">
      <c r="A114" t="s">
        <v>278</v>
      </c>
      <c r="B114" s="21"/>
      <c r="D114" s="11" t="s">
        <v>79</v>
      </c>
      <c r="F114" s="66" t="e">
        <f t="shared" si="41"/>
        <v>#REF!</v>
      </c>
      <c r="G114" s="47"/>
      <c r="H114" s="48" t="e">
        <f t="shared" si="42"/>
        <v>#REF!</v>
      </c>
      <c r="I114" s="48"/>
      <c r="J114" s="137" t="str">
        <f t="shared" si="43"/>
        <v>50-S2</v>
      </c>
      <c r="K114" s="137" t="str">
        <f t="shared" si="43"/>
        <v>*</v>
      </c>
      <c r="L114" s="33">
        <f t="shared" si="43"/>
        <v>-5</v>
      </c>
      <c r="N114" s="48" t="e">
        <f t="shared" si="44"/>
        <v>#REF!</v>
      </c>
      <c r="P114" s="21">
        <f t="shared" si="45"/>
        <v>1.71</v>
      </c>
      <c r="R114" s="1" t="e">
        <f t="shared" si="51"/>
        <v>#VALUE!</v>
      </c>
      <c r="S114" s="1" t="s">
        <v>194</v>
      </c>
      <c r="T114" s="33" t="e">
        <f t="shared" si="46"/>
        <v>#REF!</v>
      </c>
      <c r="V114" s="48" t="e">
        <f t="shared" si="47"/>
        <v>#REF!</v>
      </c>
      <c r="X114" s="77" t="e">
        <f t="shared" si="48"/>
        <v>#REF!</v>
      </c>
      <c r="Z114" s="48" t="e">
        <f t="shared" si="49"/>
        <v>#REF!</v>
      </c>
      <c r="AD114" s="89">
        <f>+SUMIFS(ReserveByGroup!D:D,ReserveByGroup!B:B,VALUE(LEFT(A114,6))*100,ReserveByGroup!C:C,VALUE(MID(A114,8,4)))</f>
        <v>0</v>
      </c>
      <c r="AG114" s="89" t="e">
        <f t="shared" si="50"/>
        <v>#REF!</v>
      </c>
    </row>
    <row r="115" spans="1:33" x14ac:dyDescent="0.2">
      <c r="A115" t="s">
        <v>279</v>
      </c>
      <c r="B115" s="21"/>
      <c r="D115" s="11" t="s">
        <v>80</v>
      </c>
      <c r="F115" s="66" t="e">
        <f t="shared" si="41"/>
        <v>#REF!</v>
      </c>
      <c r="G115" s="47"/>
      <c r="H115" s="48" t="e">
        <f t="shared" si="42"/>
        <v>#REF!</v>
      </c>
      <c r="I115" s="48"/>
      <c r="J115" s="137" t="str">
        <f t="shared" si="43"/>
        <v>50-S2</v>
      </c>
      <c r="K115" s="137" t="str">
        <f t="shared" si="43"/>
        <v>*</v>
      </c>
      <c r="L115" s="33">
        <f t="shared" si="43"/>
        <v>-5</v>
      </c>
      <c r="N115" s="48" t="e">
        <f t="shared" si="44"/>
        <v>#REF!</v>
      </c>
      <c r="P115" s="21">
        <f t="shared" si="45"/>
        <v>2.13</v>
      </c>
      <c r="R115" s="1" t="e">
        <f t="shared" si="51"/>
        <v>#VALUE!</v>
      </c>
      <c r="S115" s="1" t="s">
        <v>194</v>
      </c>
      <c r="T115" s="33" t="e">
        <f t="shared" si="46"/>
        <v>#REF!</v>
      </c>
      <c r="V115" s="48" t="e">
        <f t="shared" si="47"/>
        <v>#REF!</v>
      </c>
      <c r="X115" s="77" t="e">
        <f t="shared" si="48"/>
        <v>#REF!</v>
      </c>
      <c r="Z115" s="48" t="e">
        <f t="shared" si="49"/>
        <v>#REF!</v>
      </c>
      <c r="AD115" s="89">
        <f>+SUMIFS(ReserveByGroup!D:D,ReserveByGroup!B:B,VALUE(LEFT(A115,6))*100,ReserveByGroup!C:C,VALUE(MID(A115,8,4)))</f>
        <v>0</v>
      </c>
      <c r="AG115" s="89" t="e">
        <f t="shared" si="50"/>
        <v>#REF!</v>
      </c>
    </row>
    <row r="116" spans="1:33" x14ac:dyDescent="0.2">
      <c r="A116" t="s">
        <v>280</v>
      </c>
      <c r="B116" s="21"/>
      <c r="D116" s="11" t="s">
        <v>81</v>
      </c>
      <c r="F116" s="66" t="e">
        <f t="shared" si="41"/>
        <v>#REF!</v>
      </c>
      <c r="G116" s="47"/>
      <c r="H116" s="48" t="e">
        <f t="shared" si="42"/>
        <v>#REF!</v>
      </c>
      <c r="I116" s="48"/>
      <c r="J116" s="137" t="str">
        <f t="shared" si="43"/>
        <v>50-S2</v>
      </c>
      <c r="K116" s="137" t="str">
        <f t="shared" si="43"/>
        <v>*</v>
      </c>
      <c r="L116" s="33">
        <f t="shared" si="43"/>
        <v>-5</v>
      </c>
      <c r="N116" s="48" t="e">
        <f t="shared" si="44"/>
        <v>#REF!</v>
      </c>
      <c r="P116" s="21">
        <f t="shared" si="45"/>
        <v>2.12</v>
      </c>
      <c r="R116" s="1" t="e">
        <f t="shared" si="51"/>
        <v>#VALUE!</v>
      </c>
      <c r="S116" s="1" t="s">
        <v>194</v>
      </c>
      <c r="T116" s="33" t="e">
        <f t="shared" si="46"/>
        <v>#REF!</v>
      </c>
      <c r="V116" s="48" t="e">
        <f t="shared" si="47"/>
        <v>#REF!</v>
      </c>
      <c r="X116" s="77" t="e">
        <f t="shared" si="48"/>
        <v>#REF!</v>
      </c>
      <c r="Z116" s="48" t="e">
        <f t="shared" si="49"/>
        <v>#REF!</v>
      </c>
      <c r="AD116" s="89">
        <f>+SUMIFS(ReserveByGroup!D:D,ReserveByGroup!B:B,VALUE(LEFT(A116,6))*100,ReserveByGroup!C:C,VALUE(MID(A116,8,4)))</f>
        <v>0</v>
      </c>
      <c r="AG116" s="89" t="e">
        <f t="shared" si="50"/>
        <v>#REF!</v>
      </c>
    </row>
    <row r="117" spans="1:33" x14ac:dyDescent="0.2">
      <c r="A117" t="s">
        <v>382</v>
      </c>
      <c r="B117" s="21"/>
      <c r="D117" s="82" t="s">
        <v>383</v>
      </c>
      <c r="F117" s="68" t="e">
        <f t="shared" si="41"/>
        <v>#REF!</v>
      </c>
      <c r="G117" s="47"/>
      <c r="H117" s="48" t="e">
        <f t="shared" si="42"/>
        <v>#REF!</v>
      </c>
      <c r="I117" s="48"/>
      <c r="J117" s="137" t="str">
        <f t="shared" si="43"/>
        <v>50-S2</v>
      </c>
      <c r="K117" s="137" t="str">
        <f t="shared" si="43"/>
        <v>*</v>
      </c>
      <c r="L117" s="33">
        <f t="shared" si="43"/>
        <v>-5</v>
      </c>
      <c r="N117" s="48" t="e">
        <f t="shared" si="44"/>
        <v>#REF!</v>
      </c>
      <c r="P117" s="21">
        <f t="shared" si="45"/>
        <v>2.4900000000000002</v>
      </c>
      <c r="R117" s="1" t="e">
        <f t="shared" si="51"/>
        <v>#VALUE!</v>
      </c>
      <c r="S117" s="1" t="s">
        <v>194</v>
      </c>
      <c r="T117" s="33" t="e">
        <f t="shared" si="46"/>
        <v>#REF!</v>
      </c>
      <c r="V117" s="48" t="e">
        <f t="shared" si="47"/>
        <v>#REF!</v>
      </c>
      <c r="X117" s="77" t="e">
        <f t="shared" si="48"/>
        <v>#REF!</v>
      </c>
      <c r="Z117" s="48" t="e">
        <f t="shared" si="49"/>
        <v>#REF!</v>
      </c>
      <c r="AD117" s="89">
        <f>+SUMIFS(ReserveByGroup!D:D,ReserveByGroup!B:B,VALUE(LEFT(A117,6))*100,ReserveByGroup!C:C,VALUE(MID(A117,8,4)))</f>
        <v>0</v>
      </c>
      <c r="AG117" s="89" t="e">
        <f t="shared" si="50"/>
        <v>#REF!</v>
      </c>
    </row>
    <row r="118" spans="1:33" x14ac:dyDescent="0.2">
      <c r="B118" s="21"/>
      <c r="F118" s="66"/>
      <c r="H118" s="40"/>
      <c r="I118" s="34"/>
      <c r="R118" s="1"/>
      <c r="S118" s="1"/>
      <c r="T118" s="33"/>
      <c r="V118" s="40"/>
      <c r="X118" s="21"/>
      <c r="Z118" s="40"/>
    </row>
    <row r="119" spans="1:33" x14ac:dyDescent="0.2">
      <c r="A119">
        <v>315</v>
      </c>
      <c r="B119" s="21"/>
      <c r="D119" s="18" t="s">
        <v>32</v>
      </c>
      <c r="F119" s="66" t="e">
        <f>+SUBTOTAL(9,F98:F118)</f>
        <v>#REF!</v>
      </c>
      <c r="H119" s="34" t="e">
        <f>+SUBTOTAL(9,H98:H118)</f>
        <v>#REF!</v>
      </c>
      <c r="I119" s="34"/>
      <c r="N119" s="34" t="e">
        <f>+SUBTOTAL(9,N98:N118)</f>
        <v>#REF!</v>
      </c>
      <c r="R119" s="1"/>
      <c r="S119" s="1"/>
      <c r="T119" s="33"/>
      <c r="V119" s="34" t="e">
        <f>+SUBTOTAL(9,V98:V118)</f>
        <v>#REF!</v>
      </c>
      <c r="X119" s="77" t="e">
        <f>IF(V119/F119*100=0,"-     ",V119/F119*100)</f>
        <v>#REF!</v>
      </c>
      <c r="Z119" s="34" t="e">
        <f>+SUBTOTAL(9,Z98:Z118)</f>
        <v>#REF!</v>
      </c>
      <c r="AC119" s="89" t="e">
        <f>+SUMIF(#REF!,$A119*100,#REF!)</f>
        <v>#REF!</v>
      </c>
      <c r="AD119" s="89" t="e">
        <f>+SUMIF(#REF!,$A119*100,#REF!)</f>
        <v>#REF!</v>
      </c>
      <c r="AF119" s="89" t="e">
        <f>+AC119-F119</f>
        <v>#REF!</v>
      </c>
      <c r="AG119" s="89" t="e">
        <f>+AD119+H119</f>
        <v>#REF!</v>
      </c>
    </row>
    <row r="120" spans="1:33" x14ac:dyDescent="0.2">
      <c r="B120" s="21"/>
      <c r="F120" s="66"/>
      <c r="H120" s="34"/>
      <c r="I120" s="34"/>
      <c r="R120" s="1"/>
      <c r="S120" s="1"/>
      <c r="T120" s="33"/>
      <c r="V120" s="34"/>
      <c r="X120" s="21"/>
      <c r="Z120" s="34"/>
    </row>
    <row r="121" spans="1:33" x14ac:dyDescent="0.2">
      <c r="B121" s="21">
        <v>316</v>
      </c>
      <c r="C121" t="s">
        <v>0</v>
      </c>
      <c r="D121" t="s">
        <v>33</v>
      </c>
      <c r="F121" s="66"/>
      <c r="H121" s="34"/>
      <c r="I121" s="34"/>
      <c r="T121" s="32"/>
      <c r="V121" s="34"/>
      <c r="Z121" s="34"/>
    </row>
    <row r="122" spans="1:33" x14ac:dyDescent="0.2">
      <c r="A122" t="s">
        <v>281</v>
      </c>
      <c r="B122" s="21"/>
      <c r="D122" s="11" t="s">
        <v>105</v>
      </c>
      <c r="F122" s="66" t="e">
        <f t="shared" ref="F122:F136" si="52">+VLOOKUP($A122,Deprate,F$1,0)</f>
        <v>#REF!</v>
      </c>
      <c r="G122" s="47"/>
      <c r="H122" s="48" t="e">
        <f t="shared" ref="H122:H136" si="53">+VLOOKUP($A122,Deprate,H$1,0)</f>
        <v>#REF!</v>
      </c>
      <c r="I122" s="48"/>
      <c r="J122" s="137" t="str">
        <f t="shared" ref="J122:L125" si="54">+VLOOKUP($A122,ExistingEstimates,J$1,0)</f>
        <v>40-S2</v>
      </c>
      <c r="K122" s="137" t="str">
        <f t="shared" si="54"/>
        <v>*</v>
      </c>
      <c r="L122" s="33">
        <f t="shared" si="54"/>
        <v>-5</v>
      </c>
      <c r="N122" s="48" t="e">
        <f t="shared" ref="N122:N125" si="55">+ROUND(P122*F122/100,2)</f>
        <v>#REF!</v>
      </c>
      <c r="P122" s="21" t="str">
        <f t="shared" ref="P122:P125" si="56">+VLOOKUP($A122,ExistingEstimates,P$1,0)</f>
        <v xml:space="preserve">             -</v>
      </c>
      <c r="R122" s="1" t="s">
        <v>506</v>
      </c>
      <c r="S122" s="1" t="s">
        <v>194</v>
      </c>
      <c r="T122" s="33" t="e">
        <f t="shared" ref="T122:T136" si="57">+VLOOKUP($A122,Deprate,T$1,0)</f>
        <v>#REF!</v>
      </c>
      <c r="V122" s="48" t="e">
        <f t="shared" ref="V122:V136" si="58">+VLOOKUP($A122,Deprate,V$1,0)</f>
        <v>#REF!</v>
      </c>
      <c r="X122" s="77" t="e">
        <f t="shared" ref="X122:X136" si="59">IF(V122/F122*100=0,"-     ",V122/F122*100)</f>
        <v>#REF!</v>
      </c>
      <c r="Z122" s="48" t="e">
        <f t="shared" ref="Z122:Z136" si="60">+V122-N122</f>
        <v>#REF!</v>
      </c>
      <c r="AD122" s="89">
        <f>+SUMIFS(ReserveByGroup!D:D,ReserveByGroup!B:B,VALUE(LEFT(A122,6))*100,ReserveByGroup!C:C,VALUE(MID(A122,8,4)))</f>
        <v>0</v>
      </c>
      <c r="AG122" s="89" t="e">
        <f t="shared" ref="AG122:AG136" si="61">+AD122+H122</f>
        <v>#REF!</v>
      </c>
    </row>
    <row r="123" spans="1:33" x14ac:dyDescent="0.2">
      <c r="A123" t="s">
        <v>282</v>
      </c>
      <c r="B123" s="21"/>
      <c r="D123" s="11" t="s">
        <v>106</v>
      </c>
      <c r="F123" s="66" t="e">
        <f t="shared" si="52"/>
        <v>#REF!</v>
      </c>
      <c r="G123" s="47"/>
      <c r="H123" s="48" t="e">
        <f t="shared" si="53"/>
        <v>#REF!</v>
      </c>
      <c r="I123" s="48"/>
      <c r="J123" s="137" t="str">
        <f t="shared" si="54"/>
        <v>40-S2</v>
      </c>
      <c r="K123" s="137" t="str">
        <f t="shared" si="54"/>
        <v>*</v>
      </c>
      <c r="L123" s="33">
        <f t="shared" si="54"/>
        <v>-5</v>
      </c>
      <c r="N123" s="48" t="e">
        <f t="shared" si="55"/>
        <v>#REF!</v>
      </c>
      <c r="P123" s="21" t="str">
        <f t="shared" si="56"/>
        <v xml:space="preserve">             -</v>
      </c>
      <c r="R123" s="1" t="s">
        <v>506</v>
      </c>
      <c r="S123" s="1" t="s">
        <v>194</v>
      </c>
      <c r="T123" s="33" t="e">
        <f t="shared" si="57"/>
        <v>#REF!</v>
      </c>
      <c r="V123" s="48" t="e">
        <f t="shared" si="58"/>
        <v>#REF!</v>
      </c>
      <c r="X123" s="77" t="e">
        <f t="shared" si="59"/>
        <v>#REF!</v>
      </c>
      <c r="Z123" s="48" t="e">
        <f t="shared" si="60"/>
        <v>#REF!</v>
      </c>
      <c r="AD123" s="89">
        <f>+SUMIFS(ReserveByGroup!D:D,ReserveByGroup!B:B,VALUE(LEFT(A123,6))*100,ReserveByGroup!C:C,VALUE(MID(A123,8,4)))</f>
        <v>0</v>
      </c>
      <c r="AG123" s="89" t="e">
        <f t="shared" si="61"/>
        <v>#REF!</v>
      </c>
    </row>
    <row r="124" spans="1:33" x14ac:dyDescent="0.2">
      <c r="A124" t="s">
        <v>283</v>
      </c>
      <c r="B124" s="21"/>
      <c r="D124" s="11" t="s">
        <v>107</v>
      </c>
      <c r="F124" s="66" t="e">
        <f t="shared" si="52"/>
        <v>#REF!</v>
      </c>
      <c r="G124" s="47"/>
      <c r="H124" s="48" t="e">
        <f t="shared" si="53"/>
        <v>#REF!</v>
      </c>
      <c r="I124" s="48"/>
      <c r="J124" s="137" t="str">
        <f t="shared" si="54"/>
        <v>40-S2</v>
      </c>
      <c r="K124" s="137" t="str">
        <f t="shared" si="54"/>
        <v>*</v>
      </c>
      <c r="L124" s="33">
        <f t="shared" si="54"/>
        <v>-5</v>
      </c>
      <c r="N124" s="48" t="e">
        <f t="shared" si="55"/>
        <v>#REF!</v>
      </c>
      <c r="P124" s="21">
        <f t="shared" si="56"/>
        <v>6.3</v>
      </c>
      <c r="R124" s="1" t="e">
        <f t="shared" ref="R124:R132" si="62">+TEXT(VLOOKUP($A124,Deprate,3,0),"#")&amp;"-"&amp;TRIM(VLOOKUP($A124,Deprate,4,0))</f>
        <v>#VALUE!</v>
      </c>
      <c r="S124" s="1" t="s">
        <v>194</v>
      </c>
      <c r="T124" s="33" t="e">
        <f t="shared" si="57"/>
        <v>#REF!</v>
      </c>
      <c r="V124" s="48" t="e">
        <f t="shared" si="58"/>
        <v>#REF!</v>
      </c>
      <c r="X124" s="77" t="e">
        <f t="shared" si="59"/>
        <v>#REF!</v>
      </c>
      <c r="Z124" s="48" t="e">
        <f t="shared" si="60"/>
        <v>#REF!</v>
      </c>
      <c r="AD124" s="89">
        <f>+SUMIFS(ReserveByGroup!D:D,ReserveByGroup!B:B,VALUE(LEFT(A124,6))*100,ReserveByGroup!C:C,VALUE(MID(A124,8,4)))</f>
        <v>0</v>
      </c>
      <c r="AG124" s="89" t="e">
        <f t="shared" si="61"/>
        <v>#REF!</v>
      </c>
    </row>
    <row r="125" spans="1:33" x14ac:dyDescent="0.2">
      <c r="A125" t="s">
        <v>284</v>
      </c>
      <c r="B125" s="21"/>
      <c r="D125" s="11" t="s">
        <v>108</v>
      </c>
      <c r="F125" s="66" t="e">
        <f t="shared" si="52"/>
        <v>#REF!</v>
      </c>
      <c r="G125" s="47"/>
      <c r="H125" s="48" t="e">
        <f t="shared" si="53"/>
        <v>#REF!</v>
      </c>
      <c r="I125" s="48"/>
      <c r="J125" s="137" t="str">
        <f t="shared" si="54"/>
        <v>40-S2</v>
      </c>
      <c r="K125" s="137" t="str">
        <f t="shared" si="54"/>
        <v>*</v>
      </c>
      <c r="L125" s="33">
        <f t="shared" si="54"/>
        <v>-5</v>
      </c>
      <c r="N125" s="48" t="e">
        <f t="shared" si="55"/>
        <v>#REF!</v>
      </c>
      <c r="P125" s="21">
        <f t="shared" si="56"/>
        <v>2.83</v>
      </c>
      <c r="R125" s="1" t="e">
        <f t="shared" si="62"/>
        <v>#VALUE!</v>
      </c>
      <c r="S125" s="1" t="s">
        <v>194</v>
      </c>
      <c r="T125" s="33" t="e">
        <f t="shared" si="57"/>
        <v>#REF!</v>
      </c>
      <c r="V125" s="48" t="e">
        <f t="shared" si="58"/>
        <v>#REF!</v>
      </c>
      <c r="X125" s="77" t="e">
        <f t="shared" si="59"/>
        <v>#REF!</v>
      </c>
      <c r="Z125" s="48" t="e">
        <f t="shared" si="60"/>
        <v>#REF!</v>
      </c>
      <c r="AD125" s="89">
        <f>+SUMIFS(ReserveByGroup!D:D,ReserveByGroup!B:B,VALUE(LEFT(A125,6))*100,ReserveByGroup!C:C,VALUE(MID(A125,8,4)))</f>
        <v>0</v>
      </c>
      <c r="AG125" s="89" t="e">
        <f t="shared" si="61"/>
        <v>#REF!</v>
      </c>
    </row>
    <row r="126" spans="1:33" x14ac:dyDescent="0.2">
      <c r="A126" t="s">
        <v>285</v>
      </c>
      <c r="B126" s="21"/>
      <c r="D126" s="11" t="s">
        <v>109</v>
      </c>
      <c r="F126" s="66" t="e">
        <f t="shared" si="52"/>
        <v>#REF!</v>
      </c>
      <c r="G126" s="47"/>
      <c r="H126" s="48" t="e">
        <f t="shared" si="53"/>
        <v>#REF!</v>
      </c>
      <c r="I126" s="48"/>
      <c r="J126" s="137" t="str">
        <f t="shared" ref="J126:L136" si="63">+VLOOKUP($A126,ExistingEstimates,J$1,0)</f>
        <v>40-S2</v>
      </c>
      <c r="K126" s="137" t="str">
        <f t="shared" si="63"/>
        <v>*</v>
      </c>
      <c r="L126" s="33">
        <f t="shared" si="63"/>
        <v>-5</v>
      </c>
      <c r="N126" s="48" t="e">
        <f t="shared" ref="N126:N136" si="64">+ROUND(P126*F126/100,2)</f>
        <v>#REF!</v>
      </c>
      <c r="P126" s="21">
        <f t="shared" ref="P126:P136" si="65">+VLOOKUP($A126,ExistingEstimates,P$1,0)</f>
        <v>5.4</v>
      </c>
      <c r="R126" s="1" t="e">
        <f t="shared" si="62"/>
        <v>#VALUE!</v>
      </c>
      <c r="S126" s="1" t="s">
        <v>194</v>
      </c>
      <c r="T126" s="33" t="e">
        <f t="shared" si="57"/>
        <v>#REF!</v>
      </c>
      <c r="V126" s="48" t="e">
        <f t="shared" si="58"/>
        <v>#REF!</v>
      </c>
      <c r="X126" s="77" t="e">
        <f t="shared" si="59"/>
        <v>#REF!</v>
      </c>
      <c r="Z126" s="48" t="e">
        <f t="shared" si="60"/>
        <v>#REF!</v>
      </c>
      <c r="AD126" s="89">
        <f>+SUMIFS(ReserveByGroup!D:D,ReserveByGroup!B:B,VALUE(LEFT(A126,6))*100,ReserveByGroup!C:C,VALUE(MID(A126,8,4)))</f>
        <v>0</v>
      </c>
      <c r="AG126" s="89" t="e">
        <f t="shared" si="61"/>
        <v>#REF!</v>
      </c>
    </row>
    <row r="127" spans="1:33" x14ac:dyDescent="0.2">
      <c r="A127" t="s">
        <v>286</v>
      </c>
      <c r="B127" s="21"/>
      <c r="D127" s="11" t="s">
        <v>110</v>
      </c>
      <c r="F127" s="66" t="e">
        <f t="shared" si="52"/>
        <v>#REF!</v>
      </c>
      <c r="G127" s="47"/>
      <c r="H127" s="48" t="e">
        <f t="shared" si="53"/>
        <v>#REF!</v>
      </c>
      <c r="I127" s="48"/>
      <c r="J127" s="137" t="str">
        <f t="shared" si="63"/>
        <v>40-S2</v>
      </c>
      <c r="K127" s="137" t="str">
        <f t="shared" si="63"/>
        <v>*</v>
      </c>
      <c r="L127" s="33">
        <f t="shared" si="63"/>
        <v>-5</v>
      </c>
      <c r="N127" s="48" t="e">
        <f t="shared" si="64"/>
        <v>#REF!</v>
      </c>
      <c r="P127" s="21">
        <f t="shared" si="65"/>
        <v>2.85</v>
      </c>
      <c r="R127" s="1" t="e">
        <f t="shared" si="62"/>
        <v>#VALUE!</v>
      </c>
      <c r="S127" s="1" t="s">
        <v>194</v>
      </c>
      <c r="T127" s="33" t="e">
        <f t="shared" si="57"/>
        <v>#REF!</v>
      </c>
      <c r="V127" s="48" t="e">
        <f t="shared" si="58"/>
        <v>#REF!</v>
      </c>
      <c r="X127" s="77" t="e">
        <f t="shared" si="59"/>
        <v>#REF!</v>
      </c>
      <c r="Z127" s="48" t="e">
        <f t="shared" si="60"/>
        <v>#REF!</v>
      </c>
      <c r="AD127" s="89">
        <f>+SUMIFS(ReserveByGroup!D:D,ReserveByGroup!B:B,VALUE(LEFT(A127,6))*100,ReserveByGroup!C:C,VALUE(MID(A127,8,4)))</f>
        <v>0</v>
      </c>
      <c r="AG127" s="89" t="e">
        <f t="shared" si="61"/>
        <v>#REF!</v>
      </c>
    </row>
    <row r="128" spans="1:33" x14ac:dyDescent="0.2">
      <c r="A128" t="s">
        <v>287</v>
      </c>
      <c r="B128" s="21"/>
      <c r="D128" s="11" t="s">
        <v>111</v>
      </c>
      <c r="F128" s="66" t="e">
        <f t="shared" si="52"/>
        <v>#REF!</v>
      </c>
      <c r="G128" s="47"/>
      <c r="H128" s="48" t="e">
        <f t="shared" si="53"/>
        <v>#REF!</v>
      </c>
      <c r="I128" s="48"/>
      <c r="J128" s="137" t="str">
        <f t="shared" si="63"/>
        <v>40-S2</v>
      </c>
      <c r="K128" s="137" t="str">
        <f t="shared" si="63"/>
        <v>*</v>
      </c>
      <c r="L128" s="33">
        <f t="shared" si="63"/>
        <v>-5</v>
      </c>
      <c r="N128" s="48" t="e">
        <f t="shared" si="64"/>
        <v>#REF!</v>
      </c>
      <c r="P128" s="21">
        <f t="shared" si="65"/>
        <v>4.32</v>
      </c>
      <c r="R128" s="1" t="e">
        <f t="shared" si="62"/>
        <v>#VALUE!</v>
      </c>
      <c r="S128" s="1" t="s">
        <v>194</v>
      </c>
      <c r="T128" s="33" t="e">
        <f t="shared" si="57"/>
        <v>#REF!</v>
      </c>
      <c r="V128" s="48" t="e">
        <f t="shared" si="58"/>
        <v>#REF!</v>
      </c>
      <c r="X128" s="77" t="e">
        <f t="shared" si="59"/>
        <v>#REF!</v>
      </c>
      <c r="Z128" s="48" t="e">
        <f t="shared" si="60"/>
        <v>#REF!</v>
      </c>
      <c r="AD128" s="89">
        <f>+SUMIFS(ReserveByGroup!D:D,ReserveByGroup!B:B,VALUE(LEFT(A128,6))*100,ReserveByGroup!C:C,VALUE(MID(A128,8,4)))</f>
        <v>0</v>
      </c>
      <c r="AG128" s="89" t="e">
        <f t="shared" si="61"/>
        <v>#REF!</v>
      </c>
    </row>
    <row r="129" spans="1:33" x14ac:dyDescent="0.2">
      <c r="A129" t="s">
        <v>288</v>
      </c>
      <c r="B129" s="21"/>
      <c r="D129" s="11" t="s">
        <v>112</v>
      </c>
      <c r="F129" s="66" t="e">
        <f t="shared" si="52"/>
        <v>#REF!</v>
      </c>
      <c r="G129" s="47"/>
      <c r="H129" s="48" t="e">
        <f t="shared" si="53"/>
        <v>#REF!</v>
      </c>
      <c r="I129" s="48"/>
      <c r="J129" s="137" t="str">
        <f t="shared" si="63"/>
        <v>40-S2</v>
      </c>
      <c r="K129" s="137" t="str">
        <f t="shared" si="63"/>
        <v>*</v>
      </c>
      <c r="L129" s="33">
        <f t="shared" si="63"/>
        <v>-5</v>
      </c>
      <c r="N129" s="48" t="e">
        <f t="shared" si="64"/>
        <v>#REF!</v>
      </c>
      <c r="P129" s="21">
        <f t="shared" si="65"/>
        <v>2.75</v>
      </c>
      <c r="R129" s="1" t="e">
        <f t="shared" si="62"/>
        <v>#VALUE!</v>
      </c>
      <c r="S129" s="1" t="s">
        <v>194</v>
      </c>
      <c r="T129" s="33" t="e">
        <f t="shared" si="57"/>
        <v>#REF!</v>
      </c>
      <c r="V129" s="48" t="e">
        <f t="shared" si="58"/>
        <v>#REF!</v>
      </c>
      <c r="X129" s="77" t="e">
        <f t="shared" si="59"/>
        <v>#REF!</v>
      </c>
      <c r="Z129" s="48" t="e">
        <f t="shared" si="60"/>
        <v>#REF!</v>
      </c>
      <c r="AD129" s="89">
        <f>+SUMIFS(ReserveByGroup!D:D,ReserveByGroup!B:B,VALUE(LEFT(A129,6))*100,ReserveByGroup!C:C,VALUE(MID(A129,8,4)))</f>
        <v>0</v>
      </c>
      <c r="AG129" s="89" t="e">
        <f t="shared" si="61"/>
        <v>#REF!</v>
      </c>
    </row>
    <row r="130" spans="1:33" x14ac:dyDescent="0.2">
      <c r="A130" t="s">
        <v>289</v>
      </c>
      <c r="B130" s="21"/>
      <c r="D130" s="11" t="s">
        <v>113</v>
      </c>
      <c r="F130" s="66" t="e">
        <f t="shared" si="52"/>
        <v>#REF!</v>
      </c>
      <c r="G130" s="47"/>
      <c r="H130" s="48" t="e">
        <f t="shared" si="53"/>
        <v>#REF!</v>
      </c>
      <c r="I130" s="48"/>
      <c r="J130" s="137" t="str">
        <f t="shared" si="63"/>
        <v>40-S2</v>
      </c>
      <c r="K130" s="137" t="str">
        <f t="shared" si="63"/>
        <v>*</v>
      </c>
      <c r="L130" s="33">
        <f t="shared" si="63"/>
        <v>-5</v>
      </c>
      <c r="N130" s="48" t="e">
        <f t="shared" si="64"/>
        <v>#REF!</v>
      </c>
      <c r="P130" s="21">
        <f t="shared" si="65"/>
        <v>3.22</v>
      </c>
      <c r="R130" s="1" t="e">
        <f t="shared" si="62"/>
        <v>#VALUE!</v>
      </c>
      <c r="S130" s="1" t="s">
        <v>194</v>
      </c>
      <c r="T130" s="33" t="e">
        <f t="shared" si="57"/>
        <v>#REF!</v>
      </c>
      <c r="V130" s="48" t="e">
        <f t="shared" si="58"/>
        <v>#REF!</v>
      </c>
      <c r="X130" s="77" t="e">
        <f t="shared" si="59"/>
        <v>#REF!</v>
      </c>
      <c r="Z130" s="48" t="e">
        <f t="shared" si="60"/>
        <v>#REF!</v>
      </c>
      <c r="AD130" s="89">
        <f>+SUMIFS(ReserveByGroup!D:D,ReserveByGroup!B:B,VALUE(LEFT(A130,6))*100,ReserveByGroup!C:C,VALUE(MID(A130,8,4)))</f>
        <v>0</v>
      </c>
      <c r="AG130" s="89" t="e">
        <f t="shared" si="61"/>
        <v>#REF!</v>
      </c>
    </row>
    <row r="131" spans="1:33" x14ac:dyDescent="0.2">
      <c r="A131" t="s">
        <v>290</v>
      </c>
      <c r="B131" s="21"/>
      <c r="D131" s="11" t="s">
        <v>114</v>
      </c>
      <c r="F131" s="66" t="e">
        <f t="shared" si="52"/>
        <v>#REF!</v>
      </c>
      <c r="G131" s="47"/>
      <c r="H131" s="48" t="e">
        <f t="shared" si="53"/>
        <v>#REF!</v>
      </c>
      <c r="I131" s="48"/>
      <c r="J131" s="137" t="str">
        <f t="shared" si="63"/>
        <v>40-S2</v>
      </c>
      <c r="K131" s="137" t="str">
        <f t="shared" si="63"/>
        <v>*</v>
      </c>
      <c r="L131" s="33">
        <f t="shared" si="63"/>
        <v>-5</v>
      </c>
      <c r="N131" s="48" t="e">
        <f t="shared" si="64"/>
        <v>#REF!</v>
      </c>
      <c r="P131" s="21">
        <f t="shared" si="65"/>
        <v>2.9</v>
      </c>
      <c r="R131" s="1" t="e">
        <f t="shared" si="62"/>
        <v>#VALUE!</v>
      </c>
      <c r="S131" s="1" t="s">
        <v>194</v>
      </c>
      <c r="T131" s="33" t="e">
        <f t="shared" si="57"/>
        <v>#REF!</v>
      </c>
      <c r="V131" s="48" t="e">
        <f t="shared" si="58"/>
        <v>#REF!</v>
      </c>
      <c r="X131" s="77" t="e">
        <f t="shared" si="59"/>
        <v>#REF!</v>
      </c>
      <c r="Z131" s="48" t="e">
        <f t="shared" si="60"/>
        <v>#REF!</v>
      </c>
      <c r="AD131" s="89">
        <f>+SUMIFS(ReserveByGroup!D:D,ReserveByGroup!B:B,VALUE(LEFT(A131,6))*100,ReserveByGroup!C:C,VALUE(MID(A131,8,4)))</f>
        <v>0</v>
      </c>
      <c r="AG131" s="89" t="e">
        <f t="shared" si="61"/>
        <v>#REF!</v>
      </c>
    </row>
    <row r="132" spans="1:33" x14ac:dyDescent="0.2">
      <c r="A132" t="s">
        <v>291</v>
      </c>
      <c r="B132" s="21"/>
      <c r="D132" s="11" t="s">
        <v>115</v>
      </c>
      <c r="F132" s="66" t="e">
        <f t="shared" si="52"/>
        <v>#REF!</v>
      </c>
      <c r="G132" s="47"/>
      <c r="H132" s="48" t="e">
        <f t="shared" si="53"/>
        <v>#REF!</v>
      </c>
      <c r="I132" s="48"/>
      <c r="J132" s="137" t="str">
        <f t="shared" si="63"/>
        <v>40-S2</v>
      </c>
      <c r="K132" s="137" t="str">
        <f t="shared" si="63"/>
        <v>*</v>
      </c>
      <c r="L132" s="33">
        <f t="shared" si="63"/>
        <v>-5</v>
      </c>
      <c r="N132" s="48" t="e">
        <f t="shared" si="64"/>
        <v>#REF!</v>
      </c>
      <c r="P132" s="21">
        <f t="shared" si="65"/>
        <v>2.59</v>
      </c>
      <c r="R132" s="1" t="e">
        <f t="shared" si="62"/>
        <v>#VALUE!</v>
      </c>
      <c r="S132" s="1" t="s">
        <v>194</v>
      </c>
      <c r="T132" s="33" t="e">
        <f t="shared" si="57"/>
        <v>#REF!</v>
      </c>
      <c r="V132" s="48" t="e">
        <f t="shared" si="58"/>
        <v>#REF!</v>
      </c>
      <c r="X132" s="77" t="e">
        <f t="shared" si="59"/>
        <v>#REF!</v>
      </c>
      <c r="Z132" s="48" t="e">
        <f t="shared" si="60"/>
        <v>#REF!</v>
      </c>
      <c r="AD132" s="89">
        <f>+SUMIFS(ReserveByGroup!D:D,ReserveByGroup!B:B,VALUE(LEFT(A132,6))*100,ReserveByGroup!C:C,VALUE(MID(A132,8,4)))</f>
        <v>0</v>
      </c>
      <c r="AG132" s="89" t="e">
        <f t="shared" si="61"/>
        <v>#REF!</v>
      </c>
    </row>
    <row r="133" spans="1:33" x14ac:dyDescent="0.2">
      <c r="A133" t="s">
        <v>292</v>
      </c>
      <c r="B133" s="21"/>
      <c r="D133" s="11" t="s">
        <v>116</v>
      </c>
      <c r="F133" s="66" t="e">
        <f t="shared" si="52"/>
        <v>#REF!</v>
      </c>
      <c r="G133" s="47"/>
      <c r="H133" s="48" t="e">
        <f t="shared" si="53"/>
        <v>#REF!</v>
      </c>
      <c r="I133" s="48"/>
      <c r="J133" s="137" t="str">
        <f t="shared" si="63"/>
        <v>40-S2</v>
      </c>
      <c r="K133" s="137" t="str">
        <f t="shared" si="63"/>
        <v>*</v>
      </c>
      <c r="L133" s="33">
        <f t="shared" si="63"/>
        <v>-5</v>
      </c>
      <c r="N133" s="48" t="e">
        <f t="shared" si="64"/>
        <v>#REF!</v>
      </c>
      <c r="P133" s="21">
        <f t="shared" si="65"/>
        <v>3.04</v>
      </c>
      <c r="R133" s="1" t="e">
        <f>+TEXT(VLOOKUP($A133,Deprate,3,0),"#")&amp;"-"&amp;TRIM(VLOOKUP($A133,Deprate,4,0))</f>
        <v>#VALUE!</v>
      </c>
      <c r="S133" s="1" t="s">
        <v>194</v>
      </c>
      <c r="T133" s="33" t="e">
        <f t="shared" si="57"/>
        <v>#REF!</v>
      </c>
      <c r="V133" s="48" t="e">
        <f t="shared" si="58"/>
        <v>#REF!</v>
      </c>
      <c r="X133" s="77" t="e">
        <f t="shared" si="59"/>
        <v>#REF!</v>
      </c>
      <c r="Z133" s="48" t="e">
        <f t="shared" si="60"/>
        <v>#REF!</v>
      </c>
      <c r="AD133" s="89">
        <f>+SUMIFS(ReserveByGroup!D:D,ReserveByGroup!B:B,VALUE(LEFT(A133,6))*100,ReserveByGroup!C:C,VALUE(MID(A133,8,4)))</f>
        <v>0</v>
      </c>
      <c r="AG133" s="89" t="e">
        <f t="shared" si="61"/>
        <v>#REF!</v>
      </c>
    </row>
    <row r="134" spans="1:33" x14ac:dyDescent="0.2">
      <c r="A134" t="s">
        <v>293</v>
      </c>
      <c r="B134" s="21"/>
      <c r="D134" s="11" t="s">
        <v>117</v>
      </c>
      <c r="F134" s="46" t="e">
        <f t="shared" si="52"/>
        <v>#REF!</v>
      </c>
      <c r="G134" s="47"/>
      <c r="H134" s="48" t="e">
        <f t="shared" si="53"/>
        <v>#REF!</v>
      </c>
      <c r="I134" s="48"/>
      <c r="J134" s="137" t="str">
        <f t="shared" si="63"/>
        <v>40-S2</v>
      </c>
      <c r="K134" s="137" t="str">
        <f t="shared" si="63"/>
        <v>*</v>
      </c>
      <c r="L134" s="33">
        <f t="shared" si="63"/>
        <v>-5</v>
      </c>
      <c r="N134" s="48" t="e">
        <f t="shared" si="64"/>
        <v>#REF!</v>
      </c>
      <c r="P134" s="21">
        <f t="shared" si="65"/>
        <v>2.83</v>
      </c>
      <c r="R134" s="1" t="e">
        <f>+TEXT(VLOOKUP($A134,Deprate,3,0),"#")&amp;"-"&amp;TRIM(VLOOKUP($A134,Deprate,4,0))</f>
        <v>#VALUE!</v>
      </c>
      <c r="S134" s="1" t="s">
        <v>194</v>
      </c>
      <c r="T134" s="33" t="e">
        <f t="shared" si="57"/>
        <v>#REF!</v>
      </c>
      <c r="V134" s="48" t="e">
        <f t="shared" si="58"/>
        <v>#REF!</v>
      </c>
      <c r="X134" s="77" t="e">
        <f t="shared" si="59"/>
        <v>#REF!</v>
      </c>
      <c r="Z134" s="48" t="e">
        <f t="shared" si="60"/>
        <v>#REF!</v>
      </c>
      <c r="AD134" s="89">
        <f>+SUMIFS(ReserveByGroup!D:D,ReserveByGroup!B:B,VALUE(LEFT(A134,6))*100,ReserveByGroup!C:C,VALUE(MID(A134,8,4)))</f>
        <v>0</v>
      </c>
      <c r="AG134" s="89" t="e">
        <f t="shared" si="61"/>
        <v>#REF!</v>
      </c>
    </row>
    <row r="135" spans="1:33" x14ac:dyDescent="0.2">
      <c r="A135" t="s">
        <v>294</v>
      </c>
      <c r="B135" s="21"/>
      <c r="D135" s="11" t="s">
        <v>118</v>
      </c>
      <c r="F135" s="46" t="e">
        <f t="shared" si="52"/>
        <v>#REF!</v>
      </c>
      <c r="G135" s="47"/>
      <c r="H135" s="48" t="e">
        <f t="shared" si="53"/>
        <v>#REF!</v>
      </c>
      <c r="I135" s="48"/>
      <c r="J135" s="137" t="str">
        <f t="shared" si="63"/>
        <v>40-S2</v>
      </c>
      <c r="K135" s="137" t="str">
        <f t="shared" si="63"/>
        <v>*</v>
      </c>
      <c r="L135" s="33">
        <f t="shared" si="63"/>
        <v>-5</v>
      </c>
      <c r="N135" s="48" t="e">
        <f t="shared" si="64"/>
        <v>#REF!</v>
      </c>
      <c r="P135" s="21">
        <f t="shared" si="65"/>
        <v>2.89</v>
      </c>
      <c r="R135" s="1" t="e">
        <f>+TEXT(VLOOKUP($A135,Deprate,3,0),"#")&amp;"-"&amp;TRIM(VLOOKUP($A135,Deprate,4,0))</f>
        <v>#VALUE!</v>
      </c>
      <c r="S135" s="1" t="s">
        <v>194</v>
      </c>
      <c r="T135" s="33" t="e">
        <f t="shared" si="57"/>
        <v>#REF!</v>
      </c>
      <c r="V135" s="48" t="e">
        <f t="shared" si="58"/>
        <v>#REF!</v>
      </c>
      <c r="X135" s="77" t="e">
        <f t="shared" si="59"/>
        <v>#REF!</v>
      </c>
      <c r="Z135" s="48" t="e">
        <f t="shared" si="60"/>
        <v>#REF!</v>
      </c>
      <c r="AD135" s="89">
        <f>+SUMIFS(ReserveByGroup!D:D,ReserveByGroup!B:B,VALUE(LEFT(A135,6))*100,ReserveByGroup!C:C,VALUE(MID(A135,8,4)))</f>
        <v>0</v>
      </c>
      <c r="AG135" s="89" t="e">
        <f t="shared" si="61"/>
        <v>#REF!</v>
      </c>
    </row>
    <row r="136" spans="1:33" x14ac:dyDescent="0.2">
      <c r="A136" t="s">
        <v>384</v>
      </c>
      <c r="B136" s="21"/>
      <c r="D136" s="82" t="s">
        <v>207</v>
      </c>
      <c r="F136" s="49" t="e">
        <f t="shared" si="52"/>
        <v>#REF!</v>
      </c>
      <c r="G136" s="47"/>
      <c r="H136" s="48" t="e">
        <f t="shared" si="53"/>
        <v>#REF!</v>
      </c>
      <c r="I136" s="48"/>
      <c r="J136" s="137" t="str">
        <f t="shared" si="63"/>
        <v>40-S2</v>
      </c>
      <c r="K136" s="137" t="str">
        <f t="shared" si="63"/>
        <v>*</v>
      </c>
      <c r="L136" s="33">
        <f t="shared" si="63"/>
        <v>-5</v>
      </c>
      <c r="N136" s="48" t="e">
        <f t="shared" si="64"/>
        <v>#REF!</v>
      </c>
      <c r="P136" s="21">
        <f t="shared" si="65"/>
        <v>3</v>
      </c>
      <c r="R136" s="1" t="e">
        <f>+TEXT(VLOOKUP($A136,Deprate,3,0),"#")&amp;"-"&amp;TRIM(VLOOKUP($A136,Deprate,4,0))</f>
        <v>#VALUE!</v>
      </c>
      <c r="S136" s="1" t="s">
        <v>194</v>
      </c>
      <c r="T136" s="33" t="e">
        <f t="shared" si="57"/>
        <v>#REF!</v>
      </c>
      <c r="V136" s="48" t="e">
        <f t="shared" si="58"/>
        <v>#REF!</v>
      </c>
      <c r="X136" s="77" t="e">
        <f t="shared" si="59"/>
        <v>#REF!</v>
      </c>
      <c r="Z136" s="48" t="e">
        <f t="shared" si="60"/>
        <v>#REF!</v>
      </c>
      <c r="AD136" s="89">
        <f>+SUMIFS(ReserveByGroup!D:D,ReserveByGroup!B:B,VALUE(LEFT(A136,6))*100,ReserveByGroup!C:C,VALUE(MID(A136,8,4)))</f>
        <v>0</v>
      </c>
      <c r="AG136" s="89" t="e">
        <f t="shared" si="61"/>
        <v>#REF!</v>
      </c>
    </row>
    <row r="137" spans="1:33" x14ac:dyDescent="0.2">
      <c r="B137" s="21"/>
      <c r="F137" s="46"/>
      <c r="H137" s="40"/>
      <c r="I137" s="34"/>
      <c r="R137" s="1"/>
      <c r="S137" s="1"/>
      <c r="T137" s="33"/>
      <c r="V137" s="40"/>
      <c r="X137" s="21"/>
      <c r="Z137" s="40"/>
    </row>
    <row r="138" spans="1:33" x14ac:dyDescent="0.2">
      <c r="A138">
        <v>316</v>
      </c>
      <c r="B138" s="21"/>
      <c r="D138" s="18" t="s">
        <v>34</v>
      </c>
      <c r="F138" s="46" t="e">
        <f>+SUBTOTAL(9,F122:F137)</f>
        <v>#REF!</v>
      </c>
      <c r="H138" s="34" t="e">
        <f>+SUBTOTAL(9,H122:H137)</f>
        <v>#REF!</v>
      </c>
      <c r="I138" s="34"/>
      <c r="N138" s="34" t="e">
        <f>+SUBTOTAL(9,N122:N137)</f>
        <v>#REF!</v>
      </c>
      <c r="R138" s="1"/>
      <c r="S138" s="1"/>
      <c r="T138" s="33"/>
      <c r="V138" s="34" t="e">
        <f>+SUBTOTAL(9,V122:V137)</f>
        <v>#REF!</v>
      </c>
      <c r="X138" s="77" t="e">
        <f>IF(V138/F138*100=0,"-     ",V138/F138*100)</f>
        <v>#REF!</v>
      </c>
      <c r="Z138" s="34" t="e">
        <f>+SUBTOTAL(9,Z122:Z137)</f>
        <v>#REF!</v>
      </c>
      <c r="AC138" s="89" t="e">
        <f>+SUMIF(#REF!,$A138*100,#REF!)</f>
        <v>#REF!</v>
      </c>
      <c r="AD138" s="89" t="e">
        <f>+SUMIF(#REF!,$A138*100,#REF!)</f>
        <v>#REF!</v>
      </c>
      <c r="AF138" s="89" t="e">
        <f>+AC138-F138</f>
        <v>#REF!</v>
      </c>
      <c r="AG138" s="89" t="e">
        <f>+AD138+H138</f>
        <v>#REF!</v>
      </c>
    </row>
    <row r="139" spans="1:33" x14ac:dyDescent="0.2">
      <c r="B139" s="21"/>
      <c r="D139" s="18"/>
      <c r="F139" s="46"/>
      <c r="H139" s="34"/>
      <c r="I139" s="34"/>
      <c r="N139" s="34"/>
      <c r="R139" s="1"/>
      <c r="S139" s="1"/>
      <c r="T139" s="33"/>
      <c r="V139" s="34"/>
      <c r="X139" s="21"/>
      <c r="Z139" s="34"/>
    </row>
    <row r="140" spans="1:33" ht="15.75" x14ac:dyDescent="0.25">
      <c r="B140" s="21"/>
      <c r="D140" s="16" t="s">
        <v>35</v>
      </c>
      <c r="F140" s="51" t="e">
        <f>+SUBTOTAL(9,F20:F139)</f>
        <v>#REF!</v>
      </c>
      <c r="G140" s="14"/>
      <c r="H140" s="57" t="e">
        <f>+SUBTOTAL(9,H20:H139)</f>
        <v>#REF!</v>
      </c>
      <c r="I140" s="41"/>
      <c r="N140" s="57" t="e">
        <f>+SUBTOTAL(9,N20:N139)</f>
        <v>#REF!</v>
      </c>
      <c r="S140" s="1"/>
      <c r="T140" s="33"/>
      <c r="V140" s="57" t="e">
        <f>+SUBTOTAL(9,V20:V139)</f>
        <v>#REF!</v>
      </c>
      <c r="X140" s="21"/>
      <c r="Z140" s="57" t="e">
        <f>+SUBTOTAL(9,Z20:Z139)</f>
        <v>#REF!</v>
      </c>
    </row>
    <row r="141" spans="1:33" ht="15.75" x14ac:dyDescent="0.25">
      <c r="B141" s="21"/>
      <c r="D141" s="16"/>
      <c r="F141" s="51"/>
      <c r="G141" s="14"/>
      <c r="H141" s="41"/>
      <c r="I141" s="41"/>
      <c r="S141" s="1"/>
      <c r="T141" s="33"/>
      <c r="V141" s="41"/>
      <c r="X141" s="21"/>
      <c r="Z141" s="41"/>
    </row>
    <row r="142" spans="1:33" ht="15.75" x14ac:dyDescent="0.25">
      <c r="B142" s="21"/>
      <c r="D142" s="16"/>
      <c r="F142" s="51"/>
      <c r="G142" s="14"/>
      <c r="H142" s="41"/>
      <c r="I142" s="41"/>
      <c r="S142" s="1"/>
      <c r="T142" s="33"/>
      <c r="V142" s="41"/>
      <c r="X142" s="21"/>
      <c r="Z142" s="41"/>
    </row>
    <row r="143" spans="1:33" ht="15.75" x14ac:dyDescent="0.25">
      <c r="B143" s="21"/>
      <c r="D143" s="52" t="s">
        <v>119</v>
      </c>
      <c r="F143" s="51"/>
      <c r="G143" s="14"/>
      <c r="H143" s="41"/>
      <c r="I143" s="41"/>
      <c r="R143" s="1"/>
      <c r="S143" s="1"/>
      <c r="T143" s="33"/>
      <c r="V143" s="41"/>
      <c r="X143" s="21"/>
      <c r="Z143" s="41"/>
    </row>
    <row r="144" spans="1:33" ht="15.75" x14ac:dyDescent="0.25">
      <c r="B144" s="21"/>
      <c r="D144" s="16"/>
      <c r="F144" s="51"/>
      <c r="G144" s="14"/>
      <c r="H144" s="41"/>
      <c r="I144" s="41"/>
      <c r="R144" s="1"/>
      <c r="S144" s="1"/>
      <c r="T144" s="33"/>
      <c r="V144" s="41"/>
      <c r="X144" s="21"/>
      <c r="Z144" s="41"/>
    </row>
    <row r="145" spans="1:33" ht="15.75" x14ac:dyDescent="0.25">
      <c r="B145" s="21">
        <v>331</v>
      </c>
      <c r="D145" s="53" t="s">
        <v>37</v>
      </c>
      <c r="F145" s="51"/>
      <c r="G145" s="14"/>
      <c r="H145" s="41"/>
      <c r="I145" s="41"/>
      <c r="R145" s="1"/>
      <c r="S145" s="1"/>
      <c r="T145" s="33"/>
      <c r="V145" s="41"/>
      <c r="X145" s="21"/>
      <c r="Z145" s="41"/>
    </row>
    <row r="146" spans="1:33" x14ac:dyDescent="0.2">
      <c r="A146" t="s">
        <v>295</v>
      </c>
      <c r="B146" s="21"/>
      <c r="D146" s="53" t="s">
        <v>120</v>
      </c>
      <c r="F146" s="46" t="e">
        <f>+VLOOKUP($A146,Deprate,F$1,0)</f>
        <v>#REF!</v>
      </c>
      <c r="G146" s="47"/>
      <c r="H146" s="48" t="e">
        <f>+VLOOKUP($A146,Deprate,H$1,0)</f>
        <v>#REF!</v>
      </c>
      <c r="I146" s="48"/>
      <c r="J146" s="137" t="str">
        <f t="shared" ref="J146:L147" si="66">+VLOOKUP($A146,ExistingEstimates,J$1,0)</f>
        <v>100-S2.5</v>
      </c>
      <c r="K146" s="137" t="str">
        <f t="shared" si="66"/>
        <v>*</v>
      </c>
      <c r="L146" s="33">
        <f t="shared" si="66"/>
        <v>-5</v>
      </c>
      <c r="N146" s="48" t="e">
        <f t="shared" ref="N146:N147" si="67">+ROUND(P146*F146/100,2)</f>
        <v>#REF!</v>
      </c>
      <c r="P146" s="21">
        <f t="shared" ref="P146:P147" si="68">+VLOOKUP($A146,ExistingEstimates,P$1,0)</f>
        <v>0.53</v>
      </c>
      <c r="R146" s="1" t="e">
        <f>+TEXT(VLOOKUP($A146,Deprate,3,0),"#")&amp;"-"&amp;TRIM(VLOOKUP($A146,Deprate,4,0))</f>
        <v>#VALUE!</v>
      </c>
      <c r="S146" s="1" t="s">
        <v>194</v>
      </c>
      <c r="T146" s="33" t="e">
        <f>+VLOOKUP($A146,Deprate,T$1,0)</f>
        <v>#REF!</v>
      </c>
      <c r="V146" s="48" t="e">
        <f>+VLOOKUP($A146,Deprate,V$1,0)</f>
        <v>#REF!</v>
      </c>
      <c r="X146" s="77" t="e">
        <f>IF(V146/F146*100=0,"-     ",V146/F146*100)</f>
        <v>#REF!</v>
      </c>
      <c r="Z146" s="48" t="e">
        <f>+V146-N146</f>
        <v>#REF!</v>
      </c>
      <c r="AD146" s="89">
        <f>+SUMIFS(ReserveByGroup!D:D,ReserveByGroup!B:B,VALUE(LEFT(A146,6))*100,ReserveByGroup!C:C,VALUE(MID(A146,8,4)))</f>
        <v>0</v>
      </c>
      <c r="AG146" s="89" t="e">
        <f>+AD146+H146</f>
        <v>#REF!</v>
      </c>
    </row>
    <row r="147" spans="1:33" x14ac:dyDescent="0.2">
      <c r="A147" t="s">
        <v>296</v>
      </c>
      <c r="B147" s="21"/>
      <c r="D147" s="53" t="s">
        <v>121</v>
      </c>
      <c r="F147" s="49" t="e">
        <f>+VLOOKUP($A147,Deprate,F$1,0)</f>
        <v>#REF!</v>
      </c>
      <c r="G147" s="47"/>
      <c r="H147" s="50" t="e">
        <f>+VLOOKUP($A147,Deprate,H$1,0)</f>
        <v>#REF!</v>
      </c>
      <c r="I147" s="48"/>
      <c r="J147" s="137" t="str">
        <f t="shared" si="66"/>
        <v>100-S2.5</v>
      </c>
      <c r="K147" s="137" t="str">
        <f t="shared" si="66"/>
        <v>*</v>
      </c>
      <c r="L147" s="33">
        <f t="shared" si="66"/>
        <v>-5</v>
      </c>
      <c r="N147" s="48" t="e">
        <f t="shared" si="67"/>
        <v>#REF!</v>
      </c>
      <c r="P147" s="21">
        <f t="shared" si="68"/>
        <v>7.671404210206681E-2</v>
      </c>
      <c r="R147" s="1" t="e">
        <f>+TEXT(VLOOKUP($A147,Deprate,3,0),"#")&amp;"-"&amp;TRIM(VLOOKUP($A147,Deprate,4,0))</f>
        <v>#VALUE!</v>
      </c>
      <c r="S147" s="1" t="s">
        <v>194</v>
      </c>
      <c r="T147" s="33" t="e">
        <f>+VLOOKUP($A147,Deprate,T$1,0)</f>
        <v>#REF!</v>
      </c>
      <c r="V147" s="50" t="e">
        <f>+VLOOKUP($A147,Deprate,V$1,0)</f>
        <v>#REF!</v>
      </c>
      <c r="X147" s="77" t="e">
        <f>IF(V147/F147*100=0,"-     ",V147/F147*100)</f>
        <v>#REF!</v>
      </c>
      <c r="Z147" s="50" t="e">
        <f>+V147-N147</f>
        <v>#REF!</v>
      </c>
      <c r="AD147" s="89">
        <f>+SUMIFS(ReserveByGroup!D:D,ReserveByGroup!B:B,VALUE(LEFT(A147,6))*100,ReserveByGroup!C:C,VALUE(MID(A147,8,4)))</f>
        <v>0</v>
      </c>
      <c r="AG147" s="89" t="e">
        <f>+AD147+H147</f>
        <v>#REF!</v>
      </c>
    </row>
    <row r="148" spans="1:33" x14ac:dyDescent="0.2">
      <c r="B148" s="21"/>
      <c r="D148" s="53"/>
      <c r="F148" s="58"/>
      <c r="G148" s="54"/>
      <c r="H148" s="59"/>
      <c r="I148" s="59"/>
      <c r="R148" s="1"/>
      <c r="S148" s="1"/>
      <c r="T148" s="33"/>
      <c r="V148" s="59"/>
      <c r="W148" s="54"/>
      <c r="X148" s="60"/>
      <c r="Y148" s="54"/>
      <c r="Z148" s="59"/>
    </row>
    <row r="149" spans="1:33" x14ac:dyDescent="0.2">
      <c r="A149">
        <v>331</v>
      </c>
      <c r="B149" s="21"/>
      <c r="D149" s="55" t="s">
        <v>183</v>
      </c>
      <c r="F149" s="58" t="e">
        <f>+SUBTOTAL(9,F146:F148)</f>
        <v>#REF!</v>
      </c>
      <c r="G149" s="54"/>
      <c r="H149" s="59" t="e">
        <f>+SUBTOTAL(9,H146:H148)</f>
        <v>#REF!</v>
      </c>
      <c r="I149" s="59"/>
      <c r="N149" s="59" t="e">
        <f>+SUBTOTAL(9,N146:N148)</f>
        <v>#REF!</v>
      </c>
      <c r="R149" s="1"/>
      <c r="S149" s="1"/>
      <c r="T149" s="33"/>
      <c r="V149" s="59" t="e">
        <f>+SUBTOTAL(9,V146:V148)</f>
        <v>#REF!</v>
      </c>
      <c r="W149" s="54"/>
      <c r="X149" s="77" t="e">
        <f>IF(V149/F149*100=0,"-     ",V149/F149*100)</f>
        <v>#REF!</v>
      </c>
      <c r="Z149" s="59" t="e">
        <f>+SUBTOTAL(9,Z146:Z148)</f>
        <v>#REF!</v>
      </c>
      <c r="AC149" s="89" t="e">
        <f>+SUMIF(#REF!,$A149*100,#REF!)</f>
        <v>#REF!</v>
      </c>
      <c r="AD149" s="89" t="e">
        <f>+SUMIF(#REF!,$A149*100,#REF!)</f>
        <v>#REF!</v>
      </c>
      <c r="AF149" s="89" t="e">
        <f>+AC149-F149</f>
        <v>#REF!</v>
      </c>
      <c r="AG149" s="89" t="e">
        <f>+AD149+H149</f>
        <v>#REF!</v>
      </c>
    </row>
    <row r="150" spans="1:33" x14ac:dyDescent="0.2">
      <c r="B150" s="21"/>
      <c r="D150" s="53"/>
      <c r="F150" s="58"/>
      <c r="G150" s="54"/>
      <c r="H150" s="59"/>
      <c r="I150" s="59"/>
      <c r="R150" s="1"/>
      <c r="S150" s="1"/>
      <c r="T150" s="33"/>
      <c r="V150" s="59"/>
      <c r="W150" s="54"/>
      <c r="X150" s="60"/>
      <c r="Y150" s="54"/>
      <c r="Z150" s="59"/>
    </row>
    <row r="151" spans="1:33" x14ac:dyDescent="0.2">
      <c r="B151" s="21">
        <v>332</v>
      </c>
      <c r="D151" s="53" t="s">
        <v>122</v>
      </c>
      <c r="F151" s="58"/>
      <c r="G151" s="54"/>
      <c r="H151" s="59"/>
      <c r="I151" s="59"/>
      <c r="R151" s="1"/>
      <c r="S151" s="1"/>
      <c r="T151" s="33"/>
      <c r="V151" s="59"/>
      <c r="W151" s="54"/>
      <c r="X151" s="60"/>
      <c r="Y151" s="54"/>
      <c r="Z151" s="59"/>
    </row>
    <row r="152" spans="1:33" x14ac:dyDescent="0.2">
      <c r="A152" t="s">
        <v>406</v>
      </c>
      <c r="B152" s="21"/>
      <c r="D152" s="53" t="s">
        <v>121</v>
      </c>
      <c r="F152" s="49" t="e">
        <f>+VLOOKUP($A152,Deprate,F$1,0)</f>
        <v>#REF!</v>
      </c>
      <c r="G152" s="47"/>
      <c r="H152" s="50" t="e">
        <f>+VLOOKUP($A152,Deprate,H$1,0)</f>
        <v>#REF!</v>
      </c>
      <c r="I152" s="48"/>
      <c r="J152" s="137" t="str">
        <f t="shared" ref="J152:L152" si="69">+VLOOKUP($A152,ExistingEstimates,J$1,0)</f>
        <v>100-S2.5</v>
      </c>
      <c r="K152" s="137" t="str">
        <f t="shared" si="69"/>
        <v>*</v>
      </c>
      <c r="L152" s="33">
        <f t="shared" si="69"/>
        <v>-5</v>
      </c>
      <c r="N152" s="48" t="e">
        <f t="shared" ref="N152" si="70">+ROUND(P152*F152/100,2)</f>
        <v>#REF!</v>
      </c>
      <c r="P152" s="21">
        <f t="shared" ref="P152" si="71">+VLOOKUP($A152,ExistingEstimates,P$1,0)</f>
        <v>3.2986492189454477</v>
      </c>
      <c r="R152" s="1" t="e">
        <f>+TEXT(VLOOKUP($A152,Deprate,3,0),"#")&amp;"-"&amp;TRIM(VLOOKUP($A152,Deprate,4,0))</f>
        <v>#VALUE!</v>
      </c>
      <c r="S152" s="1" t="s">
        <v>194</v>
      </c>
      <c r="T152" s="33" t="e">
        <f>+VLOOKUP($A152,Deprate,T$1,0)</f>
        <v>#REF!</v>
      </c>
      <c r="V152" s="50" t="e">
        <f>+VLOOKUP($A152,Deprate,V$1,0)</f>
        <v>#REF!</v>
      </c>
      <c r="X152" s="77" t="e">
        <f>IF(V152/F152*100=0,"-     ",V152/F152*100)</f>
        <v>#REF!</v>
      </c>
      <c r="Z152" s="50" t="e">
        <f>+V152-N152</f>
        <v>#REF!</v>
      </c>
      <c r="AD152" s="89">
        <f>+SUMIFS(ReserveByGroup!D:D,ReserveByGroup!B:B,VALUE(LEFT(A152,6))*100,ReserveByGroup!C:C,VALUE(MID(A152,8,4)))</f>
        <v>0</v>
      </c>
      <c r="AG152" s="89" t="e">
        <f>+AD152+H152</f>
        <v>#REF!</v>
      </c>
    </row>
    <row r="153" spans="1:33" x14ac:dyDescent="0.2">
      <c r="A153" s="21"/>
      <c r="B153" s="21"/>
      <c r="D153" s="53"/>
      <c r="F153" s="58"/>
      <c r="G153" s="54"/>
      <c r="H153" s="59"/>
      <c r="I153" s="59"/>
      <c r="R153" s="1"/>
      <c r="S153" s="1"/>
      <c r="T153" s="33"/>
      <c r="V153" s="59"/>
      <c r="W153" s="54"/>
      <c r="X153" s="60"/>
      <c r="Y153" s="54"/>
      <c r="Z153" s="59"/>
    </row>
    <row r="154" spans="1:33" x14ac:dyDescent="0.2">
      <c r="A154" s="21">
        <v>332</v>
      </c>
      <c r="B154" s="21"/>
      <c r="D154" s="55" t="s">
        <v>184</v>
      </c>
      <c r="F154" s="58" t="e">
        <f>+SUBTOTAL(9,F152:F153)</f>
        <v>#REF!</v>
      </c>
      <c r="G154" s="54"/>
      <c r="H154" s="59" t="e">
        <f>+SUBTOTAL(9,H152:H153)</f>
        <v>#REF!</v>
      </c>
      <c r="I154" s="59"/>
      <c r="N154" s="59" t="e">
        <f>+SUBTOTAL(9,N152:N153)</f>
        <v>#REF!</v>
      </c>
      <c r="R154" s="1"/>
      <c r="S154" s="1"/>
      <c r="T154" s="33"/>
      <c r="V154" s="59" t="e">
        <f>+SUBTOTAL(9,V152:V153)</f>
        <v>#REF!</v>
      </c>
      <c r="W154" s="54"/>
      <c r="X154" s="77" t="e">
        <f>IF(V154/F154*100=0,"-     ",V154/F154*100)</f>
        <v>#REF!</v>
      </c>
      <c r="Z154" s="59" t="e">
        <f>+SUBTOTAL(9,Z152:Z153)</f>
        <v>#REF!</v>
      </c>
      <c r="AC154" s="89" t="e">
        <f>+SUMIF(#REF!,$A154*100,#REF!)</f>
        <v>#REF!</v>
      </c>
      <c r="AD154" s="89" t="e">
        <f>+SUMIF(#REF!,$A154*100,#REF!)</f>
        <v>#REF!</v>
      </c>
      <c r="AF154" s="89" t="e">
        <f>+AC154-F154</f>
        <v>#REF!</v>
      </c>
      <c r="AG154" s="89" t="e">
        <f>+AD154+H154</f>
        <v>#REF!</v>
      </c>
    </row>
    <row r="155" spans="1:33" x14ac:dyDescent="0.2">
      <c r="A155" s="21"/>
      <c r="B155" s="21"/>
      <c r="D155" s="53"/>
      <c r="F155" s="58"/>
      <c r="G155" s="54"/>
      <c r="H155" s="59"/>
      <c r="I155" s="59"/>
      <c r="R155" s="1"/>
      <c r="S155" s="1"/>
      <c r="T155" s="33"/>
      <c r="V155" s="59"/>
      <c r="W155" s="54"/>
      <c r="X155" s="60"/>
      <c r="Y155" s="54"/>
      <c r="Z155" s="59"/>
    </row>
    <row r="156" spans="1:33" x14ac:dyDescent="0.2">
      <c r="A156" s="21"/>
      <c r="B156" s="21">
        <v>333</v>
      </c>
      <c r="D156" s="53" t="s">
        <v>123</v>
      </c>
      <c r="F156" s="58"/>
      <c r="G156" s="54"/>
      <c r="H156" s="59"/>
      <c r="I156" s="59"/>
      <c r="R156" s="1"/>
      <c r="S156" s="1"/>
      <c r="T156" s="33"/>
      <c r="V156" s="59"/>
      <c r="W156" s="54"/>
      <c r="X156" s="60"/>
      <c r="Y156" s="54"/>
      <c r="Z156" s="59"/>
    </row>
    <row r="157" spans="1:33" x14ac:dyDescent="0.2">
      <c r="A157" t="s">
        <v>407</v>
      </c>
      <c r="B157" s="21"/>
      <c r="D157" s="53" t="s">
        <v>124</v>
      </c>
      <c r="F157" s="49" t="e">
        <f>+VLOOKUP($A157,Deprate,F$1,0)</f>
        <v>#REF!</v>
      </c>
      <c r="G157" s="47"/>
      <c r="H157" s="50" t="e">
        <f>+VLOOKUP($A157,Deprate,H$1,0)</f>
        <v>#REF!</v>
      </c>
      <c r="I157" s="48"/>
      <c r="J157" s="137" t="str">
        <f t="shared" ref="J157:L157" si="72">+VLOOKUP($A157,ExistingEstimates,J$1,0)</f>
        <v>100-S2.5</v>
      </c>
      <c r="K157" s="137" t="str">
        <f t="shared" si="72"/>
        <v>*</v>
      </c>
      <c r="L157" s="33">
        <f t="shared" si="72"/>
        <v>-10</v>
      </c>
      <c r="N157" s="48" t="e">
        <f t="shared" ref="N157" si="73">+ROUND(P157*F157/100,2)</f>
        <v>#REF!</v>
      </c>
      <c r="P157" s="21">
        <f t="shared" ref="P157" si="74">+VLOOKUP($A157,ExistingEstimates,P$1,0)</f>
        <v>0.24766508914025151</v>
      </c>
      <c r="R157" s="1" t="e">
        <f>+TEXT(VLOOKUP($A157,Deprate,3,0),"#")&amp;"-"&amp;TRIM(VLOOKUP($A157,Deprate,4,0))</f>
        <v>#VALUE!</v>
      </c>
      <c r="S157" s="1" t="s">
        <v>194</v>
      </c>
      <c r="T157" s="33" t="e">
        <f>+VLOOKUP($A157,Deprate,T$1,0)</f>
        <v>#REF!</v>
      </c>
      <c r="V157" s="50" t="e">
        <f>+VLOOKUP($A157,Deprate,V$1,0)</f>
        <v>#REF!</v>
      </c>
      <c r="X157" s="77" t="e">
        <f>IF(V157/F157*100=0,"-     ",V157/F157*100)</f>
        <v>#REF!</v>
      </c>
      <c r="Z157" s="50" t="e">
        <f>+V157-N157</f>
        <v>#REF!</v>
      </c>
      <c r="AD157" s="89">
        <f>+SUMIFS(ReserveByGroup!D:D,ReserveByGroup!B:B,VALUE(LEFT(A157,6))*100,ReserveByGroup!C:C,VALUE(MID(A157,8,4)))</f>
        <v>0</v>
      </c>
      <c r="AG157" s="89" t="e">
        <f>+AD157+H157</f>
        <v>#REF!</v>
      </c>
    </row>
    <row r="158" spans="1:33" x14ac:dyDescent="0.2">
      <c r="A158" s="21"/>
      <c r="B158" s="21"/>
      <c r="D158" s="53"/>
      <c r="F158" s="58"/>
      <c r="G158" s="54"/>
      <c r="H158" s="59"/>
      <c r="I158" s="59"/>
      <c r="R158" s="1"/>
      <c r="S158" s="1"/>
      <c r="T158" s="33"/>
      <c r="V158" s="59"/>
      <c r="W158" s="54"/>
      <c r="X158" s="60"/>
      <c r="Y158" s="54"/>
      <c r="Z158" s="59"/>
    </row>
    <row r="159" spans="1:33" x14ac:dyDescent="0.2">
      <c r="A159" s="21">
        <v>333</v>
      </c>
      <c r="B159" s="21"/>
      <c r="D159" s="55" t="s">
        <v>185</v>
      </c>
      <c r="F159" s="58" t="e">
        <f>+SUBTOTAL(9,F157:F158)</f>
        <v>#REF!</v>
      </c>
      <c r="G159" s="54"/>
      <c r="H159" s="59" t="e">
        <f>+SUBTOTAL(9,H157:H158)</f>
        <v>#REF!</v>
      </c>
      <c r="I159" s="59"/>
      <c r="N159" s="59" t="e">
        <f>+SUBTOTAL(9,N157:N158)</f>
        <v>#REF!</v>
      </c>
      <c r="R159" s="1"/>
      <c r="S159" s="1"/>
      <c r="T159" s="33"/>
      <c r="V159" s="59" t="e">
        <f>+SUBTOTAL(9,V157:V158)</f>
        <v>#REF!</v>
      </c>
      <c r="W159" s="54"/>
      <c r="X159" s="77" t="e">
        <f>IF(V159/F159*100=0,"-     ",V159/F159*100)</f>
        <v>#REF!</v>
      </c>
      <c r="Z159" s="59" t="e">
        <f>+SUBTOTAL(9,Z157:Z158)</f>
        <v>#REF!</v>
      </c>
      <c r="AC159" s="89" t="e">
        <f>+SUMIF(#REF!,$A159*100,#REF!)</f>
        <v>#REF!</v>
      </c>
      <c r="AD159" s="89" t="e">
        <f>+SUMIF(#REF!,$A159*100,#REF!)</f>
        <v>#REF!</v>
      </c>
      <c r="AF159" s="89" t="e">
        <f>+AC159-F159</f>
        <v>#REF!</v>
      </c>
      <c r="AG159" s="89" t="e">
        <f>+AD159+H159</f>
        <v>#REF!</v>
      </c>
    </row>
    <row r="160" spans="1:33" x14ac:dyDescent="0.2">
      <c r="A160" s="21"/>
      <c r="B160" s="21"/>
      <c r="D160" s="53"/>
      <c r="F160" s="58"/>
      <c r="G160" s="54"/>
      <c r="H160" s="59"/>
      <c r="I160" s="59"/>
      <c r="R160" s="1"/>
      <c r="S160" s="1"/>
      <c r="T160" s="33"/>
      <c r="V160" s="59"/>
      <c r="W160" s="54"/>
      <c r="X160" s="60"/>
      <c r="Y160" s="54"/>
      <c r="Z160" s="59"/>
    </row>
    <row r="161" spans="1:33" x14ac:dyDescent="0.2">
      <c r="A161" s="21"/>
      <c r="B161" s="21">
        <v>334</v>
      </c>
      <c r="D161" s="53" t="s">
        <v>125</v>
      </c>
      <c r="F161" s="58"/>
      <c r="G161" s="54"/>
      <c r="H161" s="59"/>
      <c r="I161" s="59"/>
      <c r="R161" s="1"/>
      <c r="S161" s="1"/>
      <c r="T161" s="33"/>
      <c r="V161" s="59"/>
      <c r="W161" s="54"/>
      <c r="X161" s="60"/>
      <c r="Y161" s="54"/>
      <c r="Z161" s="59"/>
    </row>
    <row r="162" spans="1:33" x14ac:dyDescent="0.2">
      <c r="A162" t="s">
        <v>408</v>
      </c>
      <c r="B162" s="21"/>
      <c r="D162" s="53" t="s">
        <v>126</v>
      </c>
      <c r="F162" s="49" t="e">
        <f>+VLOOKUP($A162,Deprate,F$1,0)</f>
        <v>#REF!</v>
      </c>
      <c r="G162" s="47"/>
      <c r="H162" s="50" t="e">
        <f>+VLOOKUP($A162,Deprate,H$1,0)</f>
        <v>#REF!</v>
      </c>
      <c r="I162" s="48"/>
      <c r="J162" s="137" t="str">
        <f t="shared" ref="J162:L162" si="75">+VLOOKUP($A162,ExistingEstimates,J$1,0)</f>
        <v>80-S4</v>
      </c>
      <c r="K162" s="137" t="str">
        <f t="shared" si="75"/>
        <v>*</v>
      </c>
      <c r="L162" s="33">
        <f t="shared" si="75"/>
        <v>-5</v>
      </c>
      <c r="N162" s="48" t="e">
        <f t="shared" ref="N162" si="76">+ROUND(P162*F162/100,2)</f>
        <v>#REF!</v>
      </c>
      <c r="P162" s="21">
        <f t="shared" ref="P162" si="77">+VLOOKUP($A162,ExistingEstimates,P$1,0)</f>
        <v>2.94</v>
      </c>
      <c r="R162" s="1" t="e">
        <f>+TEXT(VLOOKUP($A162,Deprate,3,0),"#")&amp;"-"&amp;TRIM(VLOOKUP($A162,Deprate,4,0))</f>
        <v>#VALUE!</v>
      </c>
      <c r="S162" s="1" t="s">
        <v>194</v>
      </c>
      <c r="T162" s="33" t="e">
        <f>+VLOOKUP($A162,Deprate,T$1,0)</f>
        <v>#REF!</v>
      </c>
      <c r="V162" s="50" t="e">
        <f>+VLOOKUP($A162,Deprate,V$1,0)</f>
        <v>#REF!</v>
      </c>
      <c r="X162" s="77" t="e">
        <f>IF(V162/F162*100=0,"-     ",V162/F162*100)</f>
        <v>#REF!</v>
      </c>
      <c r="Z162" s="50" t="e">
        <f>+V162-N162</f>
        <v>#REF!</v>
      </c>
      <c r="AD162" s="89">
        <f>+SUMIFS(ReserveByGroup!D:D,ReserveByGroup!B:B,VALUE(LEFT(A162,6))*100,ReserveByGroup!C:C,VALUE(MID(A162,8,4)))</f>
        <v>0</v>
      </c>
      <c r="AG162" s="89" t="e">
        <f>+AD162+H162</f>
        <v>#REF!</v>
      </c>
    </row>
    <row r="163" spans="1:33" x14ac:dyDescent="0.2">
      <c r="B163" s="21"/>
      <c r="D163" s="53"/>
      <c r="F163" s="58"/>
      <c r="G163" s="54"/>
      <c r="H163" s="59"/>
      <c r="I163" s="59"/>
      <c r="R163" s="1"/>
      <c r="S163" s="1"/>
      <c r="T163" s="33"/>
      <c r="V163" s="59"/>
      <c r="W163" s="54"/>
      <c r="X163" s="60"/>
      <c r="Y163" s="54"/>
      <c r="Z163" s="59"/>
    </row>
    <row r="164" spans="1:33" x14ac:dyDescent="0.2">
      <c r="A164">
        <v>334</v>
      </c>
      <c r="B164" s="21"/>
      <c r="D164" s="55" t="s">
        <v>186</v>
      </c>
      <c r="F164" s="58" t="e">
        <f>+SUBTOTAL(9,F162:F163)</f>
        <v>#REF!</v>
      </c>
      <c r="G164" s="54"/>
      <c r="H164" s="59" t="e">
        <f>+SUBTOTAL(9,H162:H163)</f>
        <v>#REF!</v>
      </c>
      <c r="I164" s="59"/>
      <c r="N164" s="59" t="e">
        <f>+SUBTOTAL(9,N162:N163)</f>
        <v>#REF!</v>
      </c>
      <c r="R164" s="1"/>
      <c r="S164" s="1"/>
      <c r="T164" s="33"/>
      <c r="V164" s="59" t="e">
        <f>+SUBTOTAL(9,V162:V163)</f>
        <v>#REF!</v>
      </c>
      <c r="W164" s="54"/>
      <c r="X164" s="77" t="e">
        <f>IF(V164/F164*100=0,"-     ",V164/F164*100)</f>
        <v>#REF!</v>
      </c>
      <c r="Z164" s="59" t="e">
        <f>+SUBTOTAL(9,Z162:Z163)</f>
        <v>#REF!</v>
      </c>
      <c r="AC164" s="89" t="e">
        <f>+SUMIF(#REF!,$A164*100,#REF!)</f>
        <v>#REF!</v>
      </c>
      <c r="AD164" s="89" t="e">
        <f>+SUMIF(#REF!,$A164*100,#REF!)</f>
        <v>#REF!</v>
      </c>
      <c r="AF164" s="89" t="e">
        <f>+AC164-F164</f>
        <v>#REF!</v>
      </c>
      <c r="AG164" s="89" t="e">
        <f>+AD164+H164</f>
        <v>#REF!</v>
      </c>
    </row>
    <row r="165" spans="1:33" x14ac:dyDescent="0.2">
      <c r="B165" s="21"/>
      <c r="D165" s="53"/>
      <c r="F165" s="58"/>
      <c r="G165" s="54"/>
      <c r="H165" s="59"/>
      <c r="I165" s="59"/>
      <c r="R165" s="1"/>
      <c r="S165" s="1"/>
      <c r="T165" s="33"/>
      <c r="V165" s="59"/>
      <c r="W165" s="54"/>
      <c r="X165" s="60"/>
      <c r="Y165" s="54"/>
      <c r="Z165" s="59"/>
    </row>
    <row r="166" spans="1:33" x14ac:dyDescent="0.2">
      <c r="B166" s="21">
        <v>335</v>
      </c>
      <c r="D166" s="53" t="s">
        <v>187</v>
      </c>
      <c r="F166" s="58"/>
      <c r="G166" s="54"/>
      <c r="H166" s="59"/>
      <c r="I166" s="59"/>
      <c r="R166" s="1"/>
      <c r="S166" s="1"/>
      <c r="T166" s="33"/>
      <c r="V166" s="59"/>
      <c r="W166" s="54"/>
      <c r="X166" s="60"/>
      <c r="Y166" s="54"/>
      <c r="Z166" s="59"/>
    </row>
    <row r="167" spans="1:33" x14ac:dyDescent="0.2">
      <c r="A167" t="s">
        <v>297</v>
      </c>
      <c r="B167" s="21"/>
      <c r="D167" s="53" t="s">
        <v>127</v>
      </c>
      <c r="F167" s="46" t="e">
        <f>+VLOOKUP($A167,Deprate,F$1,0)</f>
        <v>#REF!</v>
      </c>
      <c r="G167" s="47"/>
      <c r="H167" s="48" t="e">
        <f>+VLOOKUP($A167,Deprate,H$1,0)</f>
        <v>#REF!</v>
      </c>
      <c r="I167" s="48"/>
      <c r="J167" s="137" t="str">
        <f t="shared" ref="J167:L168" si="78">+VLOOKUP($A167,ExistingEstimates,J$1,0)</f>
        <v>80-S3</v>
      </c>
      <c r="K167" s="137" t="str">
        <f t="shared" si="78"/>
        <v>*</v>
      </c>
      <c r="L167" s="33">
        <f t="shared" si="78"/>
        <v>-10</v>
      </c>
      <c r="N167" s="48" t="e">
        <f t="shared" ref="N167:N168" si="79">+ROUND(P167*F167/100,2)</f>
        <v>#REF!</v>
      </c>
      <c r="P167" s="21">
        <f t="shared" ref="P167:P168" si="80">+VLOOKUP($A167,ExistingEstimates,P$1,0)</f>
        <v>1.61</v>
      </c>
      <c r="R167" s="1" t="e">
        <f>+TEXT(VLOOKUP($A167,Deprate,3,0),"#")&amp;"-"&amp;TRIM(VLOOKUP($A167,Deprate,4,0))</f>
        <v>#VALUE!</v>
      </c>
      <c r="S167" s="1" t="s">
        <v>194</v>
      </c>
      <c r="T167" s="33" t="e">
        <f>+VLOOKUP($A167,Deprate,T$1,0)</f>
        <v>#REF!</v>
      </c>
      <c r="V167" s="48" t="e">
        <f>+VLOOKUP($A167,Deprate,V$1,0)</f>
        <v>#REF!</v>
      </c>
      <c r="X167" s="77" t="e">
        <f>IF(V167/F167*100=0,"-     ",V167/F167*100)</f>
        <v>#REF!</v>
      </c>
      <c r="Z167" s="48" t="e">
        <f>+V167-N167</f>
        <v>#REF!</v>
      </c>
      <c r="AD167" s="89">
        <f>+SUMIFS(ReserveByGroup!D:D,ReserveByGroup!B:B,VALUE(LEFT(A167,6))*100,ReserveByGroup!C:C,VALUE(MID(A167,8,4)))</f>
        <v>0</v>
      </c>
      <c r="AG167" s="89" t="e">
        <f>+AD167+H167</f>
        <v>#REF!</v>
      </c>
    </row>
    <row r="168" spans="1:33" x14ac:dyDescent="0.2">
      <c r="A168" t="s">
        <v>298</v>
      </c>
      <c r="B168" s="21"/>
      <c r="D168" s="53" t="s">
        <v>124</v>
      </c>
      <c r="F168" s="49" t="e">
        <f>+VLOOKUP($A168,Deprate,F$1,0)</f>
        <v>#REF!</v>
      </c>
      <c r="G168" s="47"/>
      <c r="H168" s="50" t="e">
        <f>+VLOOKUP($A168,Deprate,H$1,0)</f>
        <v>#REF!</v>
      </c>
      <c r="I168" s="48"/>
      <c r="J168" s="137" t="str">
        <f t="shared" si="78"/>
        <v>80-S3</v>
      </c>
      <c r="K168" s="137" t="str">
        <f t="shared" si="78"/>
        <v>*</v>
      </c>
      <c r="L168" s="33">
        <f t="shared" si="78"/>
        <v>-10</v>
      </c>
      <c r="N168" s="48" t="e">
        <f t="shared" si="79"/>
        <v>#REF!</v>
      </c>
      <c r="P168" s="21">
        <f t="shared" si="80"/>
        <v>2.29</v>
      </c>
      <c r="R168" s="1" t="e">
        <f>+TEXT(VLOOKUP($A168,Deprate,3,0),"#")&amp;"-"&amp;TRIM(VLOOKUP($A168,Deprate,4,0))</f>
        <v>#VALUE!</v>
      </c>
      <c r="S168" s="1" t="s">
        <v>194</v>
      </c>
      <c r="T168" s="33" t="e">
        <f>+VLOOKUP($A168,Deprate,T$1,0)</f>
        <v>#REF!</v>
      </c>
      <c r="V168" s="50" t="e">
        <f>+VLOOKUP($A168,Deprate,V$1,0)</f>
        <v>#REF!</v>
      </c>
      <c r="X168" s="77" t="e">
        <f>IF(V168/F168*100=0,"-     ",V168/F168*100)</f>
        <v>#REF!</v>
      </c>
      <c r="Z168" s="50" t="e">
        <f>+V168-N168</f>
        <v>#REF!</v>
      </c>
      <c r="AD168" s="89">
        <f>+SUMIFS(ReserveByGroup!D:D,ReserveByGroup!B:B,VALUE(LEFT(A168,6))*100,ReserveByGroup!C:C,VALUE(MID(A168,8,4)))</f>
        <v>0</v>
      </c>
      <c r="AG168" s="89" t="e">
        <f>+AD168+H168</f>
        <v>#REF!</v>
      </c>
    </row>
    <row r="169" spans="1:33" x14ac:dyDescent="0.2">
      <c r="B169" s="21"/>
      <c r="D169" s="53"/>
      <c r="F169" s="58"/>
      <c r="G169" s="54"/>
      <c r="H169" s="59"/>
      <c r="I169" s="59"/>
      <c r="R169" s="1"/>
      <c r="S169" s="1"/>
      <c r="T169" s="33"/>
      <c r="V169" s="59"/>
      <c r="W169" s="54"/>
      <c r="X169" s="60"/>
      <c r="Y169" s="54"/>
      <c r="Z169" s="59"/>
    </row>
    <row r="170" spans="1:33" x14ac:dyDescent="0.2">
      <c r="A170">
        <v>335</v>
      </c>
      <c r="B170" s="21"/>
      <c r="D170" s="55" t="s">
        <v>188</v>
      </c>
      <c r="F170" s="58" t="e">
        <f>+SUBTOTAL(9,F167:F169)</f>
        <v>#REF!</v>
      </c>
      <c r="G170" s="54"/>
      <c r="H170" s="59" t="e">
        <f>+SUBTOTAL(9,H167:H169)</f>
        <v>#REF!</v>
      </c>
      <c r="I170" s="59"/>
      <c r="N170" s="59" t="e">
        <f>+SUBTOTAL(9,N167:N169)</f>
        <v>#REF!</v>
      </c>
      <c r="R170" s="1"/>
      <c r="S170" s="1"/>
      <c r="T170" s="33"/>
      <c r="V170" s="59" t="e">
        <f>+SUBTOTAL(9,V167:V169)</f>
        <v>#REF!</v>
      </c>
      <c r="W170" s="54"/>
      <c r="X170" s="77" t="e">
        <f>IF(V170/F170*100=0,"-     ",V170/F170*100)</f>
        <v>#REF!</v>
      </c>
      <c r="Z170" s="59" t="e">
        <f>+SUBTOTAL(9,Z167:Z169)</f>
        <v>#REF!</v>
      </c>
      <c r="AC170" s="89" t="e">
        <f>+SUMIF(#REF!,$A170*100,#REF!)</f>
        <v>#REF!</v>
      </c>
      <c r="AD170" s="89" t="e">
        <f>+SUMIF(#REF!,$A170*100,#REF!)</f>
        <v>#REF!</v>
      </c>
      <c r="AF170" s="89" t="e">
        <f>+AC170-F170</f>
        <v>#REF!</v>
      </c>
      <c r="AG170" s="89" t="e">
        <f>+AD170+H170</f>
        <v>#REF!</v>
      </c>
    </row>
    <row r="171" spans="1:33" x14ac:dyDescent="0.2">
      <c r="B171" s="21"/>
      <c r="D171" s="53"/>
      <c r="F171" s="58"/>
      <c r="G171" s="54"/>
      <c r="H171" s="59"/>
      <c r="I171" s="59"/>
      <c r="R171" s="1"/>
      <c r="S171" s="1"/>
      <c r="T171" s="33"/>
      <c r="V171" s="59"/>
      <c r="W171" s="54"/>
      <c r="X171" s="60"/>
      <c r="Y171" s="54"/>
      <c r="Z171" s="59"/>
    </row>
    <row r="172" spans="1:33" x14ac:dyDescent="0.2">
      <c r="B172" s="21">
        <v>336</v>
      </c>
      <c r="D172" s="53" t="s">
        <v>190</v>
      </c>
      <c r="F172" s="58"/>
      <c r="G172" s="54"/>
      <c r="H172" s="59"/>
      <c r="I172" s="59"/>
      <c r="R172" s="1"/>
      <c r="S172" s="1"/>
      <c r="T172" s="33"/>
      <c r="V172" s="59"/>
      <c r="W172" s="54"/>
      <c r="X172" s="60"/>
      <c r="Y172" s="54"/>
      <c r="Z172" s="59"/>
    </row>
    <row r="173" spans="1:33" x14ac:dyDescent="0.2">
      <c r="A173" s="81" t="s">
        <v>409</v>
      </c>
      <c r="B173" s="21"/>
      <c r="D173" s="53" t="s">
        <v>121</v>
      </c>
      <c r="F173" s="49" t="e">
        <f>+VLOOKUP($A173,Deprate,F$1,0)</f>
        <v>#REF!</v>
      </c>
      <c r="G173" s="47"/>
      <c r="H173" s="50" t="e">
        <f>+VLOOKUP($A173,Deprate,H$1,0)</f>
        <v>#REF!</v>
      </c>
      <c r="I173" s="48"/>
      <c r="J173" s="137" t="str">
        <f t="shared" ref="J173:L173" si="81">+VLOOKUP($A173,ExistingEstimates,J$1,0)</f>
        <v>80-S4</v>
      </c>
      <c r="K173" s="137" t="str">
        <f t="shared" si="81"/>
        <v>*</v>
      </c>
      <c r="L173" s="33">
        <f t="shared" si="81"/>
        <v>0</v>
      </c>
      <c r="N173" s="48" t="e">
        <f t="shared" ref="N173" si="82">+ROUND(P173*F173/100,2)</f>
        <v>#REF!</v>
      </c>
      <c r="P173" s="21" t="str">
        <f t="shared" ref="P173" si="83">+VLOOKUP($A173,ExistingEstimates,P$1,0)</f>
        <v xml:space="preserve">             -</v>
      </c>
      <c r="R173" s="1" t="e">
        <f>+TEXT(VLOOKUP($A173,Deprate,3,0),"#")&amp;"-"&amp;TRIM(VLOOKUP($A173,Deprate,4,0))</f>
        <v>#VALUE!</v>
      </c>
      <c r="S173" s="1" t="s">
        <v>194</v>
      </c>
      <c r="T173" s="33" t="e">
        <f>+VLOOKUP($A173,Deprate,T$1,0)</f>
        <v>#REF!</v>
      </c>
      <c r="V173" s="50" t="e">
        <f>+VLOOKUP($A173,Deprate,V$1,0)</f>
        <v>#REF!</v>
      </c>
      <c r="X173" s="77" t="e">
        <f>IF(V173/F173*100=0,"-     ",V173/F173*100)</f>
        <v>#REF!</v>
      </c>
      <c r="Z173" s="50" t="e">
        <f>+V173-N173</f>
        <v>#REF!</v>
      </c>
      <c r="AD173" s="89">
        <f>+SUMIFS(ReserveByGroup!D:D,ReserveByGroup!B:B,VALUE(LEFT(A173,6))*100,ReserveByGroup!C:C,VALUE(MID(A173,8,4)))</f>
        <v>0</v>
      </c>
      <c r="AG173" s="89" t="e">
        <f>+AD173+H173</f>
        <v>#REF!</v>
      </c>
    </row>
    <row r="174" spans="1:33" x14ac:dyDescent="0.2">
      <c r="B174" s="21"/>
      <c r="D174" s="53"/>
      <c r="F174" s="58"/>
      <c r="G174" s="54"/>
      <c r="H174" s="59"/>
      <c r="I174" s="59"/>
      <c r="R174" s="1"/>
      <c r="S174" s="1"/>
      <c r="T174" s="33"/>
      <c r="V174" s="59"/>
      <c r="W174" s="54"/>
      <c r="X174" s="60"/>
      <c r="Y174" s="54"/>
      <c r="Z174" s="59"/>
    </row>
    <row r="175" spans="1:33" x14ac:dyDescent="0.2">
      <c r="A175">
        <v>336</v>
      </c>
      <c r="B175" s="21"/>
      <c r="D175" s="116" t="s">
        <v>507</v>
      </c>
      <c r="F175" s="58" t="e">
        <f>+SUBTOTAL(9,F173:F174)</f>
        <v>#REF!</v>
      </c>
      <c r="G175" s="54"/>
      <c r="H175" s="59" t="e">
        <f>+SUBTOTAL(9,H173:H174)</f>
        <v>#REF!</v>
      </c>
      <c r="I175" s="59"/>
      <c r="N175" s="59" t="e">
        <f>+SUBTOTAL(9,N173:N174)</f>
        <v>#REF!</v>
      </c>
      <c r="R175" s="1"/>
      <c r="S175" s="1"/>
      <c r="T175" s="33"/>
      <c r="V175" s="59" t="e">
        <f>+SUBTOTAL(9,V173:V174)</f>
        <v>#REF!</v>
      </c>
      <c r="W175" s="54"/>
      <c r="X175" s="77" t="e">
        <f>IF(V175/F175*100=0,"-     ",V175/F175*100)</f>
        <v>#REF!</v>
      </c>
      <c r="Z175" s="59" t="e">
        <f>+SUBTOTAL(9,Z173:Z174)</f>
        <v>#REF!</v>
      </c>
      <c r="AC175" s="89" t="e">
        <f>+SUMIF(#REF!,$A175*100,#REF!)</f>
        <v>#REF!</v>
      </c>
      <c r="AD175" s="89" t="e">
        <f>+SUMIF(#REF!,$A175*100,#REF!)</f>
        <v>#REF!</v>
      </c>
      <c r="AF175" s="89" t="e">
        <f>+AC175-F175</f>
        <v>#REF!</v>
      </c>
      <c r="AG175" s="89" t="e">
        <f>+AD175+H175</f>
        <v>#REF!</v>
      </c>
    </row>
    <row r="176" spans="1:33" ht="15.75" x14ac:dyDescent="0.25">
      <c r="B176" s="21"/>
      <c r="D176" s="53"/>
      <c r="F176" s="51"/>
      <c r="G176" s="14"/>
      <c r="H176" s="41"/>
      <c r="I176" s="41"/>
      <c r="R176" s="1"/>
      <c r="S176" s="1"/>
      <c r="T176" s="33"/>
      <c r="V176" s="41"/>
      <c r="X176" s="21"/>
      <c r="Z176" s="41"/>
    </row>
    <row r="177" spans="1:33" ht="15.75" x14ac:dyDescent="0.25">
      <c r="B177" s="21"/>
      <c r="D177" s="15" t="s">
        <v>191</v>
      </c>
      <c r="F177" s="51" t="e">
        <f>+SUBTOTAL(9,F145:F176)</f>
        <v>#REF!</v>
      </c>
      <c r="G177" s="14"/>
      <c r="H177" s="41" t="e">
        <f>+SUBTOTAL(9,H145:H176)</f>
        <v>#REF!</v>
      </c>
      <c r="I177" s="41"/>
      <c r="N177" s="41" t="e">
        <f>+SUBTOTAL(9,N145:N176)</f>
        <v>#REF!</v>
      </c>
      <c r="R177" s="1"/>
      <c r="S177" s="1"/>
      <c r="T177" s="33"/>
      <c r="V177" s="41" t="e">
        <f>+SUBTOTAL(9,V145:V176)</f>
        <v>#REF!</v>
      </c>
      <c r="X177" s="21"/>
      <c r="Z177" s="41" t="e">
        <f>+SUBTOTAL(9,Z145:Z176)</f>
        <v>#REF!</v>
      </c>
    </row>
    <row r="178" spans="1:33" ht="15.75" x14ac:dyDescent="0.25">
      <c r="B178" s="21"/>
      <c r="D178" s="53"/>
      <c r="F178" s="51"/>
      <c r="G178" s="14"/>
      <c r="H178" s="41"/>
      <c r="I178" s="41"/>
      <c r="R178" s="1"/>
      <c r="S178" s="1"/>
      <c r="T178" s="33"/>
      <c r="V178" s="41"/>
      <c r="X178" s="21"/>
      <c r="Z178" s="41"/>
    </row>
    <row r="179" spans="1:33" ht="15.75" x14ac:dyDescent="0.25">
      <c r="B179" s="21"/>
      <c r="D179" s="53"/>
      <c r="F179" s="46"/>
      <c r="G179" s="14"/>
      <c r="H179" s="41"/>
      <c r="I179" s="41"/>
      <c r="R179" s="1"/>
      <c r="S179" s="1"/>
      <c r="T179" s="33"/>
      <c r="V179" s="41"/>
      <c r="X179" s="21"/>
      <c r="Z179" s="41"/>
    </row>
    <row r="180" spans="1:33" x14ac:dyDescent="0.2">
      <c r="B180" s="21"/>
      <c r="D180" s="54"/>
      <c r="F180" s="46"/>
      <c r="H180" s="34"/>
      <c r="I180" s="34"/>
      <c r="R180" s="1"/>
      <c r="S180" s="1"/>
      <c r="T180" s="33"/>
      <c r="V180" s="34"/>
      <c r="X180" s="21"/>
      <c r="Z180" s="34"/>
    </row>
    <row r="181" spans="1:33" ht="15.75" x14ac:dyDescent="0.25">
      <c r="B181" s="21"/>
      <c r="C181" s="19"/>
      <c r="D181" s="4" t="s">
        <v>36</v>
      </c>
      <c r="E181" s="19"/>
      <c r="F181" s="46"/>
      <c r="G181" s="19"/>
      <c r="H181" s="34"/>
      <c r="I181" s="34"/>
      <c r="R181" s="1"/>
      <c r="S181" s="1"/>
      <c r="T181" s="33"/>
      <c r="U181" s="19"/>
      <c r="V181" s="34"/>
      <c r="W181" s="19"/>
      <c r="X181" s="21"/>
      <c r="Y181" s="19"/>
      <c r="Z181" s="34"/>
    </row>
    <row r="182" spans="1:33" x14ac:dyDescent="0.2">
      <c r="B182" s="21"/>
      <c r="D182" s="24"/>
      <c r="F182" s="46"/>
      <c r="H182" s="34"/>
      <c r="I182" s="34"/>
      <c r="R182" s="1"/>
      <c r="S182" s="1"/>
      <c r="T182" s="33"/>
      <c r="V182" s="34"/>
      <c r="X182" s="21"/>
      <c r="Z182" s="34"/>
    </row>
    <row r="183" spans="1:33" x14ac:dyDescent="0.2">
      <c r="B183" s="21">
        <v>341</v>
      </c>
      <c r="D183" s="11" t="s">
        <v>37</v>
      </c>
      <c r="F183" s="46"/>
      <c r="H183" s="34"/>
      <c r="I183" s="34"/>
      <c r="T183" s="32"/>
      <c r="V183" s="34"/>
      <c r="Z183" s="34"/>
    </row>
    <row r="184" spans="1:33" x14ac:dyDescent="0.2">
      <c r="A184" t="s">
        <v>299</v>
      </c>
      <c r="B184" s="21"/>
      <c r="D184" s="11" t="s">
        <v>128</v>
      </c>
      <c r="F184" s="46" t="e">
        <f t="shared" ref="F184:F196" si="84">+VLOOKUP($A184,Deprate,F$1,0)</f>
        <v>#REF!</v>
      </c>
      <c r="G184" s="47"/>
      <c r="H184" s="48" t="e">
        <f t="shared" ref="H184:H196" si="85">+VLOOKUP($A184,Deprate,H$1,0)</f>
        <v>#REF!</v>
      </c>
      <c r="I184" s="48"/>
      <c r="J184" s="137" t="str">
        <f t="shared" ref="J184:L196" si="86">+VLOOKUP($A184,ExistingEstimates,J$1,0)</f>
        <v>55-R3</v>
      </c>
      <c r="K184" s="137" t="str">
        <f t="shared" si="86"/>
        <v>*</v>
      </c>
      <c r="L184" s="33">
        <f t="shared" si="86"/>
        <v>-5</v>
      </c>
      <c r="N184" s="48" t="e">
        <f t="shared" ref="N184:N196" si="87">+ROUND(P184*F184/100,2)</f>
        <v>#REF!</v>
      </c>
      <c r="P184" s="21">
        <f t="shared" ref="P184:P196" si="88">+VLOOKUP($A184,ExistingEstimates,P$1,0)</f>
        <v>1.34</v>
      </c>
      <c r="R184" s="1" t="e">
        <f t="shared" ref="R184:R196" si="89">+TEXT(VLOOKUP($A184,Deprate,3,0),"#")&amp;"-"&amp;TRIM(VLOOKUP($A184,Deprate,4,0))</f>
        <v>#VALUE!</v>
      </c>
      <c r="S184" s="1" t="s">
        <v>194</v>
      </c>
      <c r="T184" s="33" t="e">
        <f t="shared" ref="T184:T196" si="90">+VLOOKUP($A184,Deprate,T$1,0)</f>
        <v>#REF!</v>
      </c>
      <c r="V184" s="48" t="e">
        <f t="shared" ref="V184:V196" si="91">+VLOOKUP($A184,Deprate,V$1,0)</f>
        <v>#REF!</v>
      </c>
      <c r="X184" s="77" t="e">
        <f t="shared" ref="X184:X196" si="92">IF(V184/F184*100=0,"-     ",V184/F184*100)</f>
        <v>#REF!</v>
      </c>
      <c r="Z184" s="48" t="e">
        <f t="shared" ref="Z184:Z196" si="93">+V184-N184</f>
        <v>#REF!</v>
      </c>
      <c r="AC184" s="89"/>
      <c r="AD184" s="89">
        <f>+SUMIFS(ReserveByGroup!D:D,ReserveByGroup!B:B,VALUE(LEFT(A184,6))*100,ReserveByGroup!C:C,VALUE(MID(A184,8,4)))</f>
        <v>0</v>
      </c>
      <c r="AG184" s="89" t="e">
        <f t="shared" ref="AG184:AG196" si="94">+AD184+H184</f>
        <v>#REF!</v>
      </c>
    </row>
    <row r="185" spans="1:33" x14ac:dyDescent="0.2">
      <c r="A185" t="s">
        <v>300</v>
      </c>
      <c r="B185" s="21"/>
      <c r="D185" s="11" t="s">
        <v>196</v>
      </c>
      <c r="F185" s="46" t="e">
        <f t="shared" si="84"/>
        <v>#REF!</v>
      </c>
      <c r="G185" s="47"/>
      <c r="H185" s="48" t="e">
        <f t="shared" si="85"/>
        <v>#REF!</v>
      </c>
      <c r="I185" s="48"/>
      <c r="J185" s="137" t="str">
        <f t="shared" si="86"/>
        <v>55-R3</v>
      </c>
      <c r="K185" s="137" t="str">
        <f t="shared" si="86"/>
        <v>*</v>
      </c>
      <c r="L185" s="33">
        <f t="shared" si="86"/>
        <v>-5</v>
      </c>
      <c r="N185" s="48" t="e">
        <f t="shared" si="87"/>
        <v>#REF!</v>
      </c>
      <c r="P185" s="21">
        <f t="shared" si="88"/>
        <v>0.61</v>
      </c>
      <c r="R185" s="1" t="e">
        <f t="shared" si="89"/>
        <v>#VALUE!</v>
      </c>
      <c r="S185" s="1" t="s">
        <v>194</v>
      </c>
      <c r="T185" s="33" t="e">
        <f t="shared" si="90"/>
        <v>#REF!</v>
      </c>
      <c r="V185" s="48" t="e">
        <f t="shared" si="91"/>
        <v>#REF!</v>
      </c>
      <c r="X185" s="77" t="e">
        <f t="shared" si="92"/>
        <v>#REF!</v>
      </c>
      <c r="Z185" s="48" t="e">
        <f t="shared" si="93"/>
        <v>#REF!</v>
      </c>
      <c r="AC185" s="89"/>
      <c r="AD185" s="89">
        <f>+SUMIFS(ReserveByGroup!D:D,ReserveByGroup!B:B,VALUE(LEFT(A185,6))*100,ReserveByGroup!C:C,VALUE(MID(A185,8,4)))</f>
        <v>0</v>
      </c>
      <c r="AG185" s="89" t="e">
        <f t="shared" si="94"/>
        <v>#REF!</v>
      </c>
    </row>
    <row r="186" spans="1:33" x14ac:dyDescent="0.2">
      <c r="A186" t="s">
        <v>301</v>
      </c>
      <c r="B186" s="21"/>
      <c r="D186" s="11" t="s">
        <v>129</v>
      </c>
      <c r="F186" s="46" t="e">
        <f t="shared" si="84"/>
        <v>#REF!</v>
      </c>
      <c r="G186" s="47"/>
      <c r="H186" s="48" t="e">
        <f t="shared" si="85"/>
        <v>#REF!</v>
      </c>
      <c r="I186" s="48"/>
      <c r="J186" s="137" t="str">
        <f t="shared" si="86"/>
        <v>55-R3</v>
      </c>
      <c r="K186" s="137" t="str">
        <f t="shared" si="86"/>
        <v>*</v>
      </c>
      <c r="L186" s="33">
        <f t="shared" si="86"/>
        <v>-5</v>
      </c>
      <c r="N186" s="48" t="e">
        <f t="shared" si="87"/>
        <v>#REF!</v>
      </c>
      <c r="P186" s="21">
        <f t="shared" si="88"/>
        <v>0.6</v>
      </c>
      <c r="R186" s="1" t="e">
        <f t="shared" si="89"/>
        <v>#VALUE!</v>
      </c>
      <c r="S186" s="1" t="s">
        <v>194</v>
      </c>
      <c r="T186" s="33" t="e">
        <f t="shared" si="90"/>
        <v>#REF!</v>
      </c>
      <c r="V186" s="48" t="e">
        <f t="shared" si="91"/>
        <v>#REF!</v>
      </c>
      <c r="X186" s="77" t="e">
        <f t="shared" si="92"/>
        <v>#REF!</v>
      </c>
      <c r="Z186" s="48" t="e">
        <f t="shared" si="93"/>
        <v>#REF!</v>
      </c>
      <c r="AC186" s="89"/>
      <c r="AD186" s="89">
        <f>+SUMIFS(ReserveByGroup!D:D,ReserveByGroup!B:B,VALUE(LEFT(A186,6))*100,ReserveByGroup!C:C,VALUE(MID(A186,8,4)))</f>
        <v>0</v>
      </c>
      <c r="AG186" s="89" t="e">
        <f t="shared" si="94"/>
        <v>#REF!</v>
      </c>
    </row>
    <row r="187" spans="1:33" x14ac:dyDescent="0.2">
      <c r="A187" t="s">
        <v>302</v>
      </c>
      <c r="B187" s="21"/>
      <c r="D187" s="11" t="s">
        <v>130</v>
      </c>
      <c r="F187" s="46" t="e">
        <f t="shared" si="84"/>
        <v>#REF!</v>
      </c>
      <c r="G187" s="47"/>
      <c r="H187" s="48" t="e">
        <f t="shared" si="85"/>
        <v>#REF!</v>
      </c>
      <c r="I187" s="48"/>
      <c r="J187" s="137" t="str">
        <f t="shared" si="86"/>
        <v>55-R3</v>
      </c>
      <c r="K187" s="137" t="str">
        <f t="shared" si="86"/>
        <v>*</v>
      </c>
      <c r="L187" s="33">
        <f t="shared" si="86"/>
        <v>-5</v>
      </c>
      <c r="N187" s="48" t="e">
        <f t="shared" si="87"/>
        <v>#REF!</v>
      </c>
      <c r="P187" s="21">
        <f t="shared" si="88"/>
        <v>3.05</v>
      </c>
      <c r="R187" s="1" t="e">
        <f t="shared" si="89"/>
        <v>#VALUE!</v>
      </c>
      <c r="S187" s="1" t="s">
        <v>194</v>
      </c>
      <c r="T187" s="33" t="e">
        <f t="shared" si="90"/>
        <v>#REF!</v>
      </c>
      <c r="V187" s="48" t="e">
        <f t="shared" si="91"/>
        <v>#REF!</v>
      </c>
      <c r="X187" s="77" t="e">
        <f t="shared" si="92"/>
        <v>#REF!</v>
      </c>
      <c r="Z187" s="48" t="e">
        <f t="shared" si="93"/>
        <v>#REF!</v>
      </c>
      <c r="AC187" s="89"/>
      <c r="AD187" s="89">
        <f>+SUMIFS(ReserveByGroup!D:D,ReserveByGroup!B:B,VALUE(LEFT(A187,6))*100,ReserveByGroup!C:C,VALUE(MID(A187,8,4)))</f>
        <v>0</v>
      </c>
      <c r="AG187" s="89" t="e">
        <f t="shared" si="94"/>
        <v>#REF!</v>
      </c>
    </row>
    <row r="188" spans="1:33" x14ac:dyDescent="0.2">
      <c r="A188" t="s">
        <v>303</v>
      </c>
      <c r="B188" s="21"/>
      <c r="D188" s="11" t="s">
        <v>131</v>
      </c>
      <c r="F188" s="46" t="e">
        <f t="shared" si="84"/>
        <v>#REF!</v>
      </c>
      <c r="G188" s="47"/>
      <c r="H188" s="48" t="e">
        <f t="shared" si="85"/>
        <v>#REF!</v>
      </c>
      <c r="I188" s="48"/>
      <c r="J188" s="137" t="str">
        <f t="shared" si="86"/>
        <v>55-R3</v>
      </c>
      <c r="K188" s="137" t="str">
        <f t="shared" si="86"/>
        <v>*</v>
      </c>
      <c r="L188" s="33">
        <f t="shared" si="86"/>
        <v>-5</v>
      </c>
      <c r="N188" s="48" t="e">
        <f t="shared" si="87"/>
        <v>#REF!</v>
      </c>
      <c r="P188" s="21">
        <f t="shared" si="88"/>
        <v>3.05</v>
      </c>
      <c r="R188" s="1" t="e">
        <f t="shared" si="89"/>
        <v>#VALUE!</v>
      </c>
      <c r="S188" s="1" t="s">
        <v>194</v>
      </c>
      <c r="T188" s="33" t="e">
        <f t="shared" si="90"/>
        <v>#REF!</v>
      </c>
      <c r="V188" s="48" t="e">
        <f t="shared" si="91"/>
        <v>#REF!</v>
      </c>
      <c r="X188" s="77" t="e">
        <f t="shared" si="92"/>
        <v>#REF!</v>
      </c>
      <c r="Z188" s="48" t="e">
        <f t="shared" si="93"/>
        <v>#REF!</v>
      </c>
      <c r="AC188" s="89"/>
      <c r="AD188" s="89">
        <f>+SUMIFS(ReserveByGroup!D:D,ReserveByGroup!B:B,VALUE(LEFT(A188,6))*100,ReserveByGroup!C:C,VALUE(MID(A188,8,4)))</f>
        <v>0</v>
      </c>
      <c r="AG188" s="89" t="e">
        <f t="shared" si="94"/>
        <v>#REF!</v>
      </c>
    </row>
    <row r="189" spans="1:33" x14ac:dyDescent="0.2">
      <c r="A189" t="s">
        <v>304</v>
      </c>
      <c r="B189" s="21"/>
      <c r="D189" s="11" t="s">
        <v>132</v>
      </c>
      <c r="F189" s="46" t="e">
        <f t="shared" si="84"/>
        <v>#REF!</v>
      </c>
      <c r="G189" s="47"/>
      <c r="H189" s="48" t="e">
        <f t="shared" si="85"/>
        <v>#REF!</v>
      </c>
      <c r="I189" s="48"/>
      <c r="J189" s="137" t="str">
        <f t="shared" si="86"/>
        <v>55-R3</v>
      </c>
      <c r="K189" s="137" t="str">
        <f t="shared" si="86"/>
        <v>*</v>
      </c>
      <c r="L189" s="33">
        <f t="shared" si="86"/>
        <v>-5</v>
      </c>
      <c r="N189" s="48" t="e">
        <f t="shared" si="87"/>
        <v>#REF!</v>
      </c>
      <c r="P189" s="21">
        <f t="shared" si="88"/>
        <v>3.17</v>
      </c>
      <c r="R189" s="1" t="e">
        <f t="shared" si="89"/>
        <v>#VALUE!</v>
      </c>
      <c r="S189" s="1" t="s">
        <v>194</v>
      </c>
      <c r="T189" s="33" t="e">
        <f t="shared" si="90"/>
        <v>#REF!</v>
      </c>
      <c r="V189" s="48" t="e">
        <f t="shared" si="91"/>
        <v>#REF!</v>
      </c>
      <c r="X189" s="77" t="e">
        <f t="shared" si="92"/>
        <v>#REF!</v>
      </c>
      <c r="Z189" s="48" t="e">
        <f t="shared" si="93"/>
        <v>#REF!</v>
      </c>
      <c r="AC189" s="89"/>
      <c r="AD189" s="89">
        <f>+SUMIFS(ReserveByGroup!D:D,ReserveByGroup!B:B,VALUE(LEFT(A189,6))*100,ReserveByGroup!C:C,VALUE(MID(A189,8,4)))</f>
        <v>0</v>
      </c>
      <c r="AG189" s="89" t="e">
        <f t="shared" si="94"/>
        <v>#REF!</v>
      </c>
    </row>
    <row r="190" spans="1:33" x14ac:dyDescent="0.2">
      <c r="A190" t="s">
        <v>305</v>
      </c>
      <c r="B190" s="21"/>
      <c r="D190" s="11" t="s">
        <v>133</v>
      </c>
      <c r="F190" s="46" t="e">
        <f t="shared" si="84"/>
        <v>#REF!</v>
      </c>
      <c r="G190" s="47"/>
      <c r="H190" s="48" t="e">
        <f t="shared" si="85"/>
        <v>#REF!</v>
      </c>
      <c r="I190" s="48"/>
      <c r="J190" s="137" t="str">
        <f t="shared" si="86"/>
        <v>55-R3</v>
      </c>
      <c r="K190" s="137" t="str">
        <f t="shared" si="86"/>
        <v>*</v>
      </c>
      <c r="L190" s="33">
        <f t="shared" si="86"/>
        <v>-5</v>
      </c>
      <c r="N190" s="48" t="e">
        <f t="shared" si="87"/>
        <v>#REF!</v>
      </c>
      <c r="P190" s="21">
        <f t="shared" si="88"/>
        <v>3.12</v>
      </c>
      <c r="R190" s="1" t="e">
        <f t="shared" si="89"/>
        <v>#VALUE!</v>
      </c>
      <c r="S190" s="1" t="s">
        <v>194</v>
      </c>
      <c r="T190" s="33" t="e">
        <f t="shared" si="90"/>
        <v>#REF!</v>
      </c>
      <c r="V190" s="48" t="e">
        <f t="shared" si="91"/>
        <v>#REF!</v>
      </c>
      <c r="X190" s="77" t="e">
        <f t="shared" si="92"/>
        <v>#REF!</v>
      </c>
      <c r="Z190" s="48" t="e">
        <f t="shared" si="93"/>
        <v>#REF!</v>
      </c>
      <c r="AC190" s="89"/>
      <c r="AD190" s="89">
        <f>+SUMIFS(ReserveByGroup!D:D,ReserveByGroup!B:B,VALUE(LEFT(A190,6))*100,ReserveByGroup!C:C,VALUE(MID(A190,8,4)))</f>
        <v>0</v>
      </c>
      <c r="AG190" s="89" t="e">
        <f t="shared" si="94"/>
        <v>#REF!</v>
      </c>
    </row>
    <row r="191" spans="1:33" x14ac:dyDescent="0.2">
      <c r="A191" t="s">
        <v>306</v>
      </c>
      <c r="B191" s="21"/>
      <c r="D191" s="11" t="s">
        <v>134</v>
      </c>
      <c r="F191" s="46" t="e">
        <f t="shared" si="84"/>
        <v>#REF!</v>
      </c>
      <c r="G191" s="47"/>
      <c r="H191" s="48" t="e">
        <f t="shared" si="85"/>
        <v>#REF!</v>
      </c>
      <c r="I191" s="48"/>
      <c r="J191" s="137" t="str">
        <f t="shared" si="86"/>
        <v>55-R3</v>
      </c>
      <c r="K191" s="137" t="str">
        <f t="shared" si="86"/>
        <v>*</v>
      </c>
      <c r="L191" s="33">
        <f t="shared" si="86"/>
        <v>-5</v>
      </c>
      <c r="N191" s="48" t="e">
        <f t="shared" si="87"/>
        <v>#REF!</v>
      </c>
      <c r="P191" s="21">
        <f t="shared" si="88"/>
        <v>3.16</v>
      </c>
      <c r="R191" s="1" t="e">
        <f t="shared" si="89"/>
        <v>#VALUE!</v>
      </c>
      <c r="S191" s="1" t="s">
        <v>194</v>
      </c>
      <c r="T191" s="33" t="e">
        <f t="shared" si="90"/>
        <v>#REF!</v>
      </c>
      <c r="V191" s="48" t="e">
        <f t="shared" si="91"/>
        <v>#REF!</v>
      </c>
      <c r="X191" s="77" t="e">
        <f t="shared" si="92"/>
        <v>#REF!</v>
      </c>
      <c r="Z191" s="48" t="e">
        <f t="shared" si="93"/>
        <v>#REF!</v>
      </c>
      <c r="AC191" s="89"/>
      <c r="AD191" s="89">
        <f>+SUMIFS(ReserveByGroup!D:D,ReserveByGroup!B:B,VALUE(LEFT(A191,6))*100,ReserveByGroup!C:C,VALUE(MID(A191,8,4)))</f>
        <v>0</v>
      </c>
      <c r="AG191" s="89" t="e">
        <f t="shared" si="94"/>
        <v>#REF!</v>
      </c>
    </row>
    <row r="192" spans="1:33" x14ac:dyDescent="0.2">
      <c r="A192" t="s">
        <v>307</v>
      </c>
      <c r="B192" s="21"/>
      <c r="D192" s="11" t="s">
        <v>135</v>
      </c>
      <c r="F192" s="46" t="e">
        <f t="shared" si="84"/>
        <v>#REF!</v>
      </c>
      <c r="G192" s="47"/>
      <c r="H192" s="48" t="e">
        <f t="shared" si="85"/>
        <v>#REF!</v>
      </c>
      <c r="I192" s="48"/>
      <c r="J192" s="137" t="str">
        <f t="shared" si="86"/>
        <v>55-R3</v>
      </c>
      <c r="K192" s="137" t="str">
        <f t="shared" si="86"/>
        <v>*</v>
      </c>
      <c r="L192" s="33">
        <f t="shared" si="86"/>
        <v>-5</v>
      </c>
      <c r="N192" s="48" t="e">
        <f t="shared" si="87"/>
        <v>#REF!</v>
      </c>
      <c r="P192" s="21">
        <f t="shared" si="88"/>
        <v>3.14</v>
      </c>
      <c r="R192" s="1" t="e">
        <f t="shared" si="89"/>
        <v>#VALUE!</v>
      </c>
      <c r="S192" s="1" t="s">
        <v>194</v>
      </c>
      <c r="T192" s="33" t="e">
        <f t="shared" si="90"/>
        <v>#REF!</v>
      </c>
      <c r="V192" s="48" t="e">
        <f t="shared" si="91"/>
        <v>#REF!</v>
      </c>
      <c r="X192" s="77" t="e">
        <f t="shared" si="92"/>
        <v>#REF!</v>
      </c>
      <c r="Z192" s="48" t="e">
        <f t="shared" si="93"/>
        <v>#REF!</v>
      </c>
      <c r="AC192" s="89"/>
      <c r="AD192" s="89">
        <f>+SUMIFS(ReserveByGroup!D:D,ReserveByGroup!B:B,VALUE(LEFT(A192,6))*100,ReserveByGroup!C:C,VALUE(MID(A192,8,4)))</f>
        <v>0</v>
      </c>
      <c r="AG192" s="89" t="e">
        <f t="shared" si="94"/>
        <v>#REF!</v>
      </c>
    </row>
    <row r="193" spans="1:33" x14ac:dyDescent="0.2">
      <c r="A193" t="s">
        <v>308</v>
      </c>
      <c r="B193" s="21"/>
      <c r="D193" s="11" t="s">
        <v>136</v>
      </c>
      <c r="F193" s="46" t="e">
        <f t="shared" si="84"/>
        <v>#REF!</v>
      </c>
      <c r="G193" s="47"/>
      <c r="H193" s="48" t="e">
        <f t="shared" si="85"/>
        <v>#REF!</v>
      </c>
      <c r="I193" s="48"/>
      <c r="J193" s="137" t="str">
        <f t="shared" si="86"/>
        <v>55-R3</v>
      </c>
      <c r="K193" s="137" t="str">
        <f t="shared" si="86"/>
        <v>*</v>
      </c>
      <c r="L193" s="33">
        <f t="shared" si="86"/>
        <v>-5</v>
      </c>
      <c r="N193" s="48" t="e">
        <f t="shared" si="87"/>
        <v>#REF!</v>
      </c>
      <c r="P193" s="21">
        <f t="shared" si="88"/>
        <v>3.34</v>
      </c>
      <c r="R193" s="1" t="e">
        <f t="shared" si="89"/>
        <v>#VALUE!</v>
      </c>
      <c r="S193" s="1" t="s">
        <v>194</v>
      </c>
      <c r="T193" s="33" t="e">
        <f t="shared" si="90"/>
        <v>#REF!</v>
      </c>
      <c r="V193" s="48" t="e">
        <f t="shared" si="91"/>
        <v>#REF!</v>
      </c>
      <c r="X193" s="77" t="e">
        <f t="shared" si="92"/>
        <v>#REF!</v>
      </c>
      <c r="Z193" s="48" t="e">
        <f t="shared" si="93"/>
        <v>#REF!</v>
      </c>
      <c r="AC193" s="89"/>
      <c r="AD193" s="89">
        <f>+SUMIFS(ReserveByGroup!D:D,ReserveByGroup!B:B,VALUE(LEFT(A193,6))*100,ReserveByGroup!C:C,VALUE(MID(A193,8,4)))</f>
        <v>0</v>
      </c>
      <c r="AG193" s="89" t="e">
        <f t="shared" si="94"/>
        <v>#REF!</v>
      </c>
    </row>
    <row r="194" spans="1:33" x14ac:dyDescent="0.2">
      <c r="A194" t="s">
        <v>309</v>
      </c>
      <c r="B194" s="21"/>
      <c r="D194" s="11" t="s">
        <v>137</v>
      </c>
      <c r="F194" s="46" t="e">
        <f t="shared" si="84"/>
        <v>#REF!</v>
      </c>
      <c r="G194" s="47"/>
      <c r="H194" s="48" t="e">
        <f t="shared" si="85"/>
        <v>#REF!</v>
      </c>
      <c r="I194" s="48"/>
      <c r="J194" s="137" t="str">
        <f t="shared" si="86"/>
        <v>55-R3</v>
      </c>
      <c r="K194" s="137" t="str">
        <f t="shared" si="86"/>
        <v>*</v>
      </c>
      <c r="L194" s="33">
        <f t="shared" si="86"/>
        <v>-5</v>
      </c>
      <c r="N194" s="48" t="e">
        <f t="shared" si="87"/>
        <v>#REF!</v>
      </c>
      <c r="P194" s="21">
        <f t="shared" si="88"/>
        <v>3.34</v>
      </c>
      <c r="R194" s="1" t="e">
        <f t="shared" si="89"/>
        <v>#VALUE!</v>
      </c>
      <c r="S194" s="1" t="s">
        <v>194</v>
      </c>
      <c r="T194" s="33" t="e">
        <f t="shared" si="90"/>
        <v>#REF!</v>
      </c>
      <c r="V194" s="48" t="e">
        <f t="shared" si="91"/>
        <v>#REF!</v>
      </c>
      <c r="X194" s="77" t="e">
        <f t="shared" si="92"/>
        <v>#REF!</v>
      </c>
      <c r="Z194" s="48" t="e">
        <f t="shared" si="93"/>
        <v>#REF!</v>
      </c>
      <c r="AC194" s="89"/>
      <c r="AD194" s="89">
        <f>+SUMIFS(ReserveByGroup!D:D,ReserveByGroup!B:B,VALUE(LEFT(A194,6))*100,ReserveByGroup!C:C,VALUE(MID(A194,8,4)))</f>
        <v>0</v>
      </c>
      <c r="AG194" s="89" t="e">
        <f t="shared" si="94"/>
        <v>#REF!</v>
      </c>
    </row>
    <row r="195" spans="1:33" x14ac:dyDescent="0.2">
      <c r="A195" t="s">
        <v>310</v>
      </c>
      <c r="B195" s="21"/>
      <c r="D195" s="11" t="s">
        <v>138</v>
      </c>
      <c r="F195" s="46" t="e">
        <f t="shared" si="84"/>
        <v>#REF!</v>
      </c>
      <c r="G195" s="47"/>
      <c r="H195" s="48" t="e">
        <f t="shared" si="85"/>
        <v>#REF!</v>
      </c>
      <c r="I195" s="48"/>
      <c r="J195" s="137" t="str">
        <f t="shared" si="86"/>
        <v>55-R3</v>
      </c>
      <c r="K195" s="137" t="str">
        <f t="shared" si="86"/>
        <v>*</v>
      </c>
      <c r="L195" s="33">
        <f t="shared" si="86"/>
        <v>-5</v>
      </c>
      <c r="N195" s="48" t="e">
        <f t="shared" si="87"/>
        <v>#REF!</v>
      </c>
      <c r="P195" s="21">
        <f t="shared" si="88"/>
        <v>3.34</v>
      </c>
      <c r="R195" s="1" t="e">
        <f t="shared" si="89"/>
        <v>#VALUE!</v>
      </c>
      <c r="S195" s="1" t="s">
        <v>194</v>
      </c>
      <c r="T195" s="33" t="e">
        <f t="shared" si="90"/>
        <v>#REF!</v>
      </c>
      <c r="V195" s="48" t="e">
        <f t="shared" si="91"/>
        <v>#REF!</v>
      </c>
      <c r="X195" s="77" t="e">
        <f t="shared" si="92"/>
        <v>#REF!</v>
      </c>
      <c r="Z195" s="48" t="e">
        <f t="shared" si="93"/>
        <v>#REF!</v>
      </c>
      <c r="AC195" s="89"/>
      <c r="AD195" s="89">
        <f>+SUMIFS(ReserveByGroup!D:D,ReserveByGroup!B:B,VALUE(LEFT(A195,6))*100,ReserveByGroup!C:C,VALUE(MID(A195,8,4)))</f>
        <v>0</v>
      </c>
      <c r="AG195" s="89" t="e">
        <f t="shared" si="94"/>
        <v>#REF!</v>
      </c>
    </row>
    <row r="196" spans="1:33" x14ac:dyDescent="0.2">
      <c r="A196" t="s">
        <v>311</v>
      </c>
      <c r="B196" s="21"/>
      <c r="D196" s="11" t="s">
        <v>139</v>
      </c>
      <c r="F196" s="49" t="e">
        <f t="shared" si="84"/>
        <v>#REF!</v>
      </c>
      <c r="G196" s="47"/>
      <c r="H196" s="48" t="e">
        <f t="shared" si="85"/>
        <v>#REF!</v>
      </c>
      <c r="I196" s="48"/>
      <c r="J196" s="137" t="str">
        <f t="shared" si="86"/>
        <v>55-R3</v>
      </c>
      <c r="K196" s="137" t="str">
        <f t="shared" si="86"/>
        <v>*</v>
      </c>
      <c r="L196" s="33">
        <f t="shared" si="86"/>
        <v>-5</v>
      </c>
      <c r="N196" s="48" t="e">
        <f t="shared" si="87"/>
        <v>#REF!</v>
      </c>
      <c r="P196" s="21">
        <f t="shared" si="88"/>
        <v>3.34</v>
      </c>
      <c r="R196" s="1" t="e">
        <f t="shared" si="89"/>
        <v>#VALUE!</v>
      </c>
      <c r="S196" s="1" t="s">
        <v>194</v>
      </c>
      <c r="T196" s="33" t="e">
        <f t="shared" si="90"/>
        <v>#REF!</v>
      </c>
      <c r="V196" s="48" t="e">
        <f t="shared" si="91"/>
        <v>#REF!</v>
      </c>
      <c r="X196" s="77" t="e">
        <f t="shared" si="92"/>
        <v>#REF!</v>
      </c>
      <c r="Z196" s="48" t="e">
        <f t="shared" si="93"/>
        <v>#REF!</v>
      </c>
      <c r="AC196" s="89"/>
      <c r="AD196" s="89">
        <f>+SUMIFS(ReserveByGroup!D:D,ReserveByGroup!B:B,VALUE(LEFT(A196,6))*100,ReserveByGroup!C:C,VALUE(MID(A196,8,4)))</f>
        <v>0</v>
      </c>
      <c r="AG196" s="89" t="e">
        <f t="shared" si="94"/>
        <v>#REF!</v>
      </c>
    </row>
    <row r="197" spans="1:33" x14ac:dyDescent="0.2">
      <c r="B197" s="21"/>
      <c r="D197" s="11"/>
      <c r="F197" s="46"/>
      <c r="H197" s="40"/>
      <c r="I197" s="34"/>
      <c r="R197" s="1"/>
      <c r="S197" s="1"/>
      <c r="T197" s="33"/>
      <c r="V197" s="40"/>
      <c r="X197" s="21"/>
      <c r="Z197" s="40"/>
    </row>
    <row r="198" spans="1:33" x14ac:dyDescent="0.2">
      <c r="A198">
        <v>341</v>
      </c>
      <c r="B198" s="21"/>
      <c r="D198" s="18" t="s">
        <v>38</v>
      </c>
      <c r="F198" s="46" t="e">
        <f>+SUBTOTAL(9,F184:F197)</f>
        <v>#REF!</v>
      </c>
      <c r="H198" s="34" t="e">
        <f>+SUBTOTAL(9,H184:H197)</f>
        <v>#REF!</v>
      </c>
      <c r="I198" s="34"/>
      <c r="N198" s="34" t="e">
        <f>+SUBTOTAL(9,N184:N197)</f>
        <v>#REF!</v>
      </c>
      <c r="R198" s="1"/>
      <c r="S198" s="1"/>
      <c r="T198" s="33"/>
      <c r="V198" s="34" t="e">
        <f>+SUBTOTAL(9,V184:V197)</f>
        <v>#REF!</v>
      </c>
      <c r="X198" s="77" t="e">
        <f>IF(V198/F198*100=0,"-     ",V198/F198*100)</f>
        <v>#REF!</v>
      </c>
      <c r="Z198" s="34" t="e">
        <f>+SUBTOTAL(9,Z184:Z197)</f>
        <v>#REF!</v>
      </c>
      <c r="AC198" s="89" t="e">
        <f>+SUMIF(#REF!,$A198*100,#REF!)</f>
        <v>#REF!</v>
      </c>
      <c r="AD198" s="89" t="e">
        <f>+SUMIF(#REF!,$A198*100,#REF!)</f>
        <v>#REF!</v>
      </c>
      <c r="AF198" s="89" t="e">
        <f>+AC198-F198</f>
        <v>#REF!</v>
      </c>
      <c r="AG198" s="89" t="e">
        <f>+AD198+H198</f>
        <v>#REF!</v>
      </c>
    </row>
    <row r="199" spans="1:33" x14ac:dyDescent="0.2">
      <c r="B199" s="21"/>
      <c r="D199" s="11"/>
      <c r="F199" s="46"/>
      <c r="H199" s="34"/>
      <c r="I199" s="34"/>
      <c r="R199" s="1"/>
      <c r="S199" s="1"/>
      <c r="T199" s="33"/>
      <c r="V199" s="34"/>
      <c r="X199" s="21"/>
      <c r="Z199" s="34"/>
    </row>
    <row r="200" spans="1:33" x14ac:dyDescent="0.2">
      <c r="B200" s="21">
        <v>342</v>
      </c>
      <c r="D200" t="s">
        <v>140</v>
      </c>
      <c r="F200" s="46"/>
      <c r="H200" s="34"/>
      <c r="I200" s="34"/>
      <c r="T200" s="32"/>
      <c r="V200" s="34"/>
      <c r="Z200" s="34"/>
    </row>
    <row r="201" spans="1:33" x14ac:dyDescent="0.2">
      <c r="A201" t="s">
        <v>312</v>
      </c>
      <c r="B201" s="21"/>
      <c r="D201" s="11" t="s">
        <v>128</v>
      </c>
      <c r="F201" s="46" t="e">
        <f t="shared" ref="F201:F215" si="95">+VLOOKUP($A201,Deprate,F$1,0)</f>
        <v>#REF!</v>
      </c>
      <c r="G201" s="47"/>
      <c r="H201" s="48" t="e">
        <f t="shared" ref="H201:H215" si="96">+VLOOKUP($A201,Deprate,H$1,0)</f>
        <v>#REF!</v>
      </c>
      <c r="I201" s="48"/>
      <c r="J201" s="137" t="str">
        <f t="shared" ref="J201:L215" si="97">+VLOOKUP($A201,ExistingEstimates,J$1,0)</f>
        <v>50-R3</v>
      </c>
      <c r="K201" s="137" t="str">
        <f t="shared" si="97"/>
        <v>*</v>
      </c>
      <c r="L201" s="33">
        <f t="shared" si="97"/>
        <v>-5</v>
      </c>
      <c r="N201" s="48" t="e">
        <f t="shared" ref="N201:N215" si="98">+ROUND(P201*F201/100,2)</f>
        <v>#REF!</v>
      </c>
      <c r="P201" s="21">
        <f t="shared" ref="P201:P215" si="99">+VLOOKUP($A201,ExistingEstimates,P$1,0)</f>
        <v>3.85</v>
      </c>
      <c r="R201" s="1" t="e">
        <f t="shared" ref="R201:R215" si="100">+TEXT(VLOOKUP($A201,Deprate,3,0),"#")&amp;"-"&amp;TRIM(VLOOKUP($A201,Deprate,4,0))</f>
        <v>#VALUE!</v>
      </c>
      <c r="S201" s="1" t="s">
        <v>194</v>
      </c>
      <c r="T201" s="33" t="e">
        <f t="shared" ref="T201:T215" si="101">+VLOOKUP($A201,Deprate,T$1,0)</f>
        <v>#REF!</v>
      </c>
      <c r="V201" s="48" t="e">
        <f t="shared" ref="V201:V215" si="102">+VLOOKUP($A201,Deprate,V$1,0)</f>
        <v>#REF!</v>
      </c>
      <c r="X201" s="77" t="e">
        <f t="shared" ref="X201:X215" si="103">IF(V201/F201*100=0,"-     ",V201/F201*100)</f>
        <v>#REF!</v>
      </c>
      <c r="Z201" s="48" t="e">
        <f t="shared" ref="Z201:Z215" si="104">+V201-N201</f>
        <v>#REF!</v>
      </c>
      <c r="AC201" s="89"/>
      <c r="AD201" s="89">
        <f>+SUMIFS(ReserveByGroup!D:D,ReserveByGroup!B:B,VALUE(LEFT(A201,6))*100,ReserveByGroup!C:C,VALUE(MID(A201,8,4)))</f>
        <v>0</v>
      </c>
      <c r="AG201" s="89" t="e">
        <f t="shared" ref="AG201:AG215" si="105">+AD201+H201</f>
        <v>#REF!</v>
      </c>
    </row>
    <row r="202" spans="1:33" x14ac:dyDescent="0.2">
      <c r="A202" t="s">
        <v>313</v>
      </c>
      <c r="B202" s="21"/>
      <c r="D202" s="11" t="s">
        <v>196</v>
      </c>
      <c r="F202" s="46" t="e">
        <f t="shared" si="95"/>
        <v>#REF!</v>
      </c>
      <c r="G202" s="47"/>
      <c r="H202" s="48" t="e">
        <f t="shared" si="96"/>
        <v>#REF!</v>
      </c>
      <c r="I202" s="48"/>
      <c r="J202" s="137" t="str">
        <f t="shared" si="97"/>
        <v>50-R3</v>
      </c>
      <c r="K202" s="137" t="str">
        <f t="shared" si="97"/>
        <v>*</v>
      </c>
      <c r="L202" s="33">
        <f t="shared" si="97"/>
        <v>-5</v>
      </c>
      <c r="N202" s="48" t="e">
        <f t="shared" si="98"/>
        <v>#REF!</v>
      </c>
      <c r="P202" s="21">
        <f t="shared" si="99"/>
        <v>0.59</v>
      </c>
      <c r="R202" s="1" t="e">
        <f t="shared" si="100"/>
        <v>#VALUE!</v>
      </c>
      <c r="S202" s="1" t="s">
        <v>194</v>
      </c>
      <c r="T202" s="33" t="e">
        <f t="shared" si="101"/>
        <v>#REF!</v>
      </c>
      <c r="V202" s="48" t="e">
        <f t="shared" si="102"/>
        <v>#REF!</v>
      </c>
      <c r="X202" s="77" t="e">
        <f t="shared" si="103"/>
        <v>#REF!</v>
      </c>
      <c r="Z202" s="48" t="e">
        <f t="shared" si="104"/>
        <v>#REF!</v>
      </c>
      <c r="AC202" s="89"/>
      <c r="AD202" s="89">
        <f>+SUMIFS(ReserveByGroup!D:D,ReserveByGroup!B:B,VALUE(LEFT(A202,6))*100,ReserveByGroup!C:C,VALUE(MID(A202,8,4)))</f>
        <v>0</v>
      </c>
      <c r="AG202" s="89" t="e">
        <f t="shared" si="105"/>
        <v>#REF!</v>
      </c>
    </row>
    <row r="203" spans="1:33" x14ac:dyDescent="0.2">
      <c r="A203" t="s">
        <v>314</v>
      </c>
      <c r="B203" s="21"/>
      <c r="D203" s="11" t="s">
        <v>141</v>
      </c>
      <c r="F203" s="46" t="e">
        <f t="shared" si="95"/>
        <v>#REF!</v>
      </c>
      <c r="G203" s="47"/>
      <c r="H203" s="48" t="e">
        <f t="shared" si="96"/>
        <v>#REF!</v>
      </c>
      <c r="I203" s="48"/>
      <c r="J203" s="137" t="str">
        <f t="shared" si="97"/>
        <v>50-R3</v>
      </c>
      <c r="K203" s="137" t="str">
        <f t="shared" si="97"/>
        <v>*</v>
      </c>
      <c r="L203" s="33">
        <f t="shared" si="97"/>
        <v>-5</v>
      </c>
      <c r="N203" s="48" t="e">
        <f t="shared" si="98"/>
        <v>#REF!</v>
      </c>
      <c r="P203" s="21">
        <f t="shared" si="99"/>
        <v>0.57999999999999996</v>
      </c>
      <c r="R203" s="1" t="e">
        <f t="shared" si="100"/>
        <v>#VALUE!</v>
      </c>
      <c r="S203" s="1" t="s">
        <v>194</v>
      </c>
      <c r="T203" s="33" t="e">
        <f t="shared" si="101"/>
        <v>#REF!</v>
      </c>
      <c r="V203" s="48" t="e">
        <f t="shared" si="102"/>
        <v>#REF!</v>
      </c>
      <c r="X203" s="77" t="e">
        <f t="shared" si="103"/>
        <v>#REF!</v>
      </c>
      <c r="Z203" s="48" t="e">
        <f t="shared" si="104"/>
        <v>#REF!</v>
      </c>
      <c r="AC203" s="89"/>
      <c r="AD203" s="89">
        <f>+SUMIFS(ReserveByGroup!D:D,ReserveByGroup!B:B,VALUE(LEFT(A203,6))*100,ReserveByGroup!C:C,VALUE(MID(A203,8,4)))</f>
        <v>0</v>
      </c>
      <c r="AG203" s="89" t="e">
        <f t="shared" si="105"/>
        <v>#REF!</v>
      </c>
    </row>
    <row r="204" spans="1:33" x14ac:dyDescent="0.2">
      <c r="A204" t="s">
        <v>315</v>
      </c>
      <c r="B204" s="21"/>
      <c r="D204" s="11" t="s">
        <v>129</v>
      </c>
      <c r="F204" s="46" t="e">
        <f t="shared" si="95"/>
        <v>#REF!</v>
      </c>
      <c r="G204" s="47"/>
      <c r="H204" s="48" t="e">
        <f t="shared" si="96"/>
        <v>#REF!</v>
      </c>
      <c r="I204" s="48"/>
      <c r="J204" s="137" t="str">
        <f t="shared" si="97"/>
        <v>50-R3</v>
      </c>
      <c r="K204" s="137" t="str">
        <f t="shared" si="97"/>
        <v>*</v>
      </c>
      <c r="L204" s="33">
        <f t="shared" si="97"/>
        <v>-5</v>
      </c>
      <c r="N204" s="48" t="e">
        <f t="shared" si="98"/>
        <v>#REF!</v>
      </c>
      <c r="P204" s="21">
        <f t="shared" si="99"/>
        <v>0.85</v>
      </c>
      <c r="R204" s="1" t="e">
        <f t="shared" si="100"/>
        <v>#VALUE!</v>
      </c>
      <c r="S204" s="1" t="s">
        <v>194</v>
      </c>
      <c r="T204" s="33" t="e">
        <f t="shared" si="101"/>
        <v>#REF!</v>
      </c>
      <c r="V204" s="48" t="e">
        <f t="shared" si="102"/>
        <v>#REF!</v>
      </c>
      <c r="X204" s="77" t="e">
        <f t="shared" si="103"/>
        <v>#REF!</v>
      </c>
      <c r="Z204" s="48" t="e">
        <f t="shared" si="104"/>
        <v>#REF!</v>
      </c>
      <c r="AC204" s="89"/>
      <c r="AD204" s="89">
        <f>+SUMIFS(ReserveByGroup!D:D,ReserveByGroup!B:B,VALUE(LEFT(A204,6))*100,ReserveByGroup!C:C,VALUE(MID(A204,8,4)))</f>
        <v>0</v>
      </c>
      <c r="AG204" s="89" t="e">
        <f t="shared" si="105"/>
        <v>#REF!</v>
      </c>
    </row>
    <row r="205" spans="1:33" x14ac:dyDescent="0.2">
      <c r="A205" t="s">
        <v>316</v>
      </c>
      <c r="B205" s="21"/>
      <c r="D205" s="11" t="s">
        <v>130</v>
      </c>
      <c r="F205" s="46" t="e">
        <f t="shared" si="95"/>
        <v>#REF!</v>
      </c>
      <c r="G205" s="47"/>
      <c r="H205" s="48" t="e">
        <f t="shared" si="96"/>
        <v>#REF!</v>
      </c>
      <c r="I205" s="48"/>
      <c r="J205" s="137" t="str">
        <f t="shared" si="97"/>
        <v>50-R3</v>
      </c>
      <c r="K205" s="137" t="str">
        <f t="shared" si="97"/>
        <v>*</v>
      </c>
      <c r="L205" s="33">
        <f t="shared" si="97"/>
        <v>-5</v>
      </c>
      <c r="N205" s="48" t="e">
        <f t="shared" si="98"/>
        <v>#REF!</v>
      </c>
      <c r="P205" s="21">
        <f t="shared" si="99"/>
        <v>3.08</v>
      </c>
      <c r="R205" s="1" t="e">
        <f t="shared" si="100"/>
        <v>#VALUE!</v>
      </c>
      <c r="S205" s="1" t="s">
        <v>194</v>
      </c>
      <c r="T205" s="33" t="e">
        <f t="shared" si="101"/>
        <v>#REF!</v>
      </c>
      <c r="V205" s="48" t="e">
        <f t="shared" si="102"/>
        <v>#REF!</v>
      </c>
      <c r="X205" s="77" t="e">
        <f t="shared" si="103"/>
        <v>#REF!</v>
      </c>
      <c r="Z205" s="48" t="e">
        <f t="shared" si="104"/>
        <v>#REF!</v>
      </c>
      <c r="AC205" s="89"/>
      <c r="AD205" s="89">
        <f>+SUMIFS(ReserveByGroup!D:D,ReserveByGroup!B:B,VALUE(LEFT(A205,6))*100,ReserveByGroup!C:C,VALUE(MID(A205,8,4)))</f>
        <v>0</v>
      </c>
      <c r="AG205" s="89" t="e">
        <f t="shared" si="105"/>
        <v>#REF!</v>
      </c>
    </row>
    <row r="206" spans="1:33" x14ac:dyDescent="0.2">
      <c r="A206" t="s">
        <v>317</v>
      </c>
      <c r="B206" s="21"/>
      <c r="D206" s="11" t="s">
        <v>131</v>
      </c>
      <c r="F206" s="46" t="e">
        <f t="shared" si="95"/>
        <v>#REF!</v>
      </c>
      <c r="G206" s="47"/>
      <c r="H206" s="48" t="e">
        <f t="shared" si="96"/>
        <v>#REF!</v>
      </c>
      <c r="I206" s="48"/>
      <c r="J206" s="137" t="str">
        <f t="shared" si="97"/>
        <v>50-R3</v>
      </c>
      <c r="K206" s="137" t="str">
        <f t="shared" si="97"/>
        <v>*</v>
      </c>
      <c r="L206" s="33">
        <f t="shared" si="97"/>
        <v>-5</v>
      </c>
      <c r="N206" s="48" t="e">
        <f t="shared" si="98"/>
        <v>#REF!</v>
      </c>
      <c r="P206" s="21">
        <f t="shared" si="99"/>
        <v>3.07</v>
      </c>
      <c r="R206" s="1" t="e">
        <f t="shared" si="100"/>
        <v>#VALUE!</v>
      </c>
      <c r="S206" s="1" t="s">
        <v>194</v>
      </c>
      <c r="T206" s="33" t="e">
        <f t="shared" si="101"/>
        <v>#REF!</v>
      </c>
      <c r="V206" s="48" t="e">
        <f t="shared" si="102"/>
        <v>#REF!</v>
      </c>
      <c r="X206" s="77" t="e">
        <f t="shared" si="103"/>
        <v>#REF!</v>
      </c>
      <c r="Z206" s="48" t="e">
        <f t="shared" si="104"/>
        <v>#REF!</v>
      </c>
      <c r="AC206" s="89"/>
      <c r="AD206" s="89">
        <f>+SUMIFS(ReserveByGroup!D:D,ReserveByGroup!B:B,VALUE(LEFT(A206,6))*100,ReserveByGroup!C:C,VALUE(MID(A206,8,4)))</f>
        <v>0</v>
      </c>
      <c r="AG206" s="89" t="e">
        <f t="shared" si="105"/>
        <v>#REF!</v>
      </c>
    </row>
    <row r="207" spans="1:33" x14ac:dyDescent="0.2">
      <c r="A207" t="s">
        <v>318</v>
      </c>
      <c r="B207" s="21"/>
      <c r="D207" s="11" t="s">
        <v>132</v>
      </c>
      <c r="F207" s="46" t="e">
        <f t="shared" si="95"/>
        <v>#REF!</v>
      </c>
      <c r="G207" s="47"/>
      <c r="H207" s="48" t="e">
        <f t="shared" si="96"/>
        <v>#REF!</v>
      </c>
      <c r="I207" s="48"/>
      <c r="J207" s="137" t="str">
        <f t="shared" si="97"/>
        <v>50-R3</v>
      </c>
      <c r="K207" s="137" t="str">
        <f t="shared" si="97"/>
        <v>*</v>
      </c>
      <c r="L207" s="33">
        <f t="shared" si="97"/>
        <v>-5</v>
      </c>
      <c r="N207" s="48" t="e">
        <f t="shared" si="98"/>
        <v>#REF!</v>
      </c>
      <c r="P207" s="21">
        <f t="shared" si="99"/>
        <v>2.99</v>
      </c>
      <c r="R207" s="1" t="e">
        <f t="shared" si="100"/>
        <v>#VALUE!</v>
      </c>
      <c r="S207" s="1" t="s">
        <v>194</v>
      </c>
      <c r="T207" s="33" t="e">
        <f t="shared" si="101"/>
        <v>#REF!</v>
      </c>
      <c r="V207" s="48" t="e">
        <f t="shared" si="102"/>
        <v>#REF!</v>
      </c>
      <c r="X207" s="77" t="e">
        <f t="shared" si="103"/>
        <v>#REF!</v>
      </c>
      <c r="Z207" s="48" t="e">
        <f t="shared" si="104"/>
        <v>#REF!</v>
      </c>
      <c r="AC207" s="89"/>
      <c r="AD207" s="89">
        <f>+SUMIFS(ReserveByGroup!D:D,ReserveByGroup!B:B,VALUE(LEFT(A207,6))*100,ReserveByGroup!C:C,VALUE(MID(A207,8,4)))</f>
        <v>0</v>
      </c>
      <c r="AG207" s="89" t="e">
        <f t="shared" si="105"/>
        <v>#REF!</v>
      </c>
    </row>
    <row r="208" spans="1:33" x14ac:dyDescent="0.2">
      <c r="A208" t="s">
        <v>319</v>
      </c>
      <c r="B208" s="21"/>
      <c r="D208" s="11" t="s">
        <v>133</v>
      </c>
      <c r="F208" s="46" t="e">
        <f t="shared" si="95"/>
        <v>#REF!</v>
      </c>
      <c r="G208" s="47"/>
      <c r="H208" s="48" t="e">
        <f t="shared" si="96"/>
        <v>#REF!</v>
      </c>
      <c r="I208" s="48"/>
      <c r="J208" s="137" t="str">
        <f t="shared" si="97"/>
        <v>50-R3</v>
      </c>
      <c r="K208" s="137" t="str">
        <f t="shared" si="97"/>
        <v>*</v>
      </c>
      <c r="L208" s="33">
        <f t="shared" si="97"/>
        <v>-5</v>
      </c>
      <c r="N208" s="48" t="e">
        <f t="shared" si="98"/>
        <v>#REF!</v>
      </c>
      <c r="P208" s="21">
        <f t="shared" si="99"/>
        <v>2.99</v>
      </c>
      <c r="R208" s="1" t="e">
        <f t="shared" si="100"/>
        <v>#VALUE!</v>
      </c>
      <c r="S208" s="1" t="s">
        <v>194</v>
      </c>
      <c r="T208" s="33" t="e">
        <f t="shared" si="101"/>
        <v>#REF!</v>
      </c>
      <c r="V208" s="48" t="e">
        <f t="shared" si="102"/>
        <v>#REF!</v>
      </c>
      <c r="X208" s="77" t="e">
        <f t="shared" si="103"/>
        <v>#REF!</v>
      </c>
      <c r="Z208" s="48" t="e">
        <f t="shared" si="104"/>
        <v>#REF!</v>
      </c>
      <c r="AC208" s="89"/>
      <c r="AD208" s="89">
        <f>+SUMIFS(ReserveByGroup!D:D,ReserveByGroup!B:B,VALUE(LEFT(A208,6))*100,ReserveByGroup!C:C,VALUE(MID(A208,8,4)))</f>
        <v>0</v>
      </c>
      <c r="AG208" s="89" t="e">
        <f t="shared" si="105"/>
        <v>#REF!</v>
      </c>
    </row>
    <row r="209" spans="1:33" x14ac:dyDescent="0.2">
      <c r="A209" t="s">
        <v>320</v>
      </c>
      <c r="B209" s="21"/>
      <c r="D209" s="11" t="s">
        <v>134</v>
      </c>
      <c r="F209" s="46" t="e">
        <f t="shared" si="95"/>
        <v>#REF!</v>
      </c>
      <c r="G209" s="47"/>
      <c r="H209" s="48" t="e">
        <f t="shared" si="96"/>
        <v>#REF!</v>
      </c>
      <c r="I209" s="48"/>
      <c r="J209" s="137" t="str">
        <f t="shared" si="97"/>
        <v>50-R3</v>
      </c>
      <c r="K209" s="137" t="str">
        <f t="shared" si="97"/>
        <v>*</v>
      </c>
      <c r="L209" s="33">
        <f t="shared" si="97"/>
        <v>-5</v>
      </c>
      <c r="N209" s="48" t="e">
        <f t="shared" si="98"/>
        <v>#REF!</v>
      </c>
      <c r="P209" s="21">
        <f t="shared" si="99"/>
        <v>3.17</v>
      </c>
      <c r="R209" s="1" t="e">
        <f t="shared" si="100"/>
        <v>#VALUE!</v>
      </c>
      <c r="S209" s="1" t="s">
        <v>194</v>
      </c>
      <c r="T209" s="33" t="e">
        <f t="shared" si="101"/>
        <v>#REF!</v>
      </c>
      <c r="V209" s="48" t="e">
        <f t="shared" si="102"/>
        <v>#REF!</v>
      </c>
      <c r="X209" s="77" t="e">
        <f t="shared" si="103"/>
        <v>#REF!</v>
      </c>
      <c r="Z209" s="48" t="e">
        <f t="shared" si="104"/>
        <v>#REF!</v>
      </c>
      <c r="AC209" s="89"/>
      <c r="AD209" s="89">
        <f>+SUMIFS(ReserveByGroup!D:D,ReserveByGroup!B:B,VALUE(LEFT(A209,6))*100,ReserveByGroup!C:C,VALUE(MID(A209,8,4)))</f>
        <v>0</v>
      </c>
      <c r="AG209" s="89" t="e">
        <f t="shared" si="105"/>
        <v>#REF!</v>
      </c>
    </row>
    <row r="210" spans="1:33" x14ac:dyDescent="0.2">
      <c r="A210" t="s">
        <v>321</v>
      </c>
      <c r="B210" s="21"/>
      <c r="D210" s="11" t="s">
        <v>135</v>
      </c>
      <c r="F210" s="46" t="e">
        <f t="shared" si="95"/>
        <v>#REF!</v>
      </c>
      <c r="G210" s="47"/>
      <c r="H210" s="48" t="e">
        <f t="shared" si="96"/>
        <v>#REF!</v>
      </c>
      <c r="I210" s="48"/>
      <c r="J210" s="137" t="str">
        <f t="shared" si="97"/>
        <v>50-R3</v>
      </c>
      <c r="K210" s="137" t="str">
        <f t="shared" si="97"/>
        <v>*</v>
      </c>
      <c r="L210" s="33">
        <f t="shared" si="97"/>
        <v>-5</v>
      </c>
      <c r="N210" s="48" t="e">
        <f t="shared" si="98"/>
        <v>#REF!</v>
      </c>
      <c r="P210" s="21">
        <f t="shared" si="99"/>
        <v>3.17</v>
      </c>
      <c r="R210" s="1" t="e">
        <f t="shared" si="100"/>
        <v>#VALUE!</v>
      </c>
      <c r="S210" s="1" t="s">
        <v>194</v>
      </c>
      <c r="T210" s="33" t="e">
        <f t="shared" si="101"/>
        <v>#REF!</v>
      </c>
      <c r="V210" s="48" t="e">
        <f t="shared" si="102"/>
        <v>#REF!</v>
      </c>
      <c r="X210" s="77" t="e">
        <f t="shared" si="103"/>
        <v>#REF!</v>
      </c>
      <c r="Z210" s="48" t="e">
        <f t="shared" si="104"/>
        <v>#REF!</v>
      </c>
      <c r="AC210" s="89"/>
      <c r="AD210" s="89">
        <f>+SUMIFS(ReserveByGroup!D:D,ReserveByGroup!B:B,VALUE(LEFT(A210,6))*100,ReserveByGroup!C:C,VALUE(MID(A210,8,4)))</f>
        <v>0</v>
      </c>
      <c r="AG210" s="89" t="e">
        <f t="shared" si="105"/>
        <v>#REF!</v>
      </c>
    </row>
    <row r="211" spans="1:33" x14ac:dyDescent="0.2">
      <c r="A211" t="s">
        <v>322</v>
      </c>
      <c r="B211" s="21"/>
      <c r="D211" s="11" t="s">
        <v>142</v>
      </c>
      <c r="F211" s="46" t="e">
        <f t="shared" si="95"/>
        <v>#REF!</v>
      </c>
      <c r="G211" s="47"/>
      <c r="H211" s="48" t="e">
        <f t="shared" si="96"/>
        <v>#REF!</v>
      </c>
      <c r="I211" s="48"/>
      <c r="J211" s="137" t="str">
        <f t="shared" si="97"/>
        <v>50-R3</v>
      </c>
      <c r="K211" s="137" t="str">
        <f t="shared" si="97"/>
        <v>*</v>
      </c>
      <c r="L211" s="33">
        <f t="shared" si="97"/>
        <v>-5</v>
      </c>
      <c r="N211" s="48" t="e">
        <f t="shared" si="98"/>
        <v>#REF!</v>
      </c>
      <c r="P211" s="21">
        <f t="shared" si="99"/>
        <v>3.19</v>
      </c>
      <c r="R211" s="1" t="e">
        <f t="shared" si="100"/>
        <v>#VALUE!</v>
      </c>
      <c r="S211" s="1" t="s">
        <v>194</v>
      </c>
      <c r="T211" s="33" t="e">
        <f t="shared" si="101"/>
        <v>#REF!</v>
      </c>
      <c r="V211" s="48" t="e">
        <f t="shared" si="102"/>
        <v>#REF!</v>
      </c>
      <c r="X211" s="77" t="e">
        <f t="shared" si="103"/>
        <v>#REF!</v>
      </c>
      <c r="Z211" s="48" t="e">
        <f t="shared" si="104"/>
        <v>#REF!</v>
      </c>
      <c r="AC211" s="89"/>
      <c r="AD211" s="89">
        <f>+SUMIFS(ReserveByGroup!D:D,ReserveByGroup!B:B,VALUE(LEFT(A211,6))*100,ReserveByGroup!C:C,VALUE(MID(A211,8,4)))</f>
        <v>0</v>
      </c>
      <c r="AG211" s="89" t="e">
        <f t="shared" si="105"/>
        <v>#REF!</v>
      </c>
    </row>
    <row r="212" spans="1:33" x14ac:dyDescent="0.2">
      <c r="A212" t="s">
        <v>323</v>
      </c>
      <c r="B212" s="21"/>
      <c r="D212" s="11" t="s">
        <v>136</v>
      </c>
      <c r="F212" s="46" t="e">
        <f t="shared" si="95"/>
        <v>#REF!</v>
      </c>
      <c r="G212" s="47"/>
      <c r="H212" s="48" t="e">
        <f t="shared" si="96"/>
        <v>#REF!</v>
      </c>
      <c r="I212" s="48"/>
      <c r="J212" s="137" t="str">
        <f t="shared" si="97"/>
        <v>50-R3</v>
      </c>
      <c r="K212" s="137" t="str">
        <f t="shared" si="97"/>
        <v>*</v>
      </c>
      <c r="L212" s="33">
        <f t="shared" si="97"/>
        <v>-5</v>
      </c>
      <c r="N212" s="48" t="e">
        <f t="shared" si="98"/>
        <v>#REF!</v>
      </c>
      <c r="P212" s="21">
        <f t="shared" si="99"/>
        <v>3.36</v>
      </c>
      <c r="R212" s="1" t="e">
        <f t="shared" si="100"/>
        <v>#VALUE!</v>
      </c>
      <c r="S212" s="1" t="s">
        <v>194</v>
      </c>
      <c r="T212" s="33" t="e">
        <f t="shared" si="101"/>
        <v>#REF!</v>
      </c>
      <c r="V212" s="48" t="e">
        <f t="shared" si="102"/>
        <v>#REF!</v>
      </c>
      <c r="X212" s="77" t="e">
        <f t="shared" si="103"/>
        <v>#REF!</v>
      </c>
      <c r="Z212" s="48" t="e">
        <f t="shared" si="104"/>
        <v>#REF!</v>
      </c>
      <c r="AC212" s="89"/>
      <c r="AD212" s="89">
        <f>+SUMIFS(ReserveByGroup!D:D,ReserveByGroup!B:B,VALUE(LEFT(A212,6))*100,ReserveByGroup!C:C,VALUE(MID(A212,8,4)))</f>
        <v>0</v>
      </c>
      <c r="AG212" s="89" t="e">
        <f t="shared" si="105"/>
        <v>#REF!</v>
      </c>
    </row>
    <row r="213" spans="1:33" x14ac:dyDescent="0.2">
      <c r="A213" t="s">
        <v>324</v>
      </c>
      <c r="B213" s="21"/>
      <c r="D213" s="11" t="s">
        <v>137</v>
      </c>
      <c r="F213" s="46" t="e">
        <f t="shared" si="95"/>
        <v>#REF!</v>
      </c>
      <c r="G213" s="47"/>
      <c r="H213" s="48" t="e">
        <f t="shared" si="96"/>
        <v>#REF!</v>
      </c>
      <c r="I213" s="48"/>
      <c r="J213" s="137" t="str">
        <f t="shared" si="97"/>
        <v>50-R3</v>
      </c>
      <c r="K213" s="137" t="str">
        <f t="shared" si="97"/>
        <v>*</v>
      </c>
      <c r="L213" s="33">
        <f t="shared" si="97"/>
        <v>-5</v>
      </c>
      <c r="N213" s="48" t="e">
        <f t="shared" si="98"/>
        <v>#REF!</v>
      </c>
      <c r="P213" s="21">
        <f t="shared" si="99"/>
        <v>3.36</v>
      </c>
      <c r="R213" s="1" t="e">
        <f t="shared" si="100"/>
        <v>#VALUE!</v>
      </c>
      <c r="S213" s="1" t="s">
        <v>194</v>
      </c>
      <c r="T213" s="33" t="e">
        <f t="shared" si="101"/>
        <v>#REF!</v>
      </c>
      <c r="V213" s="48" t="e">
        <f t="shared" si="102"/>
        <v>#REF!</v>
      </c>
      <c r="X213" s="77" t="e">
        <f t="shared" si="103"/>
        <v>#REF!</v>
      </c>
      <c r="Z213" s="48" t="e">
        <f t="shared" si="104"/>
        <v>#REF!</v>
      </c>
      <c r="AC213" s="89"/>
      <c r="AD213" s="89">
        <f>+SUMIFS(ReserveByGroup!D:D,ReserveByGroup!B:B,VALUE(LEFT(A213,6))*100,ReserveByGroup!C:C,VALUE(MID(A213,8,4)))</f>
        <v>0</v>
      </c>
      <c r="AG213" s="89" t="e">
        <f t="shared" si="105"/>
        <v>#REF!</v>
      </c>
    </row>
    <row r="214" spans="1:33" x14ac:dyDescent="0.2">
      <c r="A214" t="s">
        <v>325</v>
      </c>
      <c r="B214" s="21"/>
      <c r="D214" s="11" t="s">
        <v>138</v>
      </c>
      <c r="F214" s="46" t="e">
        <f t="shared" si="95"/>
        <v>#REF!</v>
      </c>
      <c r="G214" s="47"/>
      <c r="H214" s="48" t="e">
        <f t="shared" si="96"/>
        <v>#REF!</v>
      </c>
      <c r="I214" s="48"/>
      <c r="J214" s="137" t="str">
        <f t="shared" si="97"/>
        <v>50-R3</v>
      </c>
      <c r="K214" s="137" t="str">
        <f t="shared" si="97"/>
        <v>*</v>
      </c>
      <c r="L214" s="33">
        <f t="shared" si="97"/>
        <v>-5</v>
      </c>
      <c r="N214" s="48" t="e">
        <f t="shared" si="98"/>
        <v>#REF!</v>
      </c>
      <c r="P214" s="21">
        <f t="shared" si="99"/>
        <v>3.36</v>
      </c>
      <c r="R214" s="1" t="e">
        <f t="shared" si="100"/>
        <v>#VALUE!</v>
      </c>
      <c r="S214" s="1" t="s">
        <v>194</v>
      </c>
      <c r="T214" s="33" t="e">
        <f t="shared" si="101"/>
        <v>#REF!</v>
      </c>
      <c r="V214" s="48" t="e">
        <f t="shared" si="102"/>
        <v>#REF!</v>
      </c>
      <c r="X214" s="77" t="e">
        <f t="shared" si="103"/>
        <v>#REF!</v>
      </c>
      <c r="Z214" s="48" t="e">
        <f t="shared" si="104"/>
        <v>#REF!</v>
      </c>
      <c r="AC214" s="89"/>
      <c r="AD214" s="89">
        <f>+SUMIFS(ReserveByGroup!D:D,ReserveByGroup!B:B,VALUE(LEFT(A214,6))*100,ReserveByGroup!C:C,VALUE(MID(A214,8,4)))</f>
        <v>0</v>
      </c>
      <c r="AG214" s="89" t="e">
        <f t="shared" si="105"/>
        <v>#REF!</v>
      </c>
    </row>
    <row r="215" spans="1:33" x14ac:dyDescent="0.2">
      <c r="A215" t="s">
        <v>326</v>
      </c>
      <c r="B215" s="21"/>
      <c r="D215" s="11" t="s">
        <v>139</v>
      </c>
      <c r="F215" s="49" t="e">
        <f t="shared" si="95"/>
        <v>#REF!</v>
      </c>
      <c r="G215" s="47"/>
      <c r="H215" s="48" t="e">
        <f t="shared" si="96"/>
        <v>#REF!</v>
      </c>
      <c r="I215" s="48"/>
      <c r="J215" s="137" t="str">
        <f t="shared" si="97"/>
        <v>50-R3</v>
      </c>
      <c r="K215" s="137" t="str">
        <f t="shared" si="97"/>
        <v>*</v>
      </c>
      <c r="L215" s="33">
        <f t="shared" si="97"/>
        <v>-5</v>
      </c>
      <c r="N215" s="48" t="e">
        <f t="shared" si="98"/>
        <v>#REF!</v>
      </c>
      <c r="P215" s="21">
        <f t="shared" si="99"/>
        <v>3.36</v>
      </c>
      <c r="R215" s="1" t="e">
        <f t="shared" si="100"/>
        <v>#VALUE!</v>
      </c>
      <c r="S215" s="1" t="s">
        <v>194</v>
      </c>
      <c r="T215" s="33" t="e">
        <f t="shared" si="101"/>
        <v>#REF!</v>
      </c>
      <c r="V215" s="48" t="e">
        <f t="shared" si="102"/>
        <v>#REF!</v>
      </c>
      <c r="X215" s="77" t="e">
        <f t="shared" si="103"/>
        <v>#REF!</v>
      </c>
      <c r="Z215" s="48" t="e">
        <f t="shared" si="104"/>
        <v>#REF!</v>
      </c>
      <c r="AC215" s="89"/>
      <c r="AD215" s="89">
        <f>+SUMIFS(ReserveByGroup!D:D,ReserveByGroup!B:B,VALUE(LEFT(A215,6))*100,ReserveByGroup!C:C,VALUE(MID(A215,8,4)))</f>
        <v>0</v>
      </c>
      <c r="AG215" s="89" t="e">
        <f t="shared" si="105"/>
        <v>#REF!</v>
      </c>
    </row>
    <row r="216" spans="1:33" x14ac:dyDescent="0.2">
      <c r="B216" s="21"/>
      <c r="F216" s="46"/>
      <c r="H216" s="40"/>
      <c r="I216" s="34"/>
      <c r="R216" s="1"/>
      <c r="S216" s="1"/>
      <c r="T216" s="33"/>
      <c r="V216" s="40"/>
      <c r="X216" s="21"/>
      <c r="Z216" s="40"/>
    </row>
    <row r="217" spans="1:33" x14ac:dyDescent="0.2">
      <c r="A217">
        <v>342</v>
      </c>
      <c r="B217" s="21"/>
      <c r="D217" s="18" t="s">
        <v>195</v>
      </c>
      <c r="F217" s="46" t="e">
        <f>+SUBTOTAL(9,F201:F216)</f>
        <v>#REF!</v>
      </c>
      <c r="H217" s="34" t="e">
        <f>+SUBTOTAL(9,H201:H216)</f>
        <v>#REF!</v>
      </c>
      <c r="I217" s="34"/>
      <c r="N217" s="34" t="e">
        <f>+SUBTOTAL(9,N201:N216)</f>
        <v>#REF!</v>
      </c>
      <c r="R217" s="1"/>
      <c r="S217" s="1"/>
      <c r="T217" s="33"/>
      <c r="V217" s="34" t="e">
        <f>+SUBTOTAL(9,V201:V216)</f>
        <v>#REF!</v>
      </c>
      <c r="X217" s="77" t="e">
        <f>IF(V217/F217*100=0,"-     ",V217/F217*100)</f>
        <v>#REF!</v>
      </c>
      <c r="Z217" s="34" t="e">
        <f>+SUBTOTAL(9,Z201:Z216)</f>
        <v>#REF!</v>
      </c>
      <c r="AC217" s="89" t="e">
        <f>+SUMIF(#REF!,$A217*100,#REF!)</f>
        <v>#REF!</v>
      </c>
      <c r="AD217" s="89" t="e">
        <f>+SUMIF(#REF!,$A217*100,#REF!)</f>
        <v>#REF!</v>
      </c>
      <c r="AF217" s="89" t="e">
        <f>+AC217-F217</f>
        <v>#REF!</v>
      </c>
      <c r="AG217" s="89" t="e">
        <f>+AD217+H217</f>
        <v>#REF!</v>
      </c>
    </row>
    <row r="218" spans="1:33" x14ac:dyDescent="0.2">
      <c r="B218" s="21"/>
      <c r="F218" s="46"/>
      <c r="H218" s="34"/>
      <c r="I218" s="34"/>
      <c r="R218" s="1"/>
      <c r="S218" s="1"/>
      <c r="T218" s="33"/>
      <c r="V218" s="34"/>
      <c r="X218" s="21"/>
      <c r="Z218" s="34"/>
    </row>
    <row r="219" spans="1:33" x14ac:dyDescent="0.2">
      <c r="B219" s="21">
        <v>343</v>
      </c>
      <c r="D219" t="s">
        <v>143</v>
      </c>
      <c r="F219" s="46"/>
      <c r="H219" s="34"/>
      <c r="I219" s="34"/>
      <c r="T219" s="32"/>
      <c r="V219" s="34"/>
      <c r="Z219" s="34"/>
    </row>
    <row r="220" spans="1:33" x14ac:dyDescent="0.2">
      <c r="A220" t="s">
        <v>327</v>
      </c>
      <c r="B220" s="21"/>
      <c r="D220" s="11" t="s">
        <v>144</v>
      </c>
      <c r="F220" s="46" t="e">
        <f t="shared" ref="F220:F229" si="106">+VLOOKUP($A220,Deprate,F$1,0)</f>
        <v>#REF!</v>
      </c>
      <c r="G220" s="47"/>
      <c r="H220" s="48" t="e">
        <f t="shared" ref="H220:H229" si="107">+VLOOKUP($A220,Deprate,H$1,0)</f>
        <v>#REF!</v>
      </c>
      <c r="I220" s="48"/>
      <c r="J220" s="137" t="str">
        <f t="shared" ref="J220:L229" si="108">+VLOOKUP($A220,ExistingEstimates,J$1,0)</f>
        <v>30-R2</v>
      </c>
      <c r="K220" s="137" t="str">
        <f t="shared" si="108"/>
        <v>*</v>
      </c>
      <c r="L220" s="33">
        <f t="shared" si="108"/>
        <v>-5</v>
      </c>
      <c r="N220" s="48" t="e">
        <f t="shared" ref="N220:N229" si="109">+ROUND(P220*F220/100,2)</f>
        <v>#REF!</v>
      </c>
      <c r="P220" s="21">
        <f t="shared" ref="P220:P229" si="110">+VLOOKUP($A220,ExistingEstimates,P$1,0)</f>
        <v>3.84</v>
      </c>
      <c r="R220" s="1" t="e">
        <f t="shared" ref="R220:R229" si="111">+TEXT(VLOOKUP($A220,Deprate,3,0),"#")&amp;"-"&amp;TRIM(VLOOKUP($A220,Deprate,4,0))</f>
        <v>#VALUE!</v>
      </c>
      <c r="S220" s="1" t="s">
        <v>194</v>
      </c>
      <c r="T220" s="33" t="e">
        <f t="shared" ref="T220:T229" si="112">+VLOOKUP($A220,Deprate,T$1,0)</f>
        <v>#REF!</v>
      </c>
      <c r="V220" s="48" t="e">
        <f t="shared" ref="V220:V229" si="113">+VLOOKUP($A220,Deprate,V$1,0)</f>
        <v>#REF!</v>
      </c>
      <c r="X220" s="77" t="e">
        <f t="shared" ref="X220:X229" si="114">IF(V220/F220*100=0,"-     ",V220/F220*100)</f>
        <v>#REF!</v>
      </c>
      <c r="Z220" s="48" t="e">
        <f t="shared" ref="Z220:Z229" si="115">+V220-N220</f>
        <v>#REF!</v>
      </c>
      <c r="AC220" s="89"/>
      <c r="AD220" s="89">
        <f>+SUMIFS(ReserveByGroup!D:D,ReserveByGroup!B:B,VALUE(LEFT(A220,6))*100,ReserveByGroup!C:C,VALUE(MID(A220,8,4)))</f>
        <v>0</v>
      </c>
      <c r="AG220" s="89" t="e">
        <f t="shared" ref="AG220:AG229" si="116">+AD220+H220</f>
        <v>#REF!</v>
      </c>
    </row>
    <row r="221" spans="1:33" x14ac:dyDescent="0.2">
      <c r="A221" t="s">
        <v>328</v>
      </c>
      <c r="B221" s="21"/>
      <c r="D221" s="11" t="s">
        <v>145</v>
      </c>
      <c r="F221" s="46" t="e">
        <f t="shared" si="106"/>
        <v>#REF!</v>
      </c>
      <c r="G221" s="47"/>
      <c r="H221" s="48" t="e">
        <f t="shared" si="107"/>
        <v>#REF!</v>
      </c>
      <c r="I221" s="48"/>
      <c r="J221" s="137" t="str">
        <f t="shared" si="108"/>
        <v>30-R2</v>
      </c>
      <c r="K221" s="137" t="str">
        <f t="shared" si="108"/>
        <v>*</v>
      </c>
      <c r="L221" s="33">
        <f t="shared" si="108"/>
        <v>-5</v>
      </c>
      <c r="N221" s="48" t="e">
        <f t="shared" si="109"/>
        <v>#REF!</v>
      </c>
      <c r="P221" s="21">
        <f t="shared" si="110"/>
        <v>3.84</v>
      </c>
      <c r="R221" s="1" t="e">
        <f t="shared" si="111"/>
        <v>#VALUE!</v>
      </c>
      <c r="S221" s="1" t="s">
        <v>194</v>
      </c>
      <c r="T221" s="33" t="e">
        <f t="shared" si="112"/>
        <v>#REF!</v>
      </c>
      <c r="V221" s="48" t="e">
        <f t="shared" si="113"/>
        <v>#REF!</v>
      </c>
      <c r="X221" s="77" t="e">
        <f t="shared" si="114"/>
        <v>#REF!</v>
      </c>
      <c r="Z221" s="48" t="e">
        <f t="shared" si="115"/>
        <v>#REF!</v>
      </c>
      <c r="AC221" s="89"/>
      <c r="AD221" s="89">
        <f>+SUMIFS(ReserveByGroup!D:D,ReserveByGroup!B:B,VALUE(LEFT(A221,6))*100,ReserveByGroup!C:C,VALUE(MID(A221,8,4)))</f>
        <v>0</v>
      </c>
      <c r="AG221" s="89" t="e">
        <f t="shared" si="116"/>
        <v>#REF!</v>
      </c>
    </row>
    <row r="222" spans="1:33" x14ac:dyDescent="0.2">
      <c r="A222" t="s">
        <v>329</v>
      </c>
      <c r="B222" s="21"/>
      <c r="D222" s="11" t="s">
        <v>146</v>
      </c>
      <c r="F222" s="46" t="e">
        <f t="shared" si="106"/>
        <v>#REF!</v>
      </c>
      <c r="G222" s="47"/>
      <c r="H222" s="48" t="e">
        <f t="shared" si="107"/>
        <v>#REF!</v>
      </c>
      <c r="I222" s="48"/>
      <c r="J222" s="137" t="str">
        <f t="shared" si="108"/>
        <v>30-R2</v>
      </c>
      <c r="K222" s="137" t="str">
        <f t="shared" si="108"/>
        <v>*</v>
      </c>
      <c r="L222" s="33">
        <f t="shared" si="108"/>
        <v>-5</v>
      </c>
      <c r="N222" s="48" t="e">
        <f t="shared" si="109"/>
        <v>#REF!</v>
      </c>
      <c r="P222" s="21">
        <f t="shared" si="110"/>
        <v>3.85</v>
      </c>
      <c r="R222" s="1" t="e">
        <f t="shared" si="111"/>
        <v>#VALUE!</v>
      </c>
      <c r="S222" s="1" t="s">
        <v>194</v>
      </c>
      <c r="T222" s="33" t="e">
        <f t="shared" si="112"/>
        <v>#REF!</v>
      </c>
      <c r="V222" s="48" t="e">
        <f t="shared" si="113"/>
        <v>#REF!</v>
      </c>
      <c r="X222" s="77" t="e">
        <f t="shared" si="114"/>
        <v>#REF!</v>
      </c>
      <c r="Z222" s="48" t="e">
        <f t="shared" si="115"/>
        <v>#REF!</v>
      </c>
      <c r="AC222" s="89"/>
      <c r="AD222" s="89">
        <f>+SUMIFS(ReserveByGroup!D:D,ReserveByGroup!B:B,VALUE(LEFT(A222,6))*100,ReserveByGroup!C:C,VALUE(MID(A222,8,4)))</f>
        <v>0</v>
      </c>
      <c r="AG222" s="89" t="e">
        <f t="shared" si="116"/>
        <v>#REF!</v>
      </c>
    </row>
    <row r="223" spans="1:33" x14ac:dyDescent="0.2">
      <c r="A223" t="s">
        <v>330</v>
      </c>
      <c r="B223" s="21"/>
      <c r="D223" s="11" t="s">
        <v>147</v>
      </c>
      <c r="F223" s="46" t="e">
        <f t="shared" si="106"/>
        <v>#REF!</v>
      </c>
      <c r="G223" s="47"/>
      <c r="H223" s="48" t="e">
        <f t="shared" si="107"/>
        <v>#REF!</v>
      </c>
      <c r="I223" s="48"/>
      <c r="J223" s="137" t="str">
        <f t="shared" si="108"/>
        <v>30-R2</v>
      </c>
      <c r="K223" s="137" t="str">
        <f t="shared" si="108"/>
        <v>*</v>
      </c>
      <c r="L223" s="33">
        <f t="shared" si="108"/>
        <v>-5</v>
      </c>
      <c r="N223" s="48" t="e">
        <f t="shared" si="109"/>
        <v>#REF!</v>
      </c>
      <c r="P223" s="21">
        <f t="shared" si="110"/>
        <v>3.81</v>
      </c>
      <c r="R223" s="1" t="e">
        <f t="shared" si="111"/>
        <v>#VALUE!</v>
      </c>
      <c r="S223" s="1" t="s">
        <v>194</v>
      </c>
      <c r="T223" s="33" t="e">
        <f t="shared" si="112"/>
        <v>#REF!</v>
      </c>
      <c r="V223" s="48" t="e">
        <f t="shared" si="113"/>
        <v>#REF!</v>
      </c>
      <c r="X223" s="77" t="e">
        <f t="shared" si="114"/>
        <v>#REF!</v>
      </c>
      <c r="Z223" s="48" t="e">
        <f t="shared" si="115"/>
        <v>#REF!</v>
      </c>
      <c r="AC223" s="89"/>
      <c r="AD223" s="89">
        <f>+SUMIFS(ReserveByGroup!D:D,ReserveByGroup!B:B,VALUE(LEFT(A223,6))*100,ReserveByGroup!C:C,VALUE(MID(A223,8,4)))</f>
        <v>0</v>
      </c>
      <c r="AG223" s="89" t="e">
        <f t="shared" si="116"/>
        <v>#REF!</v>
      </c>
    </row>
    <row r="224" spans="1:33" x14ac:dyDescent="0.2">
      <c r="A224" t="s">
        <v>331</v>
      </c>
      <c r="B224" s="21"/>
      <c r="D224" s="11" t="s">
        <v>148</v>
      </c>
      <c r="F224" s="46" t="e">
        <f t="shared" si="106"/>
        <v>#REF!</v>
      </c>
      <c r="G224" s="47"/>
      <c r="H224" s="48" t="e">
        <f t="shared" si="107"/>
        <v>#REF!</v>
      </c>
      <c r="I224" s="48"/>
      <c r="J224" s="137" t="str">
        <f t="shared" si="108"/>
        <v>30-R2</v>
      </c>
      <c r="K224" s="137" t="str">
        <f t="shared" si="108"/>
        <v>*</v>
      </c>
      <c r="L224" s="33">
        <f t="shared" si="108"/>
        <v>-5</v>
      </c>
      <c r="N224" s="48" t="e">
        <f t="shared" si="109"/>
        <v>#REF!</v>
      </c>
      <c r="P224" s="21">
        <f t="shared" si="110"/>
        <v>3.88</v>
      </c>
      <c r="R224" s="1" t="e">
        <f t="shared" si="111"/>
        <v>#VALUE!</v>
      </c>
      <c r="S224" s="1" t="s">
        <v>194</v>
      </c>
      <c r="T224" s="33" t="e">
        <f t="shared" si="112"/>
        <v>#REF!</v>
      </c>
      <c r="V224" s="48" t="e">
        <f t="shared" si="113"/>
        <v>#REF!</v>
      </c>
      <c r="X224" s="77" t="e">
        <f t="shared" si="114"/>
        <v>#REF!</v>
      </c>
      <c r="Z224" s="48" t="e">
        <f t="shared" si="115"/>
        <v>#REF!</v>
      </c>
      <c r="AC224" s="89"/>
      <c r="AD224" s="89">
        <f>+SUMIFS(ReserveByGroup!D:D,ReserveByGroup!B:B,VALUE(LEFT(A224,6))*100,ReserveByGroup!C:C,VALUE(MID(A224,8,4)))</f>
        <v>0</v>
      </c>
      <c r="AG224" s="89" t="e">
        <f t="shared" si="116"/>
        <v>#REF!</v>
      </c>
    </row>
    <row r="225" spans="1:33" x14ac:dyDescent="0.2">
      <c r="A225" t="s">
        <v>332</v>
      </c>
      <c r="B225" s="21"/>
      <c r="D225" s="11" t="s">
        <v>149</v>
      </c>
      <c r="F225" s="46" t="e">
        <f t="shared" si="106"/>
        <v>#REF!</v>
      </c>
      <c r="G225" s="47"/>
      <c r="H225" s="48" t="e">
        <f t="shared" si="107"/>
        <v>#REF!</v>
      </c>
      <c r="I225" s="48"/>
      <c r="J225" s="137" t="str">
        <f t="shared" si="108"/>
        <v>30-R2</v>
      </c>
      <c r="K225" s="137" t="str">
        <f t="shared" si="108"/>
        <v>*</v>
      </c>
      <c r="L225" s="33">
        <f t="shared" si="108"/>
        <v>-5</v>
      </c>
      <c r="N225" s="48" t="e">
        <f t="shared" si="109"/>
        <v>#REF!</v>
      </c>
      <c r="P225" s="21">
        <f t="shared" si="110"/>
        <v>3.88</v>
      </c>
      <c r="R225" s="1" t="e">
        <f t="shared" si="111"/>
        <v>#VALUE!</v>
      </c>
      <c r="S225" s="1" t="s">
        <v>194</v>
      </c>
      <c r="T225" s="33" t="e">
        <f t="shared" si="112"/>
        <v>#REF!</v>
      </c>
      <c r="V225" s="48" t="e">
        <f t="shared" si="113"/>
        <v>#REF!</v>
      </c>
      <c r="X225" s="77" t="e">
        <f t="shared" si="114"/>
        <v>#REF!</v>
      </c>
      <c r="Z225" s="48" t="e">
        <f t="shared" si="115"/>
        <v>#REF!</v>
      </c>
      <c r="AC225" s="89"/>
      <c r="AD225" s="89">
        <f>+SUMIFS(ReserveByGroup!D:D,ReserveByGroup!B:B,VALUE(LEFT(A225,6))*100,ReserveByGroup!C:C,VALUE(MID(A225,8,4)))</f>
        <v>0</v>
      </c>
      <c r="AG225" s="89" t="e">
        <f t="shared" si="116"/>
        <v>#REF!</v>
      </c>
    </row>
    <row r="226" spans="1:33" x14ac:dyDescent="0.2">
      <c r="A226" t="s">
        <v>333</v>
      </c>
      <c r="B226" s="21"/>
      <c r="D226" s="11" t="s">
        <v>150</v>
      </c>
      <c r="F226" s="46" t="e">
        <f t="shared" si="106"/>
        <v>#REF!</v>
      </c>
      <c r="G226" s="47"/>
      <c r="H226" s="48" t="e">
        <f t="shared" si="107"/>
        <v>#REF!</v>
      </c>
      <c r="I226" s="48"/>
      <c r="J226" s="137" t="str">
        <f t="shared" si="108"/>
        <v>30-R2</v>
      </c>
      <c r="K226" s="137" t="str">
        <f t="shared" si="108"/>
        <v>*</v>
      </c>
      <c r="L226" s="33">
        <f t="shared" si="108"/>
        <v>-5</v>
      </c>
      <c r="N226" s="48" t="e">
        <f t="shared" si="109"/>
        <v>#REF!</v>
      </c>
      <c r="P226" s="21">
        <f t="shared" si="110"/>
        <v>3.99</v>
      </c>
      <c r="R226" s="1" t="e">
        <f t="shared" si="111"/>
        <v>#VALUE!</v>
      </c>
      <c r="S226" s="1" t="s">
        <v>194</v>
      </c>
      <c r="T226" s="33" t="e">
        <f t="shared" si="112"/>
        <v>#REF!</v>
      </c>
      <c r="V226" s="48" t="e">
        <f t="shared" si="113"/>
        <v>#REF!</v>
      </c>
      <c r="X226" s="77" t="e">
        <f t="shared" si="114"/>
        <v>#REF!</v>
      </c>
      <c r="Z226" s="48" t="e">
        <f t="shared" si="115"/>
        <v>#REF!</v>
      </c>
      <c r="AC226" s="89"/>
      <c r="AD226" s="89">
        <f>+SUMIFS(ReserveByGroup!D:D,ReserveByGroup!B:B,VALUE(LEFT(A226,6))*100,ReserveByGroup!C:C,VALUE(MID(A226,8,4)))</f>
        <v>0</v>
      </c>
      <c r="AG226" s="89" t="e">
        <f t="shared" si="116"/>
        <v>#REF!</v>
      </c>
    </row>
    <row r="227" spans="1:33" x14ac:dyDescent="0.2">
      <c r="A227" t="s">
        <v>334</v>
      </c>
      <c r="B227" s="21"/>
      <c r="D227" s="11" t="s">
        <v>151</v>
      </c>
      <c r="F227" s="46" t="e">
        <f t="shared" si="106"/>
        <v>#REF!</v>
      </c>
      <c r="G227" s="47"/>
      <c r="H227" s="48" t="e">
        <f t="shared" si="107"/>
        <v>#REF!</v>
      </c>
      <c r="I227" s="48"/>
      <c r="J227" s="137" t="str">
        <f t="shared" si="108"/>
        <v>30-R2</v>
      </c>
      <c r="K227" s="137" t="str">
        <f t="shared" si="108"/>
        <v>*</v>
      </c>
      <c r="L227" s="33">
        <f t="shared" si="108"/>
        <v>-5</v>
      </c>
      <c r="N227" s="48" t="e">
        <f t="shared" si="109"/>
        <v>#REF!</v>
      </c>
      <c r="P227" s="21">
        <f t="shared" si="110"/>
        <v>3.99</v>
      </c>
      <c r="R227" s="1" t="e">
        <f t="shared" si="111"/>
        <v>#VALUE!</v>
      </c>
      <c r="S227" s="1" t="s">
        <v>194</v>
      </c>
      <c r="T227" s="33" t="e">
        <f t="shared" si="112"/>
        <v>#REF!</v>
      </c>
      <c r="V227" s="48" t="e">
        <f t="shared" si="113"/>
        <v>#REF!</v>
      </c>
      <c r="X227" s="77" t="e">
        <f t="shared" si="114"/>
        <v>#REF!</v>
      </c>
      <c r="Z227" s="48" t="e">
        <f t="shared" si="115"/>
        <v>#REF!</v>
      </c>
      <c r="AC227" s="89"/>
      <c r="AD227" s="89">
        <f>+SUMIFS(ReserveByGroup!D:D,ReserveByGroup!B:B,VALUE(LEFT(A227,6))*100,ReserveByGroup!C:C,VALUE(MID(A227,8,4)))</f>
        <v>0</v>
      </c>
      <c r="AG227" s="89" t="e">
        <f t="shared" si="116"/>
        <v>#REF!</v>
      </c>
    </row>
    <row r="228" spans="1:33" x14ac:dyDescent="0.2">
      <c r="A228" t="s">
        <v>335</v>
      </c>
      <c r="B228" s="21"/>
      <c r="D228" s="11" t="s">
        <v>152</v>
      </c>
      <c r="F228" s="46" t="e">
        <f t="shared" si="106"/>
        <v>#REF!</v>
      </c>
      <c r="G228" s="47"/>
      <c r="H228" s="48" t="e">
        <f t="shared" si="107"/>
        <v>#REF!</v>
      </c>
      <c r="I228" s="48"/>
      <c r="J228" s="137" t="str">
        <f t="shared" si="108"/>
        <v>30-R2</v>
      </c>
      <c r="K228" s="137" t="str">
        <f t="shared" si="108"/>
        <v>*</v>
      </c>
      <c r="L228" s="33">
        <f t="shared" si="108"/>
        <v>-5</v>
      </c>
      <c r="N228" s="48" t="e">
        <f t="shared" si="109"/>
        <v>#REF!</v>
      </c>
      <c r="P228" s="21">
        <f t="shared" si="110"/>
        <v>3.99</v>
      </c>
      <c r="R228" s="1" t="e">
        <f t="shared" si="111"/>
        <v>#VALUE!</v>
      </c>
      <c r="S228" s="1" t="s">
        <v>194</v>
      </c>
      <c r="T228" s="33" t="e">
        <f t="shared" si="112"/>
        <v>#REF!</v>
      </c>
      <c r="V228" s="48" t="e">
        <f t="shared" si="113"/>
        <v>#REF!</v>
      </c>
      <c r="X228" s="77" t="e">
        <f t="shared" si="114"/>
        <v>#REF!</v>
      </c>
      <c r="Z228" s="48" t="e">
        <f t="shared" si="115"/>
        <v>#REF!</v>
      </c>
      <c r="AC228" s="89"/>
      <c r="AD228" s="89">
        <f>+SUMIFS(ReserveByGroup!D:D,ReserveByGroup!B:B,VALUE(LEFT(A228,6))*100,ReserveByGroup!C:C,VALUE(MID(A228,8,4)))</f>
        <v>0</v>
      </c>
      <c r="AG228" s="89" t="e">
        <f t="shared" si="116"/>
        <v>#REF!</v>
      </c>
    </row>
    <row r="229" spans="1:33" x14ac:dyDescent="0.2">
      <c r="A229" t="s">
        <v>336</v>
      </c>
      <c r="B229" s="21"/>
      <c r="D229" s="11" t="s">
        <v>153</v>
      </c>
      <c r="F229" s="49" t="e">
        <f t="shared" si="106"/>
        <v>#REF!</v>
      </c>
      <c r="G229" s="47"/>
      <c r="H229" s="50" t="e">
        <f t="shared" si="107"/>
        <v>#REF!</v>
      </c>
      <c r="I229" s="48"/>
      <c r="J229" s="137" t="str">
        <f t="shared" si="108"/>
        <v>30-R2</v>
      </c>
      <c r="K229" s="137" t="str">
        <f t="shared" si="108"/>
        <v>*</v>
      </c>
      <c r="L229" s="33">
        <f t="shared" si="108"/>
        <v>-5</v>
      </c>
      <c r="N229" s="48" t="e">
        <f t="shared" si="109"/>
        <v>#REF!</v>
      </c>
      <c r="P229" s="21">
        <f t="shared" si="110"/>
        <v>3.99</v>
      </c>
      <c r="R229" s="1" t="e">
        <f t="shared" si="111"/>
        <v>#VALUE!</v>
      </c>
      <c r="S229" s="1" t="s">
        <v>194</v>
      </c>
      <c r="T229" s="33" t="e">
        <f t="shared" si="112"/>
        <v>#REF!</v>
      </c>
      <c r="V229" s="50" t="e">
        <f t="shared" si="113"/>
        <v>#REF!</v>
      </c>
      <c r="X229" s="77" t="e">
        <f t="shared" si="114"/>
        <v>#REF!</v>
      </c>
      <c r="Z229" s="50" t="e">
        <f t="shared" si="115"/>
        <v>#REF!</v>
      </c>
      <c r="AC229" s="89"/>
      <c r="AD229" s="89">
        <f>+SUMIFS(ReserveByGroup!D:D,ReserveByGroup!B:B,VALUE(LEFT(A229,6))*100,ReserveByGroup!C:C,VALUE(MID(A229,8,4)))</f>
        <v>0</v>
      </c>
      <c r="AG229" s="89" t="e">
        <f t="shared" si="116"/>
        <v>#REF!</v>
      </c>
    </row>
    <row r="230" spans="1:33" x14ac:dyDescent="0.2">
      <c r="B230" s="21"/>
      <c r="F230" s="46"/>
      <c r="G230" s="47"/>
      <c r="H230" s="48"/>
      <c r="I230" s="48"/>
      <c r="R230" s="1"/>
      <c r="S230" s="1"/>
      <c r="T230" s="33"/>
      <c r="V230" s="48"/>
      <c r="X230" s="21"/>
      <c r="Z230" s="48"/>
    </row>
    <row r="231" spans="1:33" x14ac:dyDescent="0.2">
      <c r="A231">
        <v>343</v>
      </c>
      <c r="B231" s="21"/>
      <c r="D231" s="18" t="s">
        <v>199</v>
      </c>
      <c r="F231" s="46" t="e">
        <f>+SUBTOTAL(9,F220:F230)</f>
        <v>#REF!</v>
      </c>
      <c r="H231" s="34" t="e">
        <f>+SUBTOTAL(9,H220:H230)</f>
        <v>#REF!</v>
      </c>
      <c r="I231" s="34"/>
      <c r="N231" s="34" t="e">
        <f>+SUBTOTAL(9,N220:N230)</f>
        <v>#REF!</v>
      </c>
      <c r="R231" s="1"/>
      <c r="S231" s="1"/>
      <c r="T231" s="33"/>
      <c r="V231" s="34" t="e">
        <f>+SUBTOTAL(9,V220:V230)</f>
        <v>#REF!</v>
      </c>
      <c r="X231" s="77" t="e">
        <f>IF(V231/F231*100=0,"-     ",V231/F231*100)</f>
        <v>#REF!</v>
      </c>
      <c r="Z231" s="34" t="e">
        <f>+SUBTOTAL(9,Z220:Z230)</f>
        <v>#REF!</v>
      </c>
      <c r="AC231" s="89" t="e">
        <f>+SUMIF(#REF!,$A231*100,#REF!)</f>
        <v>#REF!</v>
      </c>
      <c r="AD231" s="89" t="e">
        <f>+SUMIF(#REF!,$A231*100,#REF!)</f>
        <v>#REF!</v>
      </c>
      <c r="AF231" s="89" t="e">
        <f>+AC231-F231</f>
        <v>#REF!</v>
      </c>
      <c r="AG231" s="89" t="e">
        <f>+AD231+H231</f>
        <v>#REF!</v>
      </c>
    </row>
    <row r="232" spans="1:33" x14ac:dyDescent="0.2">
      <c r="B232" s="21"/>
      <c r="F232" s="46"/>
      <c r="H232" s="34"/>
      <c r="I232" s="34"/>
      <c r="R232" s="1"/>
      <c r="S232" s="1"/>
      <c r="T232" s="33"/>
      <c r="V232" s="34"/>
      <c r="X232" s="21"/>
      <c r="Z232" s="34"/>
    </row>
    <row r="233" spans="1:33" x14ac:dyDescent="0.2">
      <c r="B233" s="21">
        <v>344</v>
      </c>
      <c r="D233" t="s">
        <v>154</v>
      </c>
      <c r="F233" s="46"/>
      <c r="H233" s="34"/>
      <c r="I233" s="34"/>
      <c r="T233" s="32"/>
      <c r="V233" s="34"/>
      <c r="Z233" s="34"/>
    </row>
    <row r="234" spans="1:33" x14ac:dyDescent="0.2">
      <c r="A234" t="s">
        <v>337</v>
      </c>
      <c r="B234" s="21"/>
      <c r="D234" s="11" t="s">
        <v>128</v>
      </c>
      <c r="F234" s="46" t="e">
        <f>+VLOOKUP($A234,Deprate,F$1,0)</f>
        <v>#REF!</v>
      </c>
      <c r="G234" s="47"/>
      <c r="H234" s="48" t="e">
        <f>+VLOOKUP($A234,Deprate,H$1,0)</f>
        <v>#REF!</v>
      </c>
      <c r="I234" s="48"/>
      <c r="J234" s="137" t="str">
        <f t="shared" ref="J234:L237" si="117">+VLOOKUP($A234,ExistingEstimates,J$1,0)</f>
        <v>60-S3</v>
      </c>
      <c r="K234" s="137" t="str">
        <f t="shared" si="117"/>
        <v>*</v>
      </c>
      <c r="L234" s="33">
        <f t="shared" si="117"/>
        <v>-5</v>
      </c>
      <c r="N234" s="48" t="e">
        <f t="shared" ref="N234:N237" si="118">+ROUND(P234*F234/100,2)</f>
        <v>#REF!</v>
      </c>
      <c r="P234" s="21">
        <f t="shared" ref="P234:P237" si="119">+VLOOKUP($A234,ExistingEstimates,P$1,0)</f>
        <v>5.73</v>
      </c>
      <c r="R234" s="1" t="e">
        <f t="shared" ref="R234:R245" si="120">+TEXT(VLOOKUP($A234,Deprate,3,0),"#")&amp;"-"&amp;TRIM(VLOOKUP($A234,Deprate,4,0))</f>
        <v>#VALUE!</v>
      </c>
      <c r="S234" s="1" t="s">
        <v>194</v>
      </c>
      <c r="T234" s="33" t="e">
        <f>+VLOOKUP($A234,Deprate,T$1,0)</f>
        <v>#REF!</v>
      </c>
      <c r="V234" s="48" t="e">
        <f>+VLOOKUP($A234,Deprate,V$1,0)</f>
        <v>#REF!</v>
      </c>
      <c r="X234" s="77" t="e">
        <f>IF(V234/F234*100=0,"-     ",V234/F234*100)</f>
        <v>#REF!</v>
      </c>
      <c r="Z234" s="48" t="e">
        <f>+V234-N234</f>
        <v>#REF!</v>
      </c>
      <c r="AC234" s="89"/>
      <c r="AD234" s="89">
        <f>+SUMIFS(ReserveByGroup!D:D,ReserveByGroup!B:B,VALUE(LEFT(A234,6))*100,ReserveByGroup!C:C,VALUE(MID(A234,8,4)))</f>
        <v>0</v>
      </c>
      <c r="AG234" s="89" t="e">
        <f>+AD234+H234</f>
        <v>#REF!</v>
      </c>
    </row>
    <row r="235" spans="1:33" x14ac:dyDescent="0.2">
      <c r="A235" t="s">
        <v>338</v>
      </c>
      <c r="B235" s="21"/>
      <c r="D235" s="11" t="s">
        <v>196</v>
      </c>
      <c r="F235" s="46" t="e">
        <f>+VLOOKUP($A235,Deprate,F$1,0)</f>
        <v>#REF!</v>
      </c>
      <c r="G235" s="47"/>
      <c r="H235" s="48" t="e">
        <f>+VLOOKUP($A235,Deprate,H$1,0)</f>
        <v>#REF!</v>
      </c>
      <c r="I235" s="48"/>
      <c r="J235" s="137" t="str">
        <f t="shared" si="117"/>
        <v>60-S3</v>
      </c>
      <c r="K235" s="137" t="str">
        <f t="shared" si="117"/>
        <v>*</v>
      </c>
      <c r="L235" s="33">
        <f t="shared" si="117"/>
        <v>-5</v>
      </c>
      <c r="N235" s="48" t="e">
        <f t="shared" si="118"/>
        <v>#REF!</v>
      </c>
      <c r="P235" s="21">
        <f t="shared" si="119"/>
        <v>2.7</v>
      </c>
      <c r="R235" s="1" t="e">
        <f t="shared" si="120"/>
        <v>#VALUE!</v>
      </c>
      <c r="S235" s="1" t="s">
        <v>194</v>
      </c>
      <c r="T235" s="33" t="e">
        <f>+VLOOKUP($A235,Deprate,T$1,0)</f>
        <v>#REF!</v>
      </c>
      <c r="V235" s="48" t="e">
        <f>+VLOOKUP($A235,Deprate,V$1,0)</f>
        <v>#REF!</v>
      </c>
      <c r="X235" s="77" t="e">
        <f>IF(V235/F235*100=0,"-     ",V235/F235*100)</f>
        <v>#REF!</v>
      </c>
      <c r="Z235" s="48" t="e">
        <f>+V235-N235</f>
        <v>#REF!</v>
      </c>
      <c r="AC235" s="89"/>
      <c r="AD235" s="89">
        <f>+SUMIFS(ReserveByGroup!D:D,ReserveByGroup!B:B,VALUE(LEFT(A235,6))*100,ReserveByGroup!C:C,VALUE(MID(A235,8,4)))</f>
        <v>0</v>
      </c>
      <c r="AG235" s="89" t="e">
        <f>+AD235+H235</f>
        <v>#REF!</v>
      </c>
    </row>
    <row r="236" spans="1:33" x14ac:dyDescent="0.2">
      <c r="A236" t="s">
        <v>339</v>
      </c>
      <c r="B236" s="21"/>
      <c r="D236" s="11" t="s">
        <v>141</v>
      </c>
      <c r="F236" s="46" t="e">
        <f>+VLOOKUP($A236,Deprate,F$1,0)</f>
        <v>#REF!</v>
      </c>
      <c r="G236" s="47"/>
      <c r="H236" s="48" t="e">
        <f>+VLOOKUP($A236,Deprate,H$1,0)</f>
        <v>#REF!</v>
      </c>
      <c r="I236" s="48"/>
      <c r="J236" s="137" t="str">
        <f t="shared" si="117"/>
        <v>60-S3</v>
      </c>
      <c r="K236" s="137" t="str">
        <f t="shared" si="117"/>
        <v>*</v>
      </c>
      <c r="L236" s="33">
        <f t="shared" si="117"/>
        <v>-5</v>
      </c>
      <c r="N236" s="48" t="e">
        <f t="shared" si="118"/>
        <v>#REF!</v>
      </c>
      <c r="P236" s="21">
        <f t="shared" si="119"/>
        <v>2.74</v>
      </c>
      <c r="R236" s="1" t="e">
        <f t="shared" si="120"/>
        <v>#VALUE!</v>
      </c>
      <c r="S236" s="1" t="s">
        <v>194</v>
      </c>
      <c r="T236" s="33" t="e">
        <f>+VLOOKUP($A236,Deprate,T$1,0)</f>
        <v>#REF!</v>
      </c>
      <c r="V236" s="48" t="e">
        <f>+VLOOKUP($A236,Deprate,V$1,0)</f>
        <v>#REF!</v>
      </c>
      <c r="X236" s="77" t="e">
        <f>IF(V236/F236*100=0,"-     ",V236/F236*100)</f>
        <v>#REF!</v>
      </c>
      <c r="Z236" s="48" t="e">
        <f>+V236-N236</f>
        <v>#REF!</v>
      </c>
      <c r="AC236" s="89"/>
      <c r="AD236" s="89">
        <f>+SUMIFS(ReserveByGroup!D:D,ReserveByGroup!B:B,VALUE(LEFT(A236,6))*100,ReserveByGroup!C:C,VALUE(MID(A236,8,4)))</f>
        <v>0</v>
      </c>
      <c r="AG236" s="89" t="e">
        <f>+AD236+H236</f>
        <v>#REF!</v>
      </c>
    </row>
    <row r="237" spans="1:33" x14ac:dyDescent="0.2">
      <c r="A237" t="s">
        <v>340</v>
      </c>
      <c r="B237" s="21"/>
      <c r="D237" s="11" t="s">
        <v>129</v>
      </c>
      <c r="F237" s="46" t="e">
        <f>+VLOOKUP($A237,Deprate,F$1,0)</f>
        <v>#REF!</v>
      </c>
      <c r="G237" s="47"/>
      <c r="H237" s="48" t="e">
        <f>+VLOOKUP($A237,Deprate,H$1,0)</f>
        <v>#REF!</v>
      </c>
      <c r="I237" s="48"/>
      <c r="J237" s="137" t="str">
        <f t="shared" si="117"/>
        <v>60-S3</v>
      </c>
      <c r="K237" s="137" t="str">
        <f t="shared" si="117"/>
        <v>*</v>
      </c>
      <c r="L237" s="33">
        <f t="shared" si="117"/>
        <v>-5</v>
      </c>
      <c r="N237" s="48" t="e">
        <f t="shared" si="118"/>
        <v>#REF!</v>
      </c>
      <c r="P237" s="21">
        <f t="shared" si="119"/>
        <v>2.63</v>
      </c>
      <c r="R237" s="1" t="e">
        <f t="shared" si="120"/>
        <v>#VALUE!</v>
      </c>
      <c r="S237" s="1" t="s">
        <v>194</v>
      </c>
      <c r="T237" s="33" t="e">
        <f>+VLOOKUP($A237,Deprate,T$1,0)</f>
        <v>#REF!</v>
      </c>
      <c r="V237" s="48" t="e">
        <f>+VLOOKUP($A237,Deprate,V$1,0)</f>
        <v>#REF!</v>
      </c>
      <c r="X237" s="77" t="e">
        <f>IF(V237/F237*100=0,"-     ",V237/F237*100)</f>
        <v>#REF!</v>
      </c>
      <c r="Z237" s="48" t="e">
        <f>+V237-N237</f>
        <v>#REF!</v>
      </c>
      <c r="AC237" s="89"/>
      <c r="AD237" s="89">
        <f>+SUMIFS(ReserveByGroup!D:D,ReserveByGroup!B:B,VALUE(LEFT(A237,6))*100,ReserveByGroup!C:C,VALUE(MID(A237,8,4)))</f>
        <v>0</v>
      </c>
      <c r="AG237" s="89" t="e">
        <f>+AD237+H237</f>
        <v>#REF!</v>
      </c>
    </row>
    <row r="238" spans="1:33" x14ac:dyDescent="0.2">
      <c r="B238" s="21">
        <v>344</v>
      </c>
      <c r="D238" t="s">
        <v>386</v>
      </c>
      <c r="F238" s="46"/>
      <c r="G238" s="47"/>
      <c r="H238" s="48"/>
      <c r="I238" s="48"/>
      <c r="R238" s="1"/>
      <c r="S238" s="1"/>
      <c r="T238" s="33"/>
      <c r="V238" s="48"/>
      <c r="X238" s="21"/>
      <c r="Z238" s="48"/>
    </row>
    <row r="239" spans="1:33" x14ac:dyDescent="0.2">
      <c r="A239" t="s">
        <v>341</v>
      </c>
      <c r="B239" s="21"/>
      <c r="D239" s="11" t="s">
        <v>130</v>
      </c>
      <c r="F239" s="46" t="e">
        <f t="shared" ref="F239:F248" si="121">+VLOOKUP($A239,Deprate,F$1,0)</f>
        <v>#REF!</v>
      </c>
      <c r="G239" s="47"/>
      <c r="H239" s="48" t="e">
        <f t="shared" ref="H239:H248" si="122">+VLOOKUP($A239,Deprate,H$1,0)</f>
        <v>#REF!</v>
      </c>
      <c r="I239" s="48"/>
      <c r="J239" s="137" t="str">
        <f t="shared" ref="J239:L248" si="123">+VLOOKUP($A239,ExistingEstimates,J$1,0)</f>
        <v>60-S3</v>
      </c>
      <c r="K239" s="137" t="str">
        <f t="shared" si="123"/>
        <v>*</v>
      </c>
      <c r="L239" s="33">
        <f t="shared" si="123"/>
        <v>-5</v>
      </c>
      <c r="N239" s="48" t="e">
        <f t="shared" ref="N239:N248" si="124">+ROUND(P239*F239/100,2)</f>
        <v>#REF!</v>
      </c>
      <c r="P239" s="21">
        <f t="shared" ref="P239:P248" si="125">+VLOOKUP($A239,ExistingEstimates,P$1,0)</f>
        <v>3</v>
      </c>
      <c r="R239" s="1" t="e">
        <f t="shared" si="120"/>
        <v>#VALUE!</v>
      </c>
      <c r="S239" s="1" t="s">
        <v>194</v>
      </c>
      <c r="T239" s="33" t="e">
        <f t="shared" ref="T239:T248" si="126">+VLOOKUP($A239,Deprate,T$1,0)</f>
        <v>#REF!</v>
      </c>
      <c r="V239" s="48" t="e">
        <f t="shared" ref="V239:V248" si="127">+VLOOKUP($A239,Deprate,V$1,0)</f>
        <v>#REF!</v>
      </c>
      <c r="X239" s="77" t="e">
        <f t="shared" ref="X239:X248" si="128">IF(V239/F239*100=0,"-     ",V239/F239*100)</f>
        <v>#REF!</v>
      </c>
      <c r="Z239" s="48" t="e">
        <f t="shared" ref="Z239:Z248" si="129">+V239-N239</f>
        <v>#REF!</v>
      </c>
      <c r="AC239" s="89"/>
      <c r="AD239" s="89">
        <f>+SUMIFS(ReserveByGroup!D:D,ReserveByGroup!B:B,VALUE(LEFT(A239,6))*100,ReserveByGroup!C:C,VALUE(MID(A239,8,4)))</f>
        <v>0</v>
      </c>
      <c r="AG239" s="89" t="e">
        <f t="shared" ref="AG239:AG248" si="130">+AD239+H239</f>
        <v>#REF!</v>
      </c>
    </row>
    <row r="240" spans="1:33" x14ac:dyDescent="0.2">
      <c r="A240" t="s">
        <v>342</v>
      </c>
      <c r="B240" s="21"/>
      <c r="D240" s="11" t="s">
        <v>131</v>
      </c>
      <c r="F240" s="46" t="e">
        <f t="shared" si="121"/>
        <v>#REF!</v>
      </c>
      <c r="G240" s="47"/>
      <c r="H240" s="48" t="e">
        <f t="shared" si="122"/>
        <v>#REF!</v>
      </c>
      <c r="I240" s="48"/>
      <c r="J240" s="137" t="str">
        <f t="shared" si="123"/>
        <v>60-S3</v>
      </c>
      <c r="K240" s="137" t="str">
        <f t="shared" si="123"/>
        <v>*</v>
      </c>
      <c r="L240" s="33">
        <f t="shared" si="123"/>
        <v>-5</v>
      </c>
      <c r="N240" s="48" t="e">
        <f t="shared" si="124"/>
        <v>#REF!</v>
      </c>
      <c r="P240" s="21">
        <f t="shared" si="125"/>
        <v>3</v>
      </c>
      <c r="R240" s="1" t="e">
        <f t="shared" si="120"/>
        <v>#VALUE!</v>
      </c>
      <c r="S240" s="1" t="s">
        <v>194</v>
      </c>
      <c r="T240" s="33" t="e">
        <f t="shared" si="126"/>
        <v>#REF!</v>
      </c>
      <c r="V240" s="48" t="e">
        <f t="shared" si="127"/>
        <v>#REF!</v>
      </c>
      <c r="X240" s="77" t="e">
        <f t="shared" si="128"/>
        <v>#REF!</v>
      </c>
      <c r="Z240" s="48" t="e">
        <f t="shared" si="129"/>
        <v>#REF!</v>
      </c>
      <c r="AD240" s="89">
        <f>+SUMIFS(ReserveByGroup!D:D,ReserveByGroup!B:B,VALUE(LEFT(A240,6))*100,ReserveByGroup!C:C,VALUE(MID(A240,8,4)))</f>
        <v>0</v>
      </c>
      <c r="AG240" s="89" t="e">
        <f t="shared" si="130"/>
        <v>#REF!</v>
      </c>
    </row>
    <row r="241" spans="1:33" x14ac:dyDescent="0.2">
      <c r="A241" t="s">
        <v>343</v>
      </c>
      <c r="B241" s="21"/>
      <c r="D241" s="11" t="s">
        <v>132</v>
      </c>
      <c r="F241" s="46" t="e">
        <f t="shared" si="121"/>
        <v>#REF!</v>
      </c>
      <c r="G241" s="47"/>
      <c r="H241" s="48" t="e">
        <f t="shared" si="122"/>
        <v>#REF!</v>
      </c>
      <c r="I241" s="48"/>
      <c r="J241" s="137" t="str">
        <f t="shared" si="123"/>
        <v>60-S3</v>
      </c>
      <c r="K241" s="137" t="str">
        <f t="shared" si="123"/>
        <v>*</v>
      </c>
      <c r="L241" s="33">
        <f t="shared" si="123"/>
        <v>-5</v>
      </c>
      <c r="N241" s="48" t="e">
        <f t="shared" si="124"/>
        <v>#REF!</v>
      </c>
      <c r="P241" s="21">
        <f t="shared" si="125"/>
        <v>2.91</v>
      </c>
      <c r="R241" s="1" t="e">
        <f t="shared" si="120"/>
        <v>#VALUE!</v>
      </c>
      <c r="S241" s="1" t="s">
        <v>194</v>
      </c>
      <c r="T241" s="33" t="e">
        <f t="shared" si="126"/>
        <v>#REF!</v>
      </c>
      <c r="V241" s="48" t="e">
        <f t="shared" si="127"/>
        <v>#REF!</v>
      </c>
      <c r="X241" s="77" t="e">
        <f t="shared" si="128"/>
        <v>#REF!</v>
      </c>
      <c r="Z241" s="48" t="e">
        <f t="shared" si="129"/>
        <v>#REF!</v>
      </c>
      <c r="AD241" s="89">
        <f>+SUMIFS(ReserveByGroup!D:D,ReserveByGroup!B:B,VALUE(LEFT(A241,6))*100,ReserveByGroup!C:C,VALUE(MID(A241,8,4)))</f>
        <v>0</v>
      </c>
      <c r="AG241" s="89" t="e">
        <f t="shared" si="130"/>
        <v>#REF!</v>
      </c>
    </row>
    <row r="242" spans="1:33" x14ac:dyDescent="0.2">
      <c r="A242" t="s">
        <v>344</v>
      </c>
      <c r="B242" s="21"/>
      <c r="D242" s="11" t="s">
        <v>133</v>
      </c>
      <c r="F242" s="46" t="e">
        <f t="shared" si="121"/>
        <v>#REF!</v>
      </c>
      <c r="G242" s="47"/>
      <c r="H242" s="48" t="e">
        <f t="shared" si="122"/>
        <v>#REF!</v>
      </c>
      <c r="I242" s="48"/>
      <c r="J242" s="137" t="str">
        <f t="shared" si="123"/>
        <v>60-S3</v>
      </c>
      <c r="K242" s="137" t="str">
        <f t="shared" si="123"/>
        <v>*</v>
      </c>
      <c r="L242" s="33">
        <f t="shared" si="123"/>
        <v>-5</v>
      </c>
      <c r="N242" s="48" t="e">
        <f t="shared" si="124"/>
        <v>#REF!</v>
      </c>
      <c r="P242" s="21">
        <f t="shared" si="125"/>
        <v>2.91</v>
      </c>
      <c r="R242" s="1" t="e">
        <f t="shared" si="120"/>
        <v>#VALUE!</v>
      </c>
      <c r="S242" s="1" t="s">
        <v>194</v>
      </c>
      <c r="T242" s="33" t="e">
        <f t="shared" si="126"/>
        <v>#REF!</v>
      </c>
      <c r="V242" s="48" t="e">
        <f t="shared" si="127"/>
        <v>#REF!</v>
      </c>
      <c r="X242" s="77" t="e">
        <f t="shared" si="128"/>
        <v>#REF!</v>
      </c>
      <c r="Z242" s="48" t="e">
        <f t="shared" si="129"/>
        <v>#REF!</v>
      </c>
      <c r="AD242" s="89">
        <f>+SUMIFS(ReserveByGroup!D:D,ReserveByGroup!B:B,VALUE(LEFT(A242,6))*100,ReserveByGroup!C:C,VALUE(MID(A242,8,4)))</f>
        <v>0</v>
      </c>
      <c r="AG242" s="89" t="e">
        <f t="shared" si="130"/>
        <v>#REF!</v>
      </c>
    </row>
    <row r="243" spans="1:33" x14ac:dyDescent="0.2">
      <c r="A243" t="s">
        <v>345</v>
      </c>
      <c r="B243" s="21"/>
      <c r="D243" s="11" t="s">
        <v>134</v>
      </c>
      <c r="F243" s="46" t="e">
        <f t="shared" si="121"/>
        <v>#REF!</v>
      </c>
      <c r="G243" s="47"/>
      <c r="H243" s="48" t="e">
        <f t="shared" si="122"/>
        <v>#REF!</v>
      </c>
      <c r="I243" s="48"/>
      <c r="J243" s="137" t="str">
        <f t="shared" si="123"/>
        <v>60-S3</v>
      </c>
      <c r="K243" s="137" t="str">
        <f t="shared" si="123"/>
        <v>*</v>
      </c>
      <c r="L243" s="33">
        <f t="shared" si="123"/>
        <v>-5</v>
      </c>
      <c r="N243" s="48" t="e">
        <f t="shared" si="124"/>
        <v>#REF!</v>
      </c>
      <c r="P243" s="21">
        <f t="shared" si="125"/>
        <v>3.09</v>
      </c>
      <c r="R243" s="1" t="e">
        <f t="shared" si="120"/>
        <v>#VALUE!</v>
      </c>
      <c r="S243" s="1" t="s">
        <v>194</v>
      </c>
      <c r="T243" s="33" t="e">
        <f t="shared" si="126"/>
        <v>#REF!</v>
      </c>
      <c r="V243" s="48" t="e">
        <f t="shared" si="127"/>
        <v>#REF!</v>
      </c>
      <c r="X243" s="77" t="e">
        <f t="shared" si="128"/>
        <v>#REF!</v>
      </c>
      <c r="Z243" s="48" t="e">
        <f t="shared" si="129"/>
        <v>#REF!</v>
      </c>
      <c r="AD243" s="89">
        <f>+SUMIFS(ReserveByGroup!D:D,ReserveByGroup!B:B,VALUE(LEFT(A243,6))*100,ReserveByGroup!C:C,VALUE(MID(A243,8,4)))</f>
        <v>0</v>
      </c>
      <c r="AG243" s="89" t="e">
        <f t="shared" si="130"/>
        <v>#REF!</v>
      </c>
    </row>
    <row r="244" spans="1:33" x14ac:dyDescent="0.2">
      <c r="A244" t="s">
        <v>346</v>
      </c>
      <c r="B244" s="21"/>
      <c r="D244" s="11" t="s">
        <v>135</v>
      </c>
      <c r="F244" s="46" t="e">
        <f t="shared" si="121"/>
        <v>#REF!</v>
      </c>
      <c r="G244" s="47"/>
      <c r="H244" s="48" t="e">
        <f t="shared" si="122"/>
        <v>#REF!</v>
      </c>
      <c r="I244" s="48"/>
      <c r="J244" s="137" t="str">
        <f t="shared" si="123"/>
        <v>60-S3</v>
      </c>
      <c r="K244" s="137" t="str">
        <f t="shared" si="123"/>
        <v>*</v>
      </c>
      <c r="L244" s="33">
        <f t="shared" si="123"/>
        <v>-5</v>
      </c>
      <c r="N244" s="48" t="e">
        <f t="shared" si="124"/>
        <v>#REF!</v>
      </c>
      <c r="P244" s="21">
        <f t="shared" si="125"/>
        <v>3.0921156547926194</v>
      </c>
      <c r="R244" s="1" t="e">
        <f t="shared" si="120"/>
        <v>#VALUE!</v>
      </c>
      <c r="S244" s="1" t="s">
        <v>194</v>
      </c>
      <c r="T244" s="33" t="e">
        <f t="shared" si="126"/>
        <v>#REF!</v>
      </c>
      <c r="V244" s="48" t="e">
        <f t="shared" si="127"/>
        <v>#REF!</v>
      </c>
      <c r="X244" s="77" t="e">
        <f t="shared" si="128"/>
        <v>#REF!</v>
      </c>
      <c r="Z244" s="48" t="e">
        <f t="shared" si="129"/>
        <v>#REF!</v>
      </c>
      <c r="AD244" s="89">
        <f>+SUMIFS(ReserveByGroup!D:D,ReserveByGroup!B:B,VALUE(LEFT(A244,6))*100,ReserveByGroup!C:C,VALUE(MID(A244,8,4)))</f>
        <v>0</v>
      </c>
      <c r="AG244" s="89" t="e">
        <f t="shared" si="130"/>
        <v>#REF!</v>
      </c>
    </row>
    <row r="245" spans="1:33" x14ac:dyDescent="0.2">
      <c r="A245" t="s">
        <v>347</v>
      </c>
      <c r="B245" s="21"/>
      <c r="D245" s="11" t="s">
        <v>136</v>
      </c>
      <c r="F245" s="46" t="e">
        <f t="shared" si="121"/>
        <v>#REF!</v>
      </c>
      <c r="G245" s="47"/>
      <c r="H245" s="48" t="e">
        <f t="shared" si="122"/>
        <v>#REF!</v>
      </c>
      <c r="I245" s="48"/>
      <c r="J245" s="137" t="str">
        <f t="shared" si="123"/>
        <v>60-S3</v>
      </c>
      <c r="K245" s="137" t="str">
        <f t="shared" si="123"/>
        <v>*</v>
      </c>
      <c r="L245" s="33">
        <f t="shared" si="123"/>
        <v>-5</v>
      </c>
      <c r="N245" s="48" t="e">
        <f t="shared" si="124"/>
        <v>#REF!</v>
      </c>
      <c r="P245" s="21">
        <f t="shared" si="125"/>
        <v>3.28</v>
      </c>
      <c r="R245" s="1" t="e">
        <f t="shared" si="120"/>
        <v>#VALUE!</v>
      </c>
      <c r="S245" s="1" t="s">
        <v>194</v>
      </c>
      <c r="T245" s="33" t="e">
        <f t="shared" si="126"/>
        <v>#REF!</v>
      </c>
      <c r="V245" s="48" t="e">
        <f t="shared" si="127"/>
        <v>#REF!</v>
      </c>
      <c r="X245" s="77" t="e">
        <f t="shared" si="128"/>
        <v>#REF!</v>
      </c>
      <c r="Z245" s="48" t="e">
        <f t="shared" si="129"/>
        <v>#REF!</v>
      </c>
      <c r="AD245" s="89">
        <f>+SUMIFS(ReserveByGroup!D:D,ReserveByGroup!B:B,VALUE(LEFT(A245,6))*100,ReserveByGroup!C:C,VALUE(MID(A245,8,4)))</f>
        <v>0</v>
      </c>
      <c r="AG245" s="89" t="e">
        <f t="shared" si="130"/>
        <v>#REF!</v>
      </c>
    </row>
    <row r="246" spans="1:33" x14ac:dyDescent="0.2">
      <c r="A246" t="s">
        <v>348</v>
      </c>
      <c r="B246" s="21"/>
      <c r="D246" s="11" t="s">
        <v>137</v>
      </c>
      <c r="F246" s="46" t="e">
        <f t="shared" si="121"/>
        <v>#REF!</v>
      </c>
      <c r="G246" s="47"/>
      <c r="H246" s="48" t="e">
        <f t="shared" si="122"/>
        <v>#REF!</v>
      </c>
      <c r="I246" s="48"/>
      <c r="J246" s="137" t="str">
        <f t="shared" si="123"/>
        <v>60-S3</v>
      </c>
      <c r="K246" s="137" t="str">
        <f t="shared" si="123"/>
        <v>*</v>
      </c>
      <c r="L246" s="33">
        <f t="shared" si="123"/>
        <v>-5</v>
      </c>
      <c r="N246" s="48" t="e">
        <f t="shared" si="124"/>
        <v>#REF!</v>
      </c>
      <c r="P246" s="21">
        <f t="shared" si="125"/>
        <v>3.28</v>
      </c>
      <c r="R246" s="1" t="e">
        <f>+TEXT(VLOOKUP($A246,Deprate,3,0),"#")&amp;"-"&amp;TRIM(VLOOKUP($A246,Deprate,4,0))</f>
        <v>#VALUE!</v>
      </c>
      <c r="S246" s="1" t="s">
        <v>194</v>
      </c>
      <c r="T246" s="33" t="e">
        <f t="shared" si="126"/>
        <v>#REF!</v>
      </c>
      <c r="V246" s="48" t="e">
        <f t="shared" si="127"/>
        <v>#REF!</v>
      </c>
      <c r="X246" s="77" t="e">
        <f t="shared" si="128"/>
        <v>#REF!</v>
      </c>
      <c r="Z246" s="48" t="e">
        <f t="shared" si="129"/>
        <v>#REF!</v>
      </c>
      <c r="AD246" s="89">
        <f>+SUMIFS(ReserveByGroup!D:D,ReserveByGroup!B:B,VALUE(LEFT(A246,6))*100,ReserveByGroup!C:C,VALUE(MID(A246,8,4)))</f>
        <v>0</v>
      </c>
      <c r="AG246" s="89" t="e">
        <f t="shared" si="130"/>
        <v>#REF!</v>
      </c>
    </row>
    <row r="247" spans="1:33" x14ac:dyDescent="0.2">
      <c r="A247" t="s">
        <v>349</v>
      </c>
      <c r="B247" s="21"/>
      <c r="C247" s="19"/>
      <c r="D247" s="11" t="s">
        <v>138</v>
      </c>
      <c r="E247" s="19"/>
      <c r="F247" s="46" t="e">
        <f t="shared" si="121"/>
        <v>#REF!</v>
      </c>
      <c r="G247" s="47"/>
      <c r="H247" s="48" t="e">
        <f t="shared" si="122"/>
        <v>#REF!</v>
      </c>
      <c r="I247" s="48"/>
      <c r="J247" s="137" t="str">
        <f t="shared" si="123"/>
        <v>60-S3</v>
      </c>
      <c r="K247" s="137" t="str">
        <f t="shared" si="123"/>
        <v>*</v>
      </c>
      <c r="L247" s="33">
        <f t="shared" si="123"/>
        <v>-5</v>
      </c>
      <c r="N247" s="48" t="e">
        <f t="shared" si="124"/>
        <v>#REF!</v>
      </c>
      <c r="P247" s="21">
        <f t="shared" si="125"/>
        <v>3.28</v>
      </c>
      <c r="R247" s="1" t="e">
        <f>+TEXT(VLOOKUP($A247,Deprate,3,0),"#")&amp;"-"&amp;TRIM(VLOOKUP($A247,Deprate,4,0))</f>
        <v>#VALUE!</v>
      </c>
      <c r="S247" s="1" t="s">
        <v>194</v>
      </c>
      <c r="T247" s="33" t="e">
        <f t="shared" si="126"/>
        <v>#REF!</v>
      </c>
      <c r="V247" s="48" t="e">
        <f t="shared" si="127"/>
        <v>#REF!</v>
      </c>
      <c r="X247" s="77" t="e">
        <f t="shared" si="128"/>
        <v>#REF!</v>
      </c>
      <c r="Z247" s="48" t="e">
        <f t="shared" si="129"/>
        <v>#REF!</v>
      </c>
      <c r="AD247" s="89">
        <f>+SUMIFS(ReserveByGroup!D:D,ReserveByGroup!B:B,VALUE(LEFT(A247,6))*100,ReserveByGroup!C:C,VALUE(MID(A247,8,4)))</f>
        <v>0</v>
      </c>
      <c r="AG247" s="89" t="e">
        <f t="shared" si="130"/>
        <v>#REF!</v>
      </c>
    </row>
    <row r="248" spans="1:33" x14ac:dyDescent="0.2">
      <c r="A248" t="s">
        <v>350</v>
      </c>
      <c r="B248" s="21"/>
      <c r="D248" s="11" t="s">
        <v>139</v>
      </c>
      <c r="F248" s="49" t="e">
        <f t="shared" si="121"/>
        <v>#REF!</v>
      </c>
      <c r="G248" s="47"/>
      <c r="H248" s="48" t="e">
        <f t="shared" si="122"/>
        <v>#REF!</v>
      </c>
      <c r="I248" s="48"/>
      <c r="J248" s="137" t="str">
        <f t="shared" si="123"/>
        <v>60-S3</v>
      </c>
      <c r="K248" s="137" t="str">
        <f t="shared" si="123"/>
        <v>*</v>
      </c>
      <c r="L248" s="33">
        <f t="shared" si="123"/>
        <v>-5</v>
      </c>
      <c r="N248" s="48" t="e">
        <f t="shared" si="124"/>
        <v>#REF!</v>
      </c>
      <c r="P248" s="21">
        <f t="shared" si="125"/>
        <v>3.28</v>
      </c>
      <c r="R248" s="1" t="e">
        <f>+TEXT(VLOOKUP($A248,Deprate,3,0),"#")&amp;"-"&amp;TRIM(VLOOKUP($A248,Deprate,4,0))</f>
        <v>#VALUE!</v>
      </c>
      <c r="S248" s="1" t="s">
        <v>194</v>
      </c>
      <c r="T248" s="33" t="e">
        <f t="shared" si="126"/>
        <v>#REF!</v>
      </c>
      <c r="V248" s="48" t="e">
        <f t="shared" si="127"/>
        <v>#REF!</v>
      </c>
      <c r="X248" s="77" t="e">
        <f t="shared" si="128"/>
        <v>#REF!</v>
      </c>
      <c r="Z248" s="48" t="e">
        <f t="shared" si="129"/>
        <v>#REF!</v>
      </c>
      <c r="AD248" s="89">
        <f>+SUMIFS(ReserveByGroup!D:D,ReserveByGroup!B:B,VALUE(LEFT(A248,6))*100,ReserveByGroup!C:C,VALUE(MID(A248,8,4)))</f>
        <v>0</v>
      </c>
      <c r="AG248" s="89" t="e">
        <f t="shared" si="130"/>
        <v>#REF!</v>
      </c>
    </row>
    <row r="249" spans="1:33" x14ac:dyDescent="0.2">
      <c r="B249" s="21"/>
      <c r="F249" s="46"/>
      <c r="H249" s="40"/>
      <c r="I249" s="34"/>
      <c r="R249" s="1"/>
      <c r="S249" s="1"/>
      <c r="T249" s="33"/>
      <c r="V249" s="40"/>
      <c r="X249" s="21"/>
      <c r="Z249" s="40"/>
    </row>
    <row r="250" spans="1:33" x14ac:dyDescent="0.2">
      <c r="A250">
        <v>344</v>
      </c>
      <c r="B250" s="21"/>
      <c r="D250" s="18" t="s">
        <v>39</v>
      </c>
      <c r="F250" s="46" t="e">
        <f>+SUBTOTAL(9,F234:F249)</f>
        <v>#REF!</v>
      </c>
      <c r="H250" s="34" t="e">
        <f>+SUBTOTAL(9,H234:H249)</f>
        <v>#REF!</v>
      </c>
      <c r="I250" s="34"/>
      <c r="N250" s="34" t="e">
        <f>+SUBTOTAL(9,N234:N249)</f>
        <v>#REF!</v>
      </c>
      <c r="R250" s="1"/>
      <c r="S250" s="1"/>
      <c r="T250" s="33"/>
      <c r="V250" s="34" t="e">
        <f>+SUBTOTAL(9,V234:V249)</f>
        <v>#REF!</v>
      </c>
      <c r="X250" s="77" t="e">
        <f>IF(V250/F250*100=0,"-     ",V250/F250*100)</f>
        <v>#REF!</v>
      </c>
      <c r="Z250" s="34" t="e">
        <f>+SUBTOTAL(9,Z234:Z249)</f>
        <v>#REF!</v>
      </c>
      <c r="AC250" s="89" t="e">
        <f>+SUMIF(#REF!,$A250*100,#REF!)</f>
        <v>#REF!</v>
      </c>
      <c r="AD250" s="89" t="e">
        <f>+SUMIF(#REF!,$A250*100,#REF!)</f>
        <v>#REF!</v>
      </c>
      <c r="AF250" s="89" t="e">
        <f>+AC250-F250</f>
        <v>#REF!</v>
      </c>
      <c r="AG250" s="89" t="e">
        <f>+AD250+H250</f>
        <v>#REF!</v>
      </c>
    </row>
    <row r="251" spans="1:33" x14ac:dyDescent="0.2">
      <c r="B251" s="21"/>
      <c r="F251" s="46"/>
      <c r="H251" s="34"/>
      <c r="I251" s="34"/>
      <c r="R251" s="1"/>
      <c r="S251" s="1"/>
      <c r="T251" s="33"/>
      <c r="V251" s="34"/>
      <c r="X251" s="21"/>
      <c r="Z251" s="34"/>
    </row>
    <row r="252" spans="1:33" x14ac:dyDescent="0.2">
      <c r="B252" s="21">
        <v>345</v>
      </c>
      <c r="D252" t="s">
        <v>40</v>
      </c>
      <c r="F252" s="46"/>
      <c r="H252" s="34"/>
      <c r="I252" s="34"/>
      <c r="T252" s="32"/>
      <c r="V252" s="34"/>
      <c r="Z252" s="34"/>
    </row>
    <row r="253" spans="1:33" x14ac:dyDescent="0.2">
      <c r="A253" t="s">
        <v>351</v>
      </c>
      <c r="B253" s="21"/>
      <c r="D253" s="11" t="s">
        <v>128</v>
      </c>
      <c r="F253" s="46" t="e">
        <f t="shared" ref="F253:F266" si="131">+VLOOKUP($A253,Deprate,F$1,0)</f>
        <v>#REF!</v>
      </c>
      <c r="G253" s="47"/>
      <c r="H253" s="48" t="e">
        <f t="shared" ref="H253:H266" si="132">+VLOOKUP($A253,Deprate,H$1,0)</f>
        <v>#REF!</v>
      </c>
      <c r="I253" s="48"/>
      <c r="J253" s="137" t="str">
        <f t="shared" ref="J253:L266" si="133">+VLOOKUP($A253,ExistingEstimates,J$1,0)</f>
        <v>35-S1.5</v>
      </c>
      <c r="K253" s="137" t="str">
        <f t="shared" si="133"/>
        <v>*</v>
      </c>
      <c r="L253" s="33">
        <f t="shared" si="133"/>
        <v>0</v>
      </c>
      <c r="N253" s="48" t="e">
        <f t="shared" ref="N253:N266" si="134">+ROUND(P253*F253/100,2)</f>
        <v>#REF!</v>
      </c>
      <c r="P253" s="21">
        <f t="shared" ref="P253:P266" si="135">+VLOOKUP($A253,ExistingEstimates,P$1,0)</f>
        <v>2.4</v>
      </c>
      <c r="R253" s="1" t="e">
        <f t="shared" ref="R253:R266" si="136">+TEXT(VLOOKUP($A253,Deprate,3,0),"#")&amp;"-"&amp;TRIM(VLOOKUP($A253,Deprate,4,0))</f>
        <v>#VALUE!</v>
      </c>
      <c r="S253" s="1" t="s">
        <v>194</v>
      </c>
      <c r="T253" s="33" t="e">
        <f t="shared" ref="T253:T266" si="137">+VLOOKUP($A253,Deprate,T$1,0)</f>
        <v>#REF!</v>
      </c>
      <c r="V253" s="48" t="e">
        <f t="shared" ref="V253:V266" si="138">+VLOOKUP($A253,Deprate,V$1,0)</f>
        <v>#REF!</v>
      </c>
      <c r="X253" s="77" t="e">
        <f t="shared" ref="X253:X266" si="139">IF(V253/F253*100=0,"-     ",V253/F253*100)</f>
        <v>#REF!</v>
      </c>
      <c r="Z253" s="48" t="e">
        <f t="shared" ref="Z253:Z266" si="140">+V253-N253</f>
        <v>#REF!</v>
      </c>
      <c r="AD253" s="89">
        <f>+SUMIFS(ReserveByGroup!D:D,ReserveByGroup!B:B,VALUE(LEFT(A253,6))*100,ReserveByGroup!C:C,VALUE(MID(A253,8,4)))</f>
        <v>0</v>
      </c>
      <c r="AG253" s="89" t="e">
        <f t="shared" ref="AG253:AG266" si="141">+AD253+H253</f>
        <v>#REF!</v>
      </c>
    </row>
    <row r="254" spans="1:33" x14ac:dyDescent="0.2">
      <c r="A254" t="s">
        <v>352</v>
      </c>
      <c r="B254" s="21"/>
      <c r="D254" s="11" t="s">
        <v>196</v>
      </c>
      <c r="F254" s="46" t="e">
        <f t="shared" si="131"/>
        <v>#REF!</v>
      </c>
      <c r="G254" s="47"/>
      <c r="H254" s="48" t="e">
        <f t="shared" si="132"/>
        <v>#REF!</v>
      </c>
      <c r="I254" s="48"/>
      <c r="J254" s="137" t="str">
        <f t="shared" si="133"/>
        <v>35-S1.5</v>
      </c>
      <c r="K254" s="137" t="str">
        <f t="shared" si="133"/>
        <v>*</v>
      </c>
      <c r="L254" s="33">
        <f t="shared" si="133"/>
        <v>0</v>
      </c>
      <c r="N254" s="48" t="e">
        <f t="shared" si="134"/>
        <v>#REF!</v>
      </c>
      <c r="P254" s="21">
        <f t="shared" si="135"/>
        <v>2.31</v>
      </c>
      <c r="R254" s="1" t="e">
        <f t="shared" si="136"/>
        <v>#VALUE!</v>
      </c>
      <c r="S254" s="1" t="s">
        <v>194</v>
      </c>
      <c r="T254" s="33" t="e">
        <f t="shared" si="137"/>
        <v>#REF!</v>
      </c>
      <c r="V254" s="48" t="e">
        <f t="shared" si="138"/>
        <v>#REF!</v>
      </c>
      <c r="X254" s="77" t="e">
        <f t="shared" si="139"/>
        <v>#REF!</v>
      </c>
      <c r="Z254" s="48" t="e">
        <f t="shared" si="140"/>
        <v>#REF!</v>
      </c>
      <c r="AD254" s="89">
        <f>+SUMIFS(ReserveByGroup!D:D,ReserveByGroup!B:B,VALUE(LEFT(A254,6))*100,ReserveByGroup!C:C,VALUE(MID(A254,8,4)))</f>
        <v>0</v>
      </c>
      <c r="AG254" s="89" t="e">
        <f t="shared" si="141"/>
        <v>#REF!</v>
      </c>
    </row>
    <row r="255" spans="1:33" x14ac:dyDescent="0.2">
      <c r="A255" t="s">
        <v>353</v>
      </c>
      <c r="B255" s="21"/>
      <c r="D255" s="11" t="s">
        <v>141</v>
      </c>
      <c r="F255" s="46" t="e">
        <f t="shared" si="131"/>
        <v>#REF!</v>
      </c>
      <c r="G255" s="47"/>
      <c r="H255" s="48" t="e">
        <f t="shared" si="132"/>
        <v>#REF!</v>
      </c>
      <c r="I255" s="48"/>
      <c r="J255" s="137" t="str">
        <f t="shared" si="133"/>
        <v>35-S1.5</v>
      </c>
      <c r="K255" s="137" t="str">
        <f t="shared" si="133"/>
        <v>*</v>
      </c>
      <c r="L255" s="33">
        <f t="shared" si="133"/>
        <v>0</v>
      </c>
      <c r="N255" s="48" t="e">
        <f t="shared" si="134"/>
        <v>#REF!</v>
      </c>
      <c r="P255" s="21">
        <f t="shared" si="135"/>
        <v>4.2699999999999996</v>
      </c>
      <c r="R255" s="1" t="e">
        <f t="shared" si="136"/>
        <v>#VALUE!</v>
      </c>
      <c r="S255" s="1" t="s">
        <v>194</v>
      </c>
      <c r="T255" s="33" t="e">
        <f t="shared" si="137"/>
        <v>#REF!</v>
      </c>
      <c r="V255" s="48" t="e">
        <f t="shared" si="138"/>
        <v>#REF!</v>
      </c>
      <c r="X255" s="77" t="e">
        <f t="shared" si="139"/>
        <v>#REF!</v>
      </c>
      <c r="Z255" s="48" t="e">
        <f t="shared" si="140"/>
        <v>#REF!</v>
      </c>
      <c r="AD255" s="89">
        <f>+SUMIFS(ReserveByGroup!D:D,ReserveByGroup!B:B,VALUE(LEFT(A255,6))*100,ReserveByGroup!C:C,VALUE(MID(A255,8,4)))</f>
        <v>0</v>
      </c>
      <c r="AG255" s="89" t="e">
        <f t="shared" si="141"/>
        <v>#REF!</v>
      </c>
    </row>
    <row r="256" spans="1:33" x14ac:dyDescent="0.2">
      <c r="A256" t="s">
        <v>354</v>
      </c>
      <c r="B256" s="21"/>
      <c r="D256" s="11" t="s">
        <v>129</v>
      </c>
      <c r="F256" s="46" t="e">
        <f t="shared" si="131"/>
        <v>#REF!</v>
      </c>
      <c r="G256" s="47"/>
      <c r="H256" s="48" t="e">
        <f t="shared" si="132"/>
        <v>#REF!</v>
      </c>
      <c r="I256" s="48"/>
      <c r="J256" s="137" t="str">
        <f t="shared" si="133"/>
        <v>35-S1.5</v>
      </c>
      <c r="K256" s="137" t="str">
        <f t="shared" si="133"/>
        <v>*</v>
      </c>
      <c r="L256" s="33">
        <f t="shared" si="133"/>
        <v>0</v>
      </c>
      <c r="N256" s="48" t="e">
        <f t="shared" si="134"/>
        <v>#REF!</v>
      </c>
      <c r="P256" s="21">
        <f t="shared" si="135"/>
        <v>3.82</v>
      </c>
      <c r="R256" s="1" t="e">
        <f t="shared" si="136"/>
        <v>#VALUE!</v>
      </c>
      <c r="S256" s="1" t="s">
        <v>194</v>
      </c>
      <c r="T256" s="33" t="e">
        <f t="shared" si="137"/>
        <v>#REF!</v>
      </c>
      <c r="V256" s="48" t="e">
        <f t="shared" si="138"/>
        <v>#REF!</v>
      </c>
      <c r="X256" s="77" t="e">
        <f t="shared" si="139"/>
        <v>#REF!</v>
      </c>
      <c r="Z256" s="48" t="e">
        <f t="shared" si="140"/>
        <v>#REF!</v>
      </c>
      <c r="AD256" s="89">
        <f>+SUMIFS(ReserveByGroup!D:D,ReserveByGroup!B:B,VALUE(LEFT(A256,6))*100,ReserveByGroup!C:C,VALUE(MID(A256,8,4)))</f>
        <v>0</v>
      </c>
      <c r="AG256" s="89" t="e">
        <f t="shared" si="141"/>
        <v>#REF!</v>
      </c>
    </row>
    <row r="257" spans="1:33" x14ac:dyDescent="0.2">
      <c r="A257" t="s">
        <v>355</v>
      </c>
      <c r="B257" s="21"/>
      <c r="D257" s="11" t="s">
        <v>130</v>
      </c>
      <c r="F257" s="46" t="e">
        <f t="shared" si="131"/>
        <v>#REF!</v>
      </c>
      <c r="G257" s="47"/>
      <c r="H257" s="48" t="e">
        <f t="shared" si="132"/>
        <v>#REF!</v>
      </c>
      <c r="I257" s="48"/>
      <c r="J257" s="137" t="str">
        <f t="shared" si="133"/>
        <v>35-S1.5</v>
      </c>
      <c r="K257" s="137" t="str">
        <f t="shared" si="133"/>
        <v>*</v>
      </c>
      <c r="L257" s="33">
        <f t="shared" si="133"/>
        <v>0</v>
      </c>
      <c r="N257" s="48" t="e">
        <f t="shared" si="134"/>
        <v>#REF!</v>
      </c>
      <c r="P257" s="21">
        <f t="shared" si="135"/>
        <v>3.32</v>
      </c>
      <c r="R257" s="1" t="e">
        <f t="shared" si="136"/>
        <v>#VALUE!</v>
      </c>
      <c r="S257" s="1" t="s">
        <v>194</v>
      </c>
      <c r="T257" s="33" t="e">
        <f t="shared" si="137"/>
        <v>#REF!</v>
      </c>
      <c r="V257" s="48" t="e">
        <f t="shared" si="138"/>
        <v>#REF!</v>
      </c>
      <c r="X257" s="77" t="e">
        <f t="shared" si="139"/>
        <v>#REF!</v>
      </c>
      <c r="Z257" s="48" t="e">
        <f t="shared" si="140"/>
        <v>#REF!</v>
      </c>
      <c r="AD257" s="89">
        <f>+SUMIFS(ReserveByGroup!D:D,ReserveByGroup!B:B,VALUE(LEFT(A257,6))*100,ReserveByGroup!C:C,VALUE(MID(A257,8,4)))</f>
        <v>0</v>
      </c>
      <c r="AG257" s="89" t="e">
        <f t="shared" si="141"/>
        <v>#REF!</v>
      </c>
    </row>
    <row r="258" spans="1:33" x14ac:dyDescent="0.2">
      <c r="A258" t="s">
        <v>356</v>
      </c>
      <c r="B258" s="21"/>
      <c r="D258" s="11" t="s">
        <v>131</v>
      </c>
      <c r="F258" s="46" t="e">
        <f t="shared" si="131"/>
        <v>#REF!</v>
      </c>
      <c r="G258" s="47"/>
      <c r="H258" s="48" t="e">
        <f t="shared" si="132"/>
        <v>#REF!</v>
      </c>
      <c r="I258" s="48"/>
      <c r="J258" s="137" t="str">
        <f t="shared" si="133"/>
        <v>35-S1.5</v>
      </c>
      <c r="K258" s="137" t="str">
        <f t="shared" si="133"/>
        <v>*</v>
      </c>
      <c r="L258" s="33">
        <f t="shared" si="133"/>
        <v>0</v>
      </c>
      <c r="N258" s="48" t="e">
        <f t="shared" si="134"/>
        <v>#REF!</v>
      </c>
      <c r="P258" s="21">
        <f t="shared" si="135"/>
        <v>3.32</v>
      </c>
      <c r="R258" s="1" t="e">
        <f t="shared" si="136"/>
        <v>#VALUE!</v>
      </c>
      <c r="S258" s="1" t="s">
        <v>194</v>
      </c>
      <c r="T258" s="33" t="e">
        <f t="shared" si="137"/>
        <v>#REF!</v>
      </c>
      <c r="V258" s="48" t="e">
        <f t="shared" si="138"/>
        <v>#REF!</v>
      </c>
      <c r="X258" s="77" t="e">
        <f t="shared" si="139"/>
        <v>#REF!</v>
      </c>
      <c r="Z258" s="48" t="e">
        <f t="shared" si="140"/>
        <v>#REF!</v>
      </c>
      <c r="AD258" s="89">
        <f>+SUMIFS(ReserveByGroup!D:D,ReserveByGroup!B:B,VALUE(LEFT(A258,6))*100,ReserveByGroup!C:C,VALUE(MID(A258,8,4)))</f>
        <v>0</v>
      </c>
      <c r="AG258" s="89" t="e">
        <f t="shared" si="141"/>
        <v>#REF!</v>
      </c>
    </row>
    <row r="259" spans="1:33" x14ac:dyDescent="0.2">
      <c r="A259" t="s">
        <v>357</v>
      </c>
      <c r="B259" s="21"/>
      <c r="D259" s="11" t="s">
        <v>132</v>
      </c>
      <c r="F259" s="46" t="e">
        <f t="shared" si="131"/>
        <v>#REF!</v>
      </c>
      <c r="G259" s="47"/>
      <c r="H259" s="48" t="e">
        <f t="shared" si="132"/>
        <v>#REF!</v>
      </c>
      <c r="I259" s="48"/>
      <c r="J259" s="137" t="str">
        <f t="shared" si="133"/>
        <v>35-S1.5</v>
      </c>
      <c r="K259" s="137" t="str">
        <f t="shared" si="133"/>
        <v>*</v>
      </c>
      <c r="L259" s="33">
        <f t="shared" si="133"/>
        <v>0</v>
      </c>
      <c r="N259" s="48" t="e">
        <f t="shared" si="134"/>
        <v>#REF!</v>
      </c>
      <c r="P259" s="21">
        <f t="shared" si="135"/>
        <v>3.26</v>
      </c>
      <c r="R259" s="1" t="e">
        <f t="shared" si="136"/>
        <v>#VALUE!</v>
      </c>
      <c r="S259" s="1" t="s">
        <v>194</v>
      </c>
      <c r="T259" s="33" t="e">
        <f t="shared" si="137"/>
        <v>#REF!</v>
      </c>
      <c r="V259" s="48" t="e">
        <f t="shared" si="138"/>
        <v>#REF!</v>
      </c>
      <c r="X259" s="77" t="e">
        <f t="shared" si="139"/>
        <v>#REF!</v>
      </c>
      <c r="Z259" s="48" t="e">
        <f t="shared" si="140"/>
        <v>#REF!</v>
      </c>
      <c r="AD259" s="89">
        <f>+SUMIFS(ReserveByGroup!D:D,ReserveByGroup!B:B,VALUE(LEFT(A259,6))*100,ReserveByGroup!C:C,VALUE(MID(A259,8,4)))</f>
        <v>0</v>
      </c>
      <c r="AG259" s="89" t="e">
        <f t="shared" si="141"/>
        <v>#REF!</v>
      </c>
    </row>
    <row r="260" spans="1:33" x14ac:dyDescent="0.2">
      <c r="A260" t="s">
        <v>358</v>
      </c>
      <c r="B260" s="21"/>
      <c r="D260" s="11" t="s">
        <v>133</v>
      </c>
      <c r="F260" s="46" t="e">
        <f t="shared" si="131"/>
        <v>#REF!</v>
      </c>
      <c r="G260" s="47"/>
      <c r="H260" s="48" t="e">
        <f t="shared" si="132"/>
        <v>#REF!</v>
      </c>
      <c r="I260" s="48"/>
      <c r="J260" s="137" t="str">
        <f t="shared" si="133"/>
        <v>35-S1.5</v>
      </c>
      <c r="K260" s="137" t="str">
        <f t="shared" si="133"/>
        <v>*</v>
      </c>
      <c r="L260" s="33">
        <f t="shared" si="133"/>
        <v>0</v>
      </c>
      <c r="N260" s="48" t="e">
        <f t="shared" si="134"/>
        <v>#REF!</v>
      </c>
      <c r="P260" s="21">
        <f t="shared" si="135"/>
        <v>3.26</v>
      </c>
      <c r="R260" s="1" t="e">
        <f t="shared" si="136"/>
        <v>#VALUE!</v>
      </c>
      <c r="S260" s="1" t="s">
        <v>194</v>
      </c>
      <c r="T260" s="33" t="e">
        <f t="shared" si="137"/>
        <v>#REF!</v>
      </c>
      <c r="V260" s="48" t="e">
        <f t="shared" si="138"/>
        <v>#REF!</v>
      </c>
      <c r="X260" s="77" t="e">
        <f t="shared" si="139"/>
        <v>#REF!</v>
      </c>
      <c r="Z260" s="48" t="e">
        <f t="shared" si="140"/>
        <v>#REF!</v>
      </c>
      <c r="AD260" s="89">
        <f>+SUMIFS(ReserveByGroup!D:D,ReserveByGroup!B:B,VALUE(LEFT(A260,6))*100,ReserveByGroup!C:C,VALUE(MID(A260,8,4)))</f>
        <v>0</v>
      </c>
      <c r="AG260" s="89" t="e">
        <f t="shared" si="141"/>
        <v>#REF!</v>
      </c>
    </row>
    <row r="261" spans="1:33" x14ac:dyDescent="0.2">
      <c r="A261" t="s">
        <v>359</v>
      </c>
      <c r="B261" s="21"/>
      <c r="D261" s="11" t="s">
        <v>134</v>
      </c>
      <c r="F261" s="46" t="e">
        <f t="shared" si="131"/>
        <v>#REF!</v>
      </c>
      <c r="G261" s="47"/>
      <c r="H261" s="48" t="e">
        <f t="shared" si="132"/>
        <v>#REF!</v>
      </c>
      <c r="I261" s="48"/>
      <c r="J261" s="137" t="str">
        <f t="shared" si="133"/>
        <v>35-S1.5</v>
      </c>
      <c r="K261" s="137" t="str">
        <f t="shared" si="133"/>
        <v>*</v>
      </c>
      <c r="L261" s="33">
        <f t="shared" si="133"/>
        <v>0</v>
      </c>
      <c r="N261" s="48" t="e">
        <f t="shared" si="134"/>
        <v>#REF!</v>
      </c>
      <c r="P261" s="21">
        <f t="shared" si="135"/>
        <v>3.38</v>
      </c>
      <c r="R261" s="1" t="e">
        <f t="shared" si="136"/>
        <v>#VALUE!</v>
      </c>
      <c r="S261" s="1" t="s">
        <v>194</v>
      </c>
      <c r="T261" s="33" t="e">
        <f t="shared" si="137"/>
        <v>#REF!</v>
      </c>
      <c r="V261" s="48" t="e">
        <f t="shared" si="138"/>
        <v>#REF!</v>
      </c>
      <c r="X261" s="77" t="e">
        <f t="shared" si="139"/>
        <v>#REF!</v>
      </c>
      <c r="Z261" s="48" t="e">
        <f t="shared" si="140"/>
        <v>#REF!</v>
      </c>
      <c r="AD261" s="89">
        <f>+SUMIFS(ReserveByGroup!D:D,ReserveByGroup!B:B,VALUE(LEFT(A261,6))*100,ReserveByGroup!C:C,VALUE(MID(A261,8,4)))</f>
        <v>0</v>
      </c>
      <c r="AG261" s="89" t="e">
        <f t="shared" si="141"/>
        <v>#REF!</v>
      </c>
    </row>
    <row r="262" spans="1:33" x14ac:dyDescent="0.2">
      <c r="A262" t="s">
        <v>360</v>
      </c>
      <c r="B262" s="21"/>
      <c r="D262" s="11" t="s">
        <v>135</v>
      </c>
      <c r="F262" s="46" t="e">
        <f t="shared" si="131"/>
        <v>#REF!</v>
      </c>
      <c r="G262" s="47"/>
      <c r="H262" s="48" t="e">
        <f t="shared" si="132"/>
        <v>#REF!</v>
      </c>
      <c r="I262" s="48"/>
      <c r="J262" s="137" t="str">
        <f t="shared" si="133"/>
        <v>35-S1.5</v>
      </c>
      <c r="K262" s="137" t="str">
        <f t="shared" si="133"/>
        <v>*</v>
      </c>
      <c r="L262" s="33">
        <f t="shared" si="133"/>
        <v>0</v>
      </c>
      <c r="N262" s="48" t="e">
        <f t="shared" si="134"/>
        <v>#REF!</v>
      </c>
      <c r="P262" s="21">
        <f t="shared" si="135"/>
        <v>3.38</v>
      </c>
      <c r="R262" s="1" t="e">
        <f t="shared" si="136"/>
        <v>#VALUE!</v>
      </c>
      <c r="S262" s="1" t="s">
        <v>194</v>
      </c>
      <c r="T262" s="33" t="e">
        <f t="shared" si="137"/>
        <v>#REF!</v>
      </c>
      <c r="V262" s="48" t="e">
        <f t="shared" si="138"/>
        <v>#REF!</v>
      </c>
      <c r="X262" s="77" t="e">
        <f t="shared" si="139"/>
        <v>#REF!</v>
      </c>
      <c r="Z262" s="48" t="e">
        <f t="shared" si="140"/>
        <v>#REF!</v>
      </c>
      <c r="AD262" s="89">
        <f>+SUMIFS(ReserveByGroup!D:D,ReserveByGroup!B:B,VALUE(LEFT(A262,6))*100,ReserveByGroup!C:C,VALUE(MID(A262,8,4)))</f>
        <v>0</v>
      </c>
      <c r="AG262" s="89" t="e">
        <f t="shared" si="141"/>
        <v>#REF!</v>
      </c>
    </row>
    <row r="263" spans="1:33" x14ac:dyDescent="0.2">
      <c r="A263" t="s">
        <v>361</v>
      </c>
      <c r="B263" s="21"/>
      <c r="D263" s="11" t="s">
        <v>136</v>
      </c>
      <c r="F263" s="46" t="e">
        <f t="shared" si="131"/>
        <v>#REF!</v>
      </c>
      <c r="G263" s="47"/>
      <c r="H263" s="48" t="e">
        <f t="shared" si="132"/>
        <v>#REF!</v>
      </c>
      <c r="I263" s="48"/>
      <c r="J263" s="137" t="str">
        <f t="shared" si="133"/>
        <v>35-S1.5</v>
      </c>
      <c r="K263" s="137" t="str">
        <f t="shared" si="133"/>
        <v>*</v>
      </c>
      <c r="L263" s="33">
        <f t="shared" si="133"/>
        <v>0</v>
      </c>
      <c r="N263" s="48" t="e">
        <f t="shared" si="134"/>
        <v>#REF!</v>
      </c>
      <c r="P263" s="21">
        <f t="shared" si="135"/>
        <v>3.52</v>
      </c>
      <c r="R263" s="1" t="e">
        <f t="shared" si="136"/>
        <v>#VALUE!</v>
      </c>
      <c r="S263" s="1" t="s">
        <v>194</v>
      </c>
      <c r="T263" s="33" t="e">
        <f t="shared" si="137"/>
        <v>#REF!</v>
      </c>
      <c r="V263" s="48" t="e">
        <f t="shared" si="138"/>
        <v>#REF!</v>
      </c>
      <c r="X263" s="77" t="e">
        <f t="shared" si="139"/>
        <v>#REF!</v>
      </c>
      <c r="Z263" s="48" t="e">
        <f t="shared" si="140"/>
        <v>#REF!</v>
      </c>
      <c r="AD263" s="89">
        <f>+SUMIFS(ReserveByGroup!D:D,ReserveByGroup!B:B,VALUE(LEFT(A263,6))*100,ReserveByGroup!C:C,VALUE(MID(A263,8,4)))</f>
        <v>0</v>
      </c>
      <c r="AG263" s="89" t="e">
        <f t="shared" si="141"/>
        <v>#REF!</v>
      </c>
    </row>
    <row r="264" spans="1:33" x14ac:dyDescent="0.2">
      <c r="A264" t="s">
        <v>362</v>
      </c>
      <c r="B264" s="21"/>
      <c r="D264" s="11" t="s">
        <v>137</v>
      </c>
      <c r="F264" s="46" t="e">
        <f t="shared" si="131"/>
        <v>#REF!</v>
      </c>
      <c r="G264" s="47"/>
      <c r="H264" s="48" t="e">
        <f t="shared" si="132"/>
        <v>#REF!</v>
      </c>
      <c r="I264" s="48"/>
      <c r="J264" s="137" t="str">
        <f t="shared" si="133"/>
        <v>35-S1.5</v>
      </c>
      <c r="K264" s="137" t="str">
        <f t="shared" si="133"/>
        <v>*</v>
      </c>
      <c r="L264" s="33">
        <f t="shared" si="133"/>
        <v>0</v>
      </c>
      <c r="N264" s="48" t="e">
        <f t="shared" si="134"/>
        <v>#REF!</v>
      </c>
      <c r="P264" s="21">
        <f t="shared" si="135"/>
        <v>3.52</v>
      </c>
      <c r="R264" s="1" t="e">
        <f t="shared" si="136"/>
        <v>#VALUE!</v>
      </c>
      <c r="S264" s="1" t="s">
        <v>194</v>
      </c>
      <c r="T264" s="33" t="e">
        <f t="shared" si="137"/>
        <v>#REF!</v>
      </c>
      <c r="V264" s="48" t="e">
        <f t="shared" si="138"/>
        <v>#REF!</v>
      </c>
      <c r="X264" s="77" t="e">
        <f t="shared" si="139"/>
        <v>#REF!</v>
      </c>
      <c r="Z264" s="48" t="e">
        <f t="shared" si="140"/>
        <v>#REF!</v>
      </c>
      <c r="AD264" s="89">
        <f>+SUMIFS(ReserveByGroup!D:D,ReserveByGroup!B:B,VALUE(LEFT(A264,6))*100,ReserveByGroup!C:C,VALUE(MID(A264,8,4)))</f>
        <v>0</v>
      </c>
      <c r="AG264" s="89" t="e">
        <f t="shared" si="141"/>
        <v>#REF!</v>
      </c>
    </row>
    <row r="265" spans="1:33" x14ac:dyDescent="0.2">
      <c r="A265" t="s">
        <v>363</v>
      </c>
      <c r="B265" s="21"/>
      <c r="D265" s="11" t="s">
        <v>138</v>
      </c>
      <c r="F265" s="46" t="e">
        <f t="shared" si="131"/>
        <v>#REF!</v>
      </c>
      <c r="G265" s="47"/>
      <c r="H265" s="48" t="e">
        <f t="shared" si="132"/>
        <v>#REF!</v>
      </c>
      <c r="I265" s="48"/>
      <c r="J265" s="137" t="str">
        <f t="shared" si="133"/>
        <v>35-S1.5</v>
      </c>
      <c r="K265" s="137" t="str">
        <f t="shared" si="133"/>
        <v>*</v>
      </c>
      <c r="L265" s="33">
        <f t="shared" si="133"/>
        <v>0</v>
      </c>
      <c r="N265" s="48" t="e">
        <f t="shared" si="134"/>
        <v>#REF!</v>
      </c>
      <c r="P265" s="21">
        <f t="shared" si="135"/>
        <v>3.52</v>
      </c>
      <c r="R265" s="1" t="e">
        <f t="shared" si="136"/>
        <v>#VALUE!</v>
      </c>
      <c r="S265" s="1" t="s">
        <v>194</v>
      </c>
      <c r="T265" s="33" t="e">
        <f t="shared" si="137"/>
        <v>#REF!</v>
      </c>
      <c r="V265" s="48" t="e">
        <f t="shared" si="138"/>
        <v>#REF!</v>
      </c>
      <c r="X265" s="77" t="e">
        <f t="shared" si="139"/>
        <v>#REF!</v>
      </c>
      <c r="Z265" s="48" t="e">
        <f t="shared" si="140"/>
        <v>#REF!</v>
      </c>
      <c r="AD265" s="89">
        <f>+SUMIFS(ReserveByGroup!D:D,ReserveByGroup!B:B,VALUE(LEFT(A265,6))*100,ReserveByGroup!C:C,VALUE(MID(A265,8,4)))</f>
        <v>0</v>
      </c>
      <c r="AG265" s="89" t="e">
        <f t="shared" si="141"/>
        <v>#REF!</v>
      </c>
    </row>
    <row r="266" spans="1:33" x14ac:dyDescent="0.2">
      <c r="A266" t="s">
        <v>364</v>
      </c>
      <c r="B266" s="21"/>
      <c r="D266" s="11" t="s">
        <v>139</v>
      </c>
      <c r="F266" s="49" t="e">
        <f t="shared" si="131"/>
        <v>#REF!</v>
      </c>
      <c r="G266" s="47"/>
      <c r="H266" s="48" t="e">
        <f t="shared" si="132"/>
        <v>#REF!</v>
      </c>
      <c r="I266" s="48"/>
      <c r="J266" s="137" t="str">
        <f t="shared" si="133"/>
        <v>35-S1.5</v>
      </c>
      <c r="K266" s="137" t="str">
        <f t="shared" si="133"/>
        <v>*</v>
      </c>
      <c r="L266" s="33">
        <f t="shared" si="133"/>
        <v>0</v>
      </c>
      <c r="N266" s="48" t="e">
        <f t="shared" si="134"/>
        <v>#REF!</v>
      </c>
      <c r="P266" s="21">
        <f t="shared" si="135"/>
        <v>3.52</v>
      </c>
      <c r="R266" s="1" t="e">
        <f t="shared" si="136"/>
        <v>#VALUE!</v>
      </c>
      <c r="S266" s="1" t="s">
        <v>194</v>
      </c>
      <c r="T266" s="33" t="e">
        <f t="shared" si="137"/>
        <v>#REF!</v>
      </c>
      <c r="V266" s="48" t="e">
        <f t="shared" si="138"/>
        <v>#REF!</v>
      </c>
      <c r="X266" s="77" t="e">
        <f t="shared" si="139"/>
        <v>#REF!</v>
      </c>
      <c r="Z266" s="48" t="e">
        <f t="shared" si="140"/>
        <v>#REF!</v>
      </c>
      <c r="AD266" s="89">
        <f>+SUMIFS(ReserveByGroup!D:D,ReserveByGroup!B:B,VALUE(LEFT(A266,6))*100,ReserveByGroup!C:C,VALUE(MID(A266,8,4)))</f>
        <v>0</v>
      </c>
      <c r="AG266" s="89" t="e">
        <f t="shared" si="141"/>
        <v>#REF!</v>
      </c>
    </row>
    <row r="267" spans="1:33" x14ac:dyDescent="0.2">
      <c r="B267" s="21"/>
      <c r="F267" s="46"/>
      <c r="H267" s="40"/>
      <c r="I267" s="34"/>
      <c r="R267" s="1"/>
      <c r="S267" s="1"/>
      <c r="T267" s="33"/>
      <c r="V267" s="40"/>
      <c r="X267" s="21"/>
      <c r="Z267" s="40"/>
    </row>
    <row r="268" spans="1:33" x14ac:dyDescent="0.2">
      <c r="A268">
        <v>345</v>
      </c>
      <c r="B268" s="21"/>
      <c r="D268" s="18" t="s">
        <v>41</v>
      </c>
      <c r="F268" s="46" t="e">
        <f>+SUBTOTAL(9,F253:F267)</f>
        <v>#REF!</v>
      </c>
      <c r="H268" s="34" t="e">
        <f>+SUBTOTAL(9,H253:H267)</f>
        <v>#REF!</v>
      </c>
      <c r="I268" s="34"/>
      <c r="N268" s="34" t="e">
        <f>+SUBTOTAL(9,N253:N267)</f>
        <v>#REF!</v>
      </c>
      <c r="R268" s="1"/>
      <c r="S268" s="1"/>
      <c r="T268" s="33"/>
      <c r="V268" s="34" t="e">
        <f>+SUBTOTAL(9,V253:V267)</f>
        <v>#REF!</v>
      </c>
      <c r="X268" s="77" t="e">
        <f>IF(V268/F268*100=0,"-     ",V268/F268*100)</f>
        <v>#REF!</v>
      </c>
      <c r="Z268" s="34" t="e">
        <f>+SUBTOTAL(9,Z253:Z267)</f>
        <v>#REF!</v>
      </c>
      <c r="AC268" s="89" t="e">
        <f>+SUMIF(#REF!,$A268*100,#REF!)</f>
        <v>#REF!</v>
      </c>
      <c r="AD268" s="89" t="e">
        <f>+SUMIF(#REF!,$A268*100,#REF!)</f>
        <v>#REF!</v>
      </c>
      <c r="AF268" s="89" t="e">
        <f>+AC268-F268</f>
        <v>#REF!</v>
      </c>
      <c r="AG268" s="89" t="e">
        <f>+AD268+H268</f>
        <v>#REF!</v>
      </c>
    </row>
    <row r="269" spans="1:33" x14ac:dyDescent="0.2">
      <c r="B269" s="21"/>
      <c r="F269" s="46"/>
      <c r="H269" s="34"/>
      <c r="I269" s="34"/>
      <c r="R269" s="1"/>
      <c r="S269" s="1"/>
      <c r="T269" s="33"/>
      <c r="V269" s="34"/>
      <c r="X269" s="21"/>
      <c r="Z269" s="34"/>
    </row>
    <row r="270" spans="1:33" x14ac:dyDescent="0.2">
      <c r="B270" s="21">
        <v>346</v>
      </c>
      <c r="D270" t="s">
        <v>42</v>
      </c>
      <c r="F270" s="46"/>
      <c r="H270" s="34"/>
      <c r="I270" s="34"/>
      <c r="T270" s="32"/>
      <c r="V270" s="34"/>
      <c r="Z270" s="34"/>
    </row>
    <row r="271" spans="1:33" x14ac:dyDescent="0.2">
      <c r="A271" t="s">
        <v>365</v>
      </c>
      <c r="B271" s="21"/>
      <c r="D271" s="11" t="s">
        <v>196</v>
      </c>
      <c r="F271" s="46" t="e">
        <f t="shared" ref="F271:F281" si="142">+VLOOKUP($A271,Deprate,F$1,0)</f>
        <v>#REF!</v>
      </c>
      <c r="G271" s="47"/>
      <c r="H271" s="48" t="e">
        <f t="shared" ref="H271:H281" si="143">+VLOOKUP($A271,Deprate,H$1,0)</f>
        <v>#REF!</v>
      </c>
      <c r="I271" s="48"/>
      <c r="J271" s="137" t="str">
        <f t="shared" ref="J271:L281" si="144">+VLOOKUP($A271,ExistingEstimates,J$1,0)</f>
        <v>50-S3</v>
      </c>
      <c r="K271" s="137" t="str">
        <f t="shared" si="144"/>
        <v>*</v>
      </c>
      <c r="L271" s="33">
        <f t="shared" si="144"/>
        <v>0</v>
      </c>
      <c r="N271" s="48" t="e">
        <f t="shared" ref="N271:N281" si="145">+ROUND(P271*F271/100,2)</f>
        <v>#REF!</v>
      </c>
      <c r="P271" s="21">
        <f t="shared" ref="P271:P281" si="146">+VLOOKUP($A271,ExistingEstimates,P$1,0)</f>
        <v>0</v>
      </c>
      <c r="R271" s="1" t="e">
        <f t="shared" ref="R271:R281" si="147">+TEXT(VLOOKUP($A271,Deprate,3,0),"#")&amp;"-"&amp;TRIM(VLOOKUP($A271,Deprate,4,0))</f>
        <v>#VALUE!</v>
      </c>
      <c r="S271" s="1" t="s">
        <v>194</v>
      </c>
      <c r="T271" s="33" t="e">
        <f t="shared" ref="T271:T281" si="148">+VLOOKUP($A271,Deprate,T$1,0)</f>
        <v>#REF!</v>
      </c>
      <c r="V271" s="48" t="e">
        <f t="shared" ref="V271:V281" si="149">+VLOOKUP($A271,Deprate,V$1,0)</f>
        <v>#REF!</v>
      </c>
      <c r="X271" s="77" t="e">
        <f t="shared" ref="X271:X281" si="150">IF(V271/F271*100=0,"-     ",V271/F271*100)</f>
        <v>#REF!</v>
      </c>
      <c r="Z271" s="48" t="e">
        <f t="shared" ref="Z271:Z281" si="151">+V271-N271</f>
        <v>#REF!</v>
      </c>
      <c r="AD271" s="89">
        <f>+SUMIFS(ReserveByGroup!D:D,ReserveByGroup!B:B,VALUE(LEFT(A271,6))*100,ReserveByGroup!C:C,VALUE(MID(A271,8,4)))</f>
        <v>0</v>
      </c>
      <c r="AG271" s="89" t="e">
        <f t="shared" ref="AG271:AG281" si="152">+AD271+H271</f>
        <v>#REF!</v>
      </c>
    </row>
    <row r="272" spans="1:33" x14ac:dyDescent="0.2">
      <c r="A272" t="s">
        <v>366</v>
      </c>
      <c r="B272" s="21"/>
      <c r="D272" s="82" t="s">
        <v>404</v>
      </c>
      <c r="F272" s="46" t="e">
        <f t="shared" si="142"/>
        <v>#REF!</v>
      </c>
      <c r="G272" s="47"/>
      <c r="H272" s="48" t="e">
        <f t="shared" si="143"/>
        <v>#REF!</v>
      </c>
      <c r="I272" s="48"/>
      <c r="J272" s="137" t="str">
        <f t="shared" si="144"/>
        <v>50-S3</v>
      </c>
      <c r="K272" s="137" t="str">
        <f t="shared" si="144"/>
        <v>*</v>
      </c>
      <c r="L272" s="33">
        <f t="shared" si="144"/>
        <v>0</v>
      </c>
      <c r="N272" s="48" t="e">
        <f t="shared" si="145"/>
        <v>#REF!</v>
      </c>
      <c r="P272" s="21">
        <f t="shared" si="146"/>
        <v>0</v>
      </c>
      <c r="R272" s="1" t="e">
        <f t="shared" si="147"/>
        <v>#VALUE!</v>
      </c>
      <c r="S272" s="1" t="s">
        <v>194</v>
      </c>
      <c r="T272" s="33" t="e">
        <f t="shared" si="148"/>
        <v>#REF!</v>
      </c>
      <c r="V272" s="48" t="e">
        <f t="shared" si="149"/>
        <v>#REF!</v>
      </c>
      <c r="X272" s="77" t="e">
        <f t="shared" si="150"/>
        <v>#REF!</v>
      </c>
      <c r="Z272" s="48" t="e">
        <f t="shared" si="151"/>
        <v>#REF!</v>
      </c>
      <c r="AD272" s="89">
        <f>+SUMIFS(ReserveByGroup!D:D,ReserveByGroup!B:B,VALUE(LEFT(A272,6))*100,ReserveByGroup!C:C,VALUE(MID(A272,8,4)))</f>
        <v>0</v>
      </c>
      <c r="AG272" s="89" t="e">
        <f t="shared" si="152"/>
        <v>#REF!</v>
      </c>
    </row>
    <row r="273" spans="1:34" x14ac:dyDescent="0.2">
      <c r="A273" t="s">
        <v>367</v>
      </c>
      <c r="B273" s="21"/>
      <c r="D273" s="43" t="s">
        <v>155</v>
      </c>
      <c r="F273" s="46" t="e">
        <f t="shared" si="142"/>
        <v>#REF!</v>
      </c>
      <c r="G273" s="47"/>
      <c r="H273" s="48" t="e">
        <f t="shared" si="143"/>
        <v>#REF!</v>
      </c>
      <c r="I273" s="48"/>
      <c r="J273" s="137" t="str">
        <f t="shared" si="144"/>
        <v>50-S3</v>
      </c>
      <c r="K273" s="137" t="str">
        <f t="shared" si="144"/>
        <v>*</v>
      </c>
      <c r="L273" s="33">
        <f t="shared" si="144"/>
        <v>0</v>
      </c>
      <c r="N273" s="48" t="e">
        <f t="shared" si="145"/>
        <v>#REF!</v>
      </c>
      <c r="P273" s="21">
        <f t="shared" si="146"/>
        <v>2.81</v>
      </c>
      <c r="R273" s="1" t="e">
        <f t="shared" si="147"/>
        <v>#VALUE!</v>
      </c>
      <c r="S273" s="1" t="s">
        <v>194</v>
      </c>
      <c r="T273" s="33" t="e">
        <f t="shared" si="148"/>
        <v>#REF!</v>
      </c>
      <c r="V273" s="48" t="e">
        <f t="shared" si="149"/>
        <v>#REF!</v>
      </c>
      <c r="X273" s="77" t="e">
        <f t="shared" si="150"/>
        <v>#REF!</v>
      </c>
      <c r="Z273" s="48" t="e">
        <f t="shared" si="151"/>
        <v>#REF!</v>
      </c>
      <c r="AD273" s="89">
        <f>+SUMIFS(ReserveByGroup!D:D,ReserveByGroup!B:B,VALUE(LEFT(A273,6))*100,ReserveByGroup!C:C,VALUE(MID(A273,8,4)))</f>
        <v>0</v>
      </c>
      <c r="AG273" s="89" t="e">
        <f t="shared" si="152"/>
        <v>#REF!</v>
      </c>
    </row>
    <row r="274" spans="1:34" x14ac:dyDescent="0.2">
      <c r="A274" t="s">
        <v>368</v>
      </c>
      <c r="B274" s="21"/>
      <c r="D274" s="11" t="s">
        <v>156</v>
      </c>
      <c r="F274" s="46" t="e">
        <f t="shared" si="142"/>
        <v>#REF!</v>
      </c>
      <c r="G274" s="47"/>
      <c r="H274" s="48" t="e">
        <f t="shared" si="143"/>
        <v>#REF!</v>
      </c>
      <c r="I274" s="48"/>
      <c r="J274" s="137" t="str">
        <f t="shared" si="144"/>
        <v>50-S3</v>
      </c>
      <c r="K274" s="137" t="str">
        <f t="shared" si="144"/>
        <v>*</v>
      </c>
      <c r="L274" s="33">
        <f t="shared" si="144"/>
        <v>0</v>
      </c>
      <c r="N274" s="48" t="e">
        <f t="shared" si="145"/>
        <v>#REF!</v>
      </c>
      <c r="P274" s="21">
        <f t="shared" si="146"/>
        <v>2.81</v>
      </c>
      <c r="R274" s="1" t="e">
        <f t="shared" si="147"/>
        <v>#VALUE!</v>
      </c>
      <c r="S274" s="1" t="s">
        <v>194</v>
      </c>
      <c r="T274" s="33" t="e">
        <f t="shared" si="148"/>
        <v>#REF!</v>
      </c>
      <c r="V274" s="48" t="e">
        <f t="shared" si="149"/>
        <v>#REF!</v>
      </c>
      <c r="X274" s="77" t="e">
        <f t="shared" si="150"/>
        <v>#REF!</v>
      </c>
      <c r="Z274" s="48" t="e">
        <f t="shared" si="151"/>
        <v>#REF!</v>
      </c>
      <c r="AD274" s="89">
        <f>+SUMIFS(ReserveByGroup!D:D,ReserveByGroup!B:B,VALUE(LEFT(A274,6))*100,ReserveByGroup!C:C,VALUE(MID(A274,8,4)))</f>
        <v>0</v>
      </c>
      <c r="AG274" s="89" t="e">
        <f t="shared" si="152"/>
        <v>#REF!</v>
      </c>
    </row>
    <row r="275" spans="1:34" x14ac:dyDescent="0.2">
      <c r="A275" t="s">
        <v>369</v>
      </c>
      <c r="B275" s="21"/>
      <c r="D275" s="11" t="s">
        <v>157</v>
      </c>
      <c r="F275" s="46" t="e">
        <f t="shared" si="142"/>
        <v>#REF!</v>
      </c>
      <c r="G275" s="47"/>
      <c r="H275" s="48" t="e">
        <f t="shared" si="143"/>
        <v>#REF!</v>
      </c>
      <c r="I275" s="48"/>
      <c r="J275" s="137" t="str">
        <f t="shared" si="144"/>
        <v>50-S3</v>
      </c>
      <c r="K275" s="137" t="str">
        <f t="shared" si="144"/>
        <v>*</v>
      </c>
      <c r="L275" s="33">
        <f t="shared" si="144"/>
        <v>0</v>
      </c>
      <c r="N275" s="48" t="e">
        <f t="shared" si="145"/>
        <v>#REF!</v>
      </c>
      <c r="P275" s="21">
        <f t="shared" si="146"/>
        <v>2.86</v>
      </c>
      <c r="R275" s="1" t="e">
        <f t="shared" si="147"/>
        <v>#VALUE!</v>
      </c>
      <c r="S275" s="1" t="s">
        <v>194</v>
      </c>
      <c r="T275" s="33" t="e">
        <f t="shared" si="148"/>
        <v>#REF!</v>
      </c>
      <c r="V275" s="48" t="e">
        <f t="shared" si="149"/>
        <v>#REF!</v>
      </c>
      <c r="X275" s="77" t="e">
        <f t="shared" si="150"/>
        <v>#REF!</v>
      </c>
      <c r="Z275" s="48" t="e">
        <f t="shared" si="151"/>
        <v>#REF!</v>
      </c>
      <c r="AD275" s="89">
        <f>+SUMIFS(ReserveByGroup!D:D,ReserveByGroup!B:B,VALUE(LEFT(A275,6))*100,ReserveByGroup!C:C,VALUE(MID(A275,8,4)))</f>
        <v>0</v>
      </c>
      <c r="AG275" s="89" t="e">
        <f t="shared" si="152"/>
        <v>#REF!</v>
      </c>
    </row>
    <row r="276" spans="1:34" x14ac:dyDescent="0.2">
      <c r="A276" t="s">
        <v>370</v>
      </c>
      <c r="B276" s="21"/>
      <c r="D276" s="11" t="s">
        <v>158</v>
      </c>
      <c r="F276" s="46" t="e">
        <f t="shared" si="142"/>
        <v>#REF!</v>
      </c>
      <c r="G276" s="47"/>
      <c r="H276" s="48" t="e">
        <f t="shared" si="143"/>
        <v>#REF!</v>
      </c>
      <c r="I276" s="48"/>
      <c r="J276" s="137" t="str">
        <f t="shared" si="144"/>
        <v>50-S3</v>
      </c>
      <c r="K276" s="137" t="str">
        <f t="shared" si="144"/>
        <v>*</v>
      </c>
      <c r="L276" s="33">
        <f t="shared" si="144"/>
        <v>0</v>
      </c>
      <c r="N276" s="48" t="e">
        <f t="shared" si="145"/>
        <v>#REF!</v>
      </c>
      <c r="P276" s="21">
        <f t="shared" si="146"/>
        <v>2.86</v>
      </c>
      <c r="R276" s="1" t="e">
        <f t="shared" si="147"/>
        <v>#VALUE!</v>
      </c>
      <c r="S276" s="1" t="s">
        <v>194</v>
      </c>
      <c r="T276" s="33" t="e">
        <f t="shared" si="148"/>
        <v>#REF!</v>
      </c>
      <c r="V276" s="48" t="e">
        <f t="shared" si="149"/>
        <v>#REF!</v>
      </c>
      <c r="X276" s="77" t="e">
        <f t="shared" si="150"/>
        <v>#REF!</v>
      </c>
      <c r="Z276" s="48" t="e">
        <f t="shared" si="151"/>
        <v>#REF!</v>
      </c>
      <c r="AD276" s="89">
        <f>+SUMIFS(ReserveByGroup!D:D,ReserveByGroup!B:B,VALUE(LEFT(A276,6))*100,ReserveByGroup!C:C,VALUE(MID(A276,8,4)))</f>
        <v>0</v>
      </c>
      <c r="AG276" s="89" t="e">
        <f t="shared" si="152"/>
        <v>#REF!</v>
      </c>
    </row>
    <row r="277" spans="1:34" x14ac:dyDescent="0.2">
      <c r="A277" t="s">
        <v>371</v>
      </c>
      <c r="B277" s="21"/>
      <c r="D277" s="11" t="s">
        <v>159</v>
      </c>
      <c r="F277" s="46" t="e">
        <f t="shared" si="142"/>
        <v>#REF!</v>
      </c>
      <c r="G277" s="47"/>
      <c r="H277" s="48" t="e">
        <f t="shared" si="143"/>
        <v>#REF!</v>
      </c>
      <c r="I277" s="48"/>
      <c r="J277" s="137" t="str">
        <f t="shared" si="144"/>
        <v>50-S3</v>
      </c>
      <c r="K277" s="137" t="str">
        <f t="shared" si="144"/>
        <v>*</v>
      </c>
      <c r="L277" s="33">
        <f t="shared" si="144"/>
        <v>0</v>
      </c>
      <c r="N277" s="48" t="e">
        <f t="shared" si="145"/>
        <v>#REF!</v>
      </c>
      <c r="P277" s="21">
        <f t="shared" si="146"/>
        <v>3.22</v>
      </c>
      <c r="R277" s="1" t="e">
        <f t="shared" si="147"/>
        <v>#VALUE!</v>
      </c>
      <c r="S277" s="1" t="s">
        <v>194</v>
      </c>
      <c r="T277" s="33" t="e">
        <f t="shared" si="148"/>
        <v>#REF!</v>
      </c>
      <c r="V277" s="48" t="e">
        <f t="shared" si="149"/>
        <v>#REF!</v>
      </c>
      <c r="X277" s="77" t="e">
        <f t="shared" si="150"/>
        <v>#REF!</v>
      </c>
      <c r="Z277" s="48" t="e">
        <f t="shared" si="151"/>
        <v>#REF!</v>
      </c>
      <c r="AD277" s="89">
        <f>+SUMIFS(ReserveByGroup!D:D,ReserveByGroup!B:B,VALUE(LEFT(A277,6))*100,ReserveByGroup!C:C,VALUE(MID(A277,8,4)))</f>
        <v>0</v>
      </c>
      <c r="AG277" s="89" t="e">
        <f t="shared" si="152"/>
        <v>#REF!</v>
      </c>
    </row>
    <row r="278" spans="1:34" x14ac:dyDescent="0.2">
      <c r="A278" t="s">
        <v>372</v>
      </c>
      <c r="B278" s="21"/>
      <c r="D278" s="11" t="s">
        <v>160</v>
      </c>
      <c r="F278" s="46" t="e">
        <f t="shared" si="142"/>
        <v>#REF!</v>
      </c>
      <c r="G278" s="47"/>
      <c r="H278" s="48" t="e">
        <f t="shared" si="143"/>
        <v>#REF!</v>
      </c>
      <c r="I278" s="48"/>
      <c r="J278" s="137" t="str">
        <f t="shared" si="144"/>
        <v>50-S3</v>
      </c>
      <c r="K278" s="137" t="str">
        <f t="shared" si="144"/>
        <v>*</v>
      </c>
      <c r="L278" s="33">
        <f t="shared" si="144"/>
        <v>0</v>
      </c>
      <c r="N278" s="48" t="e">
        <f t="shared" si="145"/>
        <v>#REF!</v>
      </c>
      <c r="P278" s="21">
        <f t="shared" si="146"/>
        <v>3.11</v>
      </c>
      <c r="R278" s="1" t="e">
        <f t="shared" si="147"/>
        <v>#VALUE!</v>
      </c>
      <c r="S278" s="1" t="s">
        <v>194</v>
      </c>
      <c r="T278" s="33" t="e">
        <f t="shared" si="148"/>
        <v>#REF!</v>
      </c>
      <c r="V278" s="48" t="e">
        <f t="shared" si="149"/>
        <v>#REF!</v>
      </c>
      <c r="X278" s="77" t="e">
        <f t="shared" si="150"/>
        <v>#REF!</v>
      </c>
      <c r="Z278" s="48" t="e">
        <f t="shared" si="151"/>
        <v>#REF!</v>
      </c>
      <c r="AD278" s="89">
        <f>+SUMIFS(ReserveByGroup!D:D,ReserveByGroup!B:B,VALUE(LEFT(A278,6))*100,ReserveByGroup!C:C,VALUE(MID(A278,8,4)))</f>
        <v>0</v>
      </c>
      <c r="AG278" s="89" t="e">
        <f t="shared" si="152"/>
        <v>#REF!</v>
      </c>
    </row>
    <row r="279" spans="1:34" x14ac:dyDescent="0.2">
      <c r="A279" t="s">
        <v>373</v>
      </c>
      <c r="B279" s="21"/>
      <c r="D279" s="11" t="s">
        <v>161</v>
      </c>
      <c r="F279" s="46" t="e">
        <f t="shared" si="142"/>
        <v>#REF!</v>
      </c>
      <c r="G279" s="47"/>
      <c r="H279" s="48" t="e">
        <f t="shared" si="143"/>
        <v>#REF!</v>
      </c>
      <c r="I279" s="48"/>
      <c r="J279" s="137" t="str">
        <f t="shared" si="144"/>
        <v>50-S3</v>
      </c>
      <c r="K279" s="137" t="str">
        <f t="shared" si="144"/>
        <v>*</v>
      </c>
      <c r="L279" s="33">
        <f t="shared" si="144"/>
        <v>0</v>
      </c>
      <c r="N279" s="48" t="e">
        <f t="shared" si="145"/>
        <v>#REF!</v>
      </c>
      <c r="P279" s="21">
        <f t="shared" si="146"/>
        <v>3.11</v>
      </c>
      <c r="R279" s="1" t="e">
        <f t="shared" si="147"/>
        <v>#VALUE!</v>
      </c>
      <c r="S279" s="1" t="s">
        <v>194</v>
      </c>
      <c r="T279" s="33" t="e">
        <f t="shared" si="148"/>
        <v>#REF!</v>
      </c>
      <c r="V279" s="48" t="e">
        <f t="shared" si="149"/>
        <v>#REF!</v>
      </c>
      <c r="X279" s="77" t="e">
        <f t="shared" si="150"/>
        <v>#REF!</v>
      </c>
      <c r="Z279" s="48" t="e">
        <f t="shared" si="151"/>
        <v>#REF!</v>
      </c>
      <c r="AD279" s="89">
        <f>+SUMIFS(ReserveByGroup!D:D,ReserveByGroup!B:B,VALUE(LEFT(A279,6))*100,ReserveByGroup!C:C,VALUE(MID(A279,8,4)))</f>
        <v>0</v>
      </c>
      <c r="AG279" s="89" t="e">
        <f t="shared" si="152"/>
        <v>#REF!</v>
      </c>
    </row>
    <row r="280" spans="1:34" x14ac:dyDescent="0.2">
      <c r="A280" t="s">
        <v>374</v>
      </c>
      <c r="B280" s="21"/>
      <c r="D280" s="11" t="s">
        <v>162</v>
      </c>
      <c r="F280" s="46" t="e">
        <f t="shared" si="142"/>
        <v>#REF!</v>
      </c>
      <c r="G280" s="47"/>
      <c r="H280" s="48" t="e">
        <f t="shared" si="143"/>
        <v>#REF!</v>
      </c>
      <c r="I280" s="48"/>
      <c r="J280" s="137" t="str">
        <f t="shared" si="144"/>
        <v>50-S3</v>
      </c>
      <c r="K280" s="137" t="str">
        <f t="shared" si="144"/>
        <v>*</v>
      </c>
      <c r="L280" s="33">
        <f t="shared" si="144"/>
        <v>0</v>
      </c>
      <c r="N280" s="48" t="e">
        <f t="shared" si="145"/>
        <v>#REF!</v>
      </c>
      <c r="P280" s="21">
        <f t="shared" si="146"/>
        <v>3.12</v>
      </c>
      <c r="R280" s="1" t="e">
        <f t="shared" si="147"/>
        <v>#VALUE!</v>
      </c>
      <c r="S280" s="1" t="s">
        <v>194</v>
      </c>
      <c r="T280" s="33" t="e">
        <f t="shared" si="148"/>
        <v>#REF!</v>
      </c>
      <c r="V280" s="48" t="e">
        <f t="shared" si="149"/>
        <v>#REF!</v>
      </c>
      <c r="X280" s="77" t="e">
        <f t="shared" si="150"/>
        <v>#REF!</v>
      </c>
      <c r="Z280" s="48" t="e">
        <f t="shared" si="151"/>
        <v>#REF!</v>
      </c>
      <c r="AD280" s="89">
        <f>+SUMIFS(ReserveByGroup!D:D,ReserveByGroup!B:B,VALUE(LEFT(A280,6))*100,ReserveByGroup!C:C,VALUE(MID(A280,8,4)))</f>
        <v>0</v>
      </c>
      <c r="AG280" s="89" t="e">
        <f t="shared" si="152"/>
        <v>#REF!</v>
      </c>
    </row>
    <row r="281" spans="1:34" x14ac:dyDescent="0.2">
      <c r="A281" t="s">
        <v>375</v>
      </c>
      <c r="B281" s="21"/>
      <c r="D281" s="11" t="s">
        <v>163</v>
      </c>
      <c r="F281" s="49" t="e">
        <f t="shared" si="142"/>
        <v>#REF!</v>
      </c>
      <c r="G281" s="47"/>
      <c r="H281" s="48" t="e">
        <f t="shared" si="143"/>
        <v>#REF!</v>
      </c>
      <c r="I281" s="48"/>
      <c r="J281" s="137" t="str">
        <f t="shared" si="144"/>
        <v>50-S3</v>
      </c>
      <c r="K281" s="137" t="str">
        <f t="shared" si="144"/>
        <v>*</v>
      </c>
      <c r="L281" s="33">
        <f t="shared" si="144"/>
        <v>0</v>
      </c>
      <c r="N281" s="48" t="e">
        <f t="shared" si="145"/>
        <v>#REF!</v>
      </c>
      <c r="P281" s="21">
        <f t="shared" si="146"/>
        <v>3.1</v>
      </c>
      <c r="R281" s="1" t="e">
        <f t="shared" si="147"/>
        <v>#VALUE!</v>
      </c>
      <c r="S281" s="1" t="s">
        <v>194</v>
      </c>
      <c r="T281" s="33" t="e">
        <f t="shared" si="148"/>
        <v>#REF!</v>
      </c>
      <c r="V281" s="48" t="e">
        <f t="shared" si="149"/>
        <v>#REF!</v>
      </c>
      <c r="X281" s="77" t="e">
        <f t="shared" si="150"/>
        <v>#REF!</v>
      </c>
      <c r="Z281" s="48" t="e">
        <f t="shared" si="151"/>
        <v>#REF!</v>
      </c>
      <c r="AD281" s="89">
        <f>+SUMIFS(ReserveByGroup!D:D,ReserveByGroup!B:B,VALUE(LEFT(A281,6))*100,ReserveByGroup!C:C,VALUE(MID(A281,8,4)))</f>
        <v>0</v>
      </c>
      <c r="AG281" s="89" t="e">
        <f t="shared" si="152"/>
        <v>#REF!</v>
      </c>
    </row>
    <row r="282" spans="1:34" x14ac:dyDescent="0.2">
      <c r="B282" s="21"/>
      <c r="F282" s="46"/>
      <c r="H282" s="40"/>
      <c r="I282" s="34"/>
      <c r="R282" s="1"/>
      <c r="S282" s="1"/>
      <c r="T282" s="33"/>
      <c r="V282" s="40"/>
      <c r="X282" s="21"/>
      <c r="Z282" s="40"/>
    </row>
    <row r="283" spans="1:34" x14ac:dyDescent="0.2">
      <c r="A283">
        <v>346</v>
      </c>
      <c r="B283" s="21"/>
      <c r="D283" s="18" t="s">
        <v>43</v>
      </c>
      <c r="F283" s="46" t="e">
        <f>+SUBTOTAL(9,F271:F282)</f>
        <v>#REF!</v>
      </c>
      <c r="H283" s="34" t="e">
        <f>+SUBTOTAL(9,H271:H282)</f>
        <v>#REF!</v>
      </c>
      <c r="I283" s="34"/>
      <c r="N283" s="34" t="e">
        <f>+SUBTOTAL(9,N271:N282)</f>
        <v>#REF!</v>
      </c>
      <c r="R283" s="1"/>
      <c r="S283" s="1"/>
      <c r="T283" s="33"/>
      <c r="V283" s="34" t="e">
        <f>+SUBTOTAL(9,V271:V282)</f>
        <v>#REF!</v>
      </c>
      <c r="X283" s="77" t="e">
        <f>IF(V283/F283*100=0,"-     ",V283/F283*100)</f>
        <v>#REF!</v>
      </c>
      <c r="Z283" s="34" t="e">
        <f>+SUBTOTAL(9,Z271:Z282)</f>
        <v>#REF!</v>
      </c>
      <c r="AC283" s="89" t="e">
        <f>+SUMIF(#REF!,$A283*100,#REF!)</f>
        <v>#REF!</v>
      </c>
      <c r="AD283" s="89" t="e">
        <f>+SUMIF(#REF!,$A283*100,#REF!)</f>
        <v>#REF!</v>
      </c>
      <c r="AF283" s="89" t="e">
        <f>+AC283-F283</f>
        <v>#REF!</v>
      </c>
      <c r="AG283" s="89" t="e">
        <f>+AD283+H283</f>
        <v>#REF!</v>
      </c>
      <c r="AH283" s="81" t="s">
        <v>410</v>
      </c>
    </row>
    <row r="284" spans="1:34" x14ac:dyDescent="0.2">
      <c r="B284" s="21"/>
      <c r="F284" s="46"/>
      <c r="H284" s="34"/>
      <c r="I284" s="34"/>
      <c r="N284" s="34"/>
      <c r="R284" s="1"/>
      <c r="S284" s="1"/>
      <c r="T284" s="33"/>
      <c r="V284" s="34"/>
      <c r="X284" s="21"/>
      <c r="Z284" s="34"/>
    </row>
    <row r="285" spans="1:34" ht="15.75" x14ac:dyDescent="0.25">
      <c r="B285" s="21"/>
      <c r="D285" s="15" t="s">
        <v>44</v>
      </c>
      <c r="F285" s="51" t="e">
        <f>+SUBTOTAL(9,F183:F284)</f>
        <v>#REF!</v>
      </c>
      <c r="G285" s="14"/>
      <c r="H285" s="57" t="e">
        <f>+SUBTOTAL(9,H183:H284)</f>
        <v>#REF!</v>
      </c>
      <c r="I285" s="41"/>
      <c r="N285" s="57" t="e">
        <f>+SUBTOTAL(9,N183:N284)</f>
        <v>#REF!</v>
      </c>
      <c r="R285" s="2"/>
      <c r="T285" s="30"/>
      <c r="U285" s="14"/>
      <c r="V285" s="57" t="e">
        <f>+SUBTOTAL(9,V183:V284)</f>
        <v>#REF!</v>
      </c>
      <c r="W285" s="14"/>
      <c r="X285" s="21"/>
      <c r="Z285" s="57" t="e">
        <f>+SUBTOTAL(9,Z183:Z284)</f>
        <v>#REF!</v>
      </c>
    </row>
    <row r="286" spans="1:34" ht="15.75" x14ac:dyDescent="0.25">
      <c r="B286" s="21"/>
      <c r="D286" s="15"/>
      <c r="F286" s="46"/>
      <c r="G286" s="14"/>
      <c r="H286" s="41"/>
      <c r="I286" s="41"/>
      <c r="R286" s="2"/>
      <c r="T286" s="30"/>
      <c r="U286" s="14"/>
      <c r="V286" s="41"/>
      <c r="W286" s="14"/>
      <c r="X286" s="21"/>
      <c r="Z286" s="41"/>
    </row>
    <row r="287" spans="1:34" x14ac:dyDescent="0.2">
      <c r="B287" s="21"/>
      <c r="F287" s="46"/>
      <c r="H287" s="34"/>
      <c r="I287" s="34"/>
      <c r="R287" s="2"/>
      <c r="T287" s="33"/>
      <c r="V287" s="34"/>
      <c r="X287" s="21"/>
      <c r="Z287" s="34"/>
    </row>
    <row r="288" spans="1:34" ht="15.75" x14ac:dyDescent="0.25">
      <c r="B288" s="21"/>
      <c r="D288" s="4" t="s">
        <v>45</v>
      </c>
      <c r="F288" s="46"/>
      <c r="H288" s="34"/>
      <c r="I288" s="34"/>
      <c r="R288" s="2"/>
      <c r="T288" s="33"/>
      <c r="V288" s="34"/>
      <c r="X288" s="21"/>
      <c r="Z288" s="34"/>
    </row>
    <row r="289" spans="1:33" s="64" customFormat="1" ht="15.75" x14ac:dyDescent="0.25">
      <c r="B289" s="63"/>
      <c r="D289" s="69"/>
      <c r="F289" s="66"/>
      <c r="H289" s="71"/>
      <c r="I289" s="71"/>
      <c r="R289" s="70"/>
      <c r="T289" s="45"/>
      <c r="V289" s="71"/>
      <c r="X289" s="63"/>
      <c r="Z289" s="71"/>
    </row>
    <row r="290" spans="1:33" s="64" customFormat="1" x14ac:dyDescent="0.2">
      <c r="A290" s="63">
        <v>350.1</v>
      </c>
      <c r="B290" s="63">
        <v>350.1</v>
      </c>
      <c r="D290" s="64" t="s">
        <v>164</v>
      </c>
      <c r="F290" s="46" t="e">
        <f t="shared" ref="F290:F297" si="153">+VLOOKUP($A290,Deprate,F$1,0)</f>
        <v>#REF!</v>
      </c>
      <c r="G290" s="47"/>
      <c r="H290" s="48" t="e">
        <f t="shared" ref="H290:H297" si="154">+VLOOKUP($A290,Deprate,H$1,0)</f>
        <v>#REF!</v>
      </c>
      <c r="I290" s="48"/>
      <c r="J290" s="137" t="str">
        <f t="shared" ref="J290:L297" si="155">+VLOOKUP($A290,ExistingEstimates,J$1,0)</f>
        <v xml:space="preserve">50-R3  </v>
      </c>
      <c r="K290" s="137">
        <f t="shared" si="155"/>
        <v>0</v>
      </c>
      <c r="L290" s="33">
        <f t="shared" si="155"/>
        <v>0</v>
      </c>
      <c r="M290"/>
      <c r="N290" s="48" t="e">
        <f t="shared" ref="N290:N297" si="156">+ROUND(P290*F290/100,2)</f>
        <v>#REF!</v>
      </c>
      <c r="O290"/>
      <c r="P290" s="21">
        <f t="shared" ref="P290:P297" si="157">+VLOOKUP($A290,ExistingEstimates,P$1,0)</f>
        <v>3.92</v>
      </c>
      <c r="Q290"/>
      <c r="R290" s="1" t="e">
        <f t="shared" ref="R290:R297" si="158">+TEXT(VLOOKUP($A290,Deprate,3,0),"#")&amp;"-"&amp;TRIM(VLOOKUP($A290,Deprate,4,0))</f>
        <v>#VALUE!</v>
      </c>
      <c r="S290" s="1"/>
      <c r="T290" s="33" t="e">
        <f t="shared" ref="T290:T297" si="159">+VLOOKUP($A290,Deprate,T$1,0)</f>
        <v>#REF!</v>
      </c>
      <c r="U290"/>
      <c r="V290" s="48" t="e">
        <f t="shared" ref="V290:V297" si="160">+VLOOKUP($A290,Deprate,V$1,0)</f>
        <v>#REF!</v>
      </c>
      <c r="W290"/>
      <c r="X290" s="77" t="e">
        <f t="shared" ref="X290:X297" si="161">IF(V290/F290*100=0,"-     ",V290/F290*100)</f>
        <v>#REF!</v>
      </c>
      <c r="Y290"/>
      <c r="Z290" s="48" t="e">
        <f t="shared" ref="Z290:Z297" si="162">+V290-N290</f>
        <v>#REF!</v>
      </c>
      <c r="AC290" s="89" t="e">
        <f>+SUMIF(#REF!,$A290*100,#REF!)</f>
        <v>#REF!</v>
      </c>
      <c r="AD290" s="89" t="e">
        <f>+SUMIF(#REF!,$A290*100,#REF!)</f>
        <v>#REF!</v>
      </c>
      <c r="AE290"/>
      <c r="AF290" s="89" t="e">
        <f t="shared" ref="AF290:AF297" si="163">+AC290-F290</f>
        <v>#REF!</v>
      </c>
      <c r="AG290" s="89" t="e">
        <f t="shared" ref="AG290:AG297" si="164">+AD290+H290</f>
        <v>#REF!</v>
      </c>
    </row>
    <row r="291" spans="1:33" x14ac:dyDescent="0.2">
      <c r="A291" s="21">
        <v>352.1</v>
      </c>
      <c r="B291" s="21">
        <v>352.1</v>
      </c>
      <c r="D291" t="s">
        <v>165</v>
      </c>
      <c r="F291" s="46" t="e">
        <f t="shared" si="153"/>
        <v>#REF!</v>
      </c>
      <c r="G291" s="47"/>
      <c r="H291" s="48" t="e">
        <f t="shared" si="154"/>
        <v>#REF!</v>
      </c>
      <c r="I291" s="48"/>
      <c r="J291" s="137" t="str">
        <f t="shared" si="155"/>
        <v>60-R2.5</v>
      </c>
      <c r="K291" s="137">
        <f t="shared" si="155"/>
        <v>0</v>
      </c>
      <c r="L291" s="33">
        <f t="shared" si="155"/>
        <v>-10</v>
      </c>
      <c r="N291" s="48" t="e">
        <f t="shared" si="156"/>
        <v>#REF!</v>
      </c>
      <c r="P291" s="21">
        <f t="shared" si="157"/>
        <v>1.17</v>
      </c>
      <c r="R291" s="1" t="e">
        <f t="shared" si="158"/>
        <v>#VALUE!</v>
      </c>
      <c r="S291" s="1"/>
      <c r="T291" s="33" t="e">
        <f t="shared" si="159"/>
        <v>#REF!</v>
      </c>
      <c r="V291" s="48" t="e">
        <f t="shared" si="160"/>
        <v>#REF!</v>
      </c>
      <c r="X291" s="77" t="e">
        <f t="shared" si="161"/>
        <v>#REF!</v>
      </c>
      <c r="Z291" s="48" t="e">
        <f t="shared" si="162"/>
        <v>#REF!</v>
      </c>
      <c r="AC291" s="89" t="e">
        <f>+SUMIF(#REF!,$A291*100,#REF!)</f>
        <v>#REF!</v>
      </c>
      <c r="AD291" s="89" t="e">
        <f>+SUMIF(#REF!,$A291*100,#REF!)</f>
        <v>#REF!</v>
      </c>
      <c r="AF291" s="89" t="e">
        <f t="shared" si="163"/>
        <v>#REF!</v>
      </c>
      <c r="AG291" s="89" t="e">
        <f t="shared" si="164"/>
        <v>#REF!</v>
      </c>
    </row>
    <row r="292" spans="1:33" x14ac:dyDescent="0.2">
      <c r="A292" s="21">
        <v>353.1</v>
      </c>
      <c r="B292" s="21">
        <v>353.1</v>
      </c>
      <c r="D292" t="s">
        <v>166</v>
      </c>
      <c r="F292" s="46" t="e">
        <f t="shared" si="153"/>
        <v>#REF!</v>
      </c>
      <c r="G292" s="47"/>
      <c r="H292" s="48" t="e">
        <f t="shared" si="154"/>
        <v>#REF!</v>
      </c>
      <c r="I292" s="48"/>
      <c r="J292" s="137" t="str">
        <f t="shared" si="155"/>
        <v>55-R2.5</v>
      </c>
      <c r="K292" s="137">
        <f t="shared" si="155"/>
        <v>0</v>
      </c>
      <c r="L292" s="33">
        <f t="shared" si="155"/>
        <v>-10</v>
      </c>
      <c r="N292" s="48" t="e">
        <f t="shared" si="156"/>
        <v>#REF!</v>
      </c>
      <c r="P292" s="21">
        <f t="shared" si="157"/>
        <v>1.32</v>
      </c>
      <c r="R292" s="1" t="e">
        <f t="shared" si="158"/>
        <v>#VALUE!</v>
      </c>
      <c r="S292" s="1"/>
      <c r="T292" s="33" t="e">
        <f t="shared" si="159"/>
        <v>#REF!</v>
      </c>
      <c r="V292" s="48" t="e">
        <f t="shared" si="160"/>
        <v>#REF!</v>
      </c>
      <c r="X292" s="77" t="e">
        <f t="shared" si="161"/>
        <v>#REF!</v>
      </c>
      <c r="Z292" s="48" t="e">
        <f t="shared" si="162"/>
        <v>#REF!</v>
      </c>
      <c r="AC292" s="89" t="e">
        <f>+SUMIF(#REF!,$A292*100,#REF!)</f>
        <v>#REF!</v>
      </c>
      <c r="AD292" s="89" t="e">
        <f>+SUMIF(#REF!,$A292*100,#REF!)</f>
        <v>#REF!</v>
      </c>
      <c r="AF292" s="89" t="e">
        <f t="shared" si="163"/>
        <v>#REF!</v>
      </c>
      <c r="AG292" s="89" t="e">
        <f t="shared" si="164"/>
        <v>#REF!</v>
      </c>
    </row>
    <row r="293" spans="1:33" x14ac:dyDescent="0.2">
      <c r="A293" s="21">
        <v>354</v>
      </c>
      <c r="B293" s="21">
        <v>354</v>
      </c>
      <c r="D293" t="s">
        <v>167</v>
      </c>
      <c r="F293" s="46" t="e">
        <f t="shared" si="153"/>
        <v>#REF!</v>
      </c>
      <c r="G293" s="47"/>
      <c r="H293" s="48" t="e">
        <f t="shared" si="154"/>
        <v>#REF!</v>
      </c>
      <c r="I293" s="48"/>
      <c r="J293" s="137" t="str">
        <f t="shared" si="155"/>
        <v xml:space="preserve">65-R3  </v>
      </c>
      <c r="K293" s="137">
        <f t="shared" si="155"/>
        <v>0</v>
      </c>
      <c r="L293" s="33">
        <f t="shared" si="155"/>
        <v>-40</v>
      </c>
      <c r="N293" s="48" t="e">
        <f t="shared" si="156"/>
        <v>#REF!</v>
      </c>
      <c r="P293" s="21">
        <f t="shared" si="157"/>
        <v>1.38</v>
      </c>
      <c r="R293" s="1" t="e">
        <f t="shared" si="158"/>
        <v>#VALUE!</v>
      </c>
      <c r="S293" s="1"/>
      <c r="T293" s="33" t="e">
        <f t="shared" si="159"/>
        <v>#REF!</v>
      </c>
      <c r="V293" s="48" t="e">
        <f t="shared" si="160"/>
        <v>#REF!</v>
      </c>
      <c r="X293" s="77" t="e">
        <f t="shared" si="161"/>
        <v>#REF!</v>
      </c>
      <c r="Z293" s="48" t="e">
        <f t="shared" si="162"/>
        <v>#REF!</v>
      </c>
      <c r="AC293" s="89" t="e">
        <f>+SUMIF(#REF!,$A293*100,#REF!)</f>
        <v>#REF!</v>
      </c>
      <c r="AD293" s="89" t="e">
        <f>+SUMIF(#REF!,$A293*100,#REF!)</f>
        <v>#REF!</v>
      </c>
      <c r="AF293" s="89" t="e">
        <f t="shared" si="163"/>
        <v>#REF!</v>
      </c>
      <c r="AG293" s="89" t="e">
        <f t="shared" si="164"/>
        <v>#REF!</v>
      </c>
    </row>
    <row r="294" spans="1:33" x14ac:dyDescent="0.2">
      <c r="A294" s="21">
        <v>355</v>
      </c>
      <c r="B294" s="21">
        <v>355</v>
      </c>
      <c r="D294" t="s">
        <v>168</v>
      </c>
      <c r="F294" s="46" t="e">
        <f t="shared" si="153"/>
        <v>#REF!</v>
      </c>
      <c r="G294" s="47"/>
      <c r="H294" s="48" t="e">
        <f t="shared" si="154"/>
        <v>#REF!</v>
      </c>
      <c r="I294" s="48"/>
      <c r="J294" s="137" t="str">
        <f t="shared" si="155"/>
        <v xml:space="preserve">50-R2  </v>
      </c>
      <c r="K294" s="137">
        <f t="shared" si="155"/>
        <v>0</v>
      </c>
      <c r="L294" s="33">
        <f t="shared" si="155"/>
        <v>-50</v>
      </c>
      <c r="N294" s="48" t="e">
        <f t="shared" si="156"/>
        <v>#REF!</v>
      </c>
      <c r="P294" s="21">
        <f t="shared" si="157"/>
        <v>2.95</v>
      </c>
      <c r="R294" s="1" t="e">
        <f t="shared" si="158"/>
        <v>#VALUE!</v>
      </c>
      <c r="S294" s="1"/>
      <c r="T294" s="33" t="e">
        <f t="shared" si="159"/>
        <v>#REF!</v>
      </c>
      <c r="V294" s="48" t="e">
        <f t="shared" si="160"/>
        <v>#REF!</v>
      </c>
      <c r="X294" s="77" t="e">
        <f t="shared" si="161"/>
        <v>#REF!</v>
      </c>
      <c r="Z294" s="48" t="e">
        <f t="shared" si="162"/>
        <v>#REF!</v>
      </c>
      <c r="AC294" s="89" t="e">
        <f>+SUMIF(#REF!,$A294*100,#REF!)</f>
        <v>#REF!</v>
      </c>
      <c r="AD294" s="89" t="e">
        <f>+SUMIF(#REF!,$A294*100,#REF!)</f>
        <v>#REF!</v>
      </c>
      <c r="AF294" s="89" t="e">
        <f t="shared" si="163"/>
        <v>#REF!</v>
      </c>
      <c r="AG294" s="89" t="e">
        <f t="shared" si="164"/>
        <v>#REF!</v>
      </c>
    </row>
    <row r="295" spans="1:33" x14ac:dyDescent="0.2">
      <c r="A295" s="21">
        <v>356</v>
      </c>
      <c r="B295" s="21">
        <v>356</v>
      </c>
      <c r="D295" t="s">
        <v>169</v>
      </c>
      <c r="F295" s="46" t="e">
        <f t="shared" si="153"/>
        <v>#REF!</v>
      </c>
      <c r="G295" s="47"/>
      <c r="H295" s="48" t="e">
        <f t="shared" si="154"/>
        <v>#REF!</v>
      </c>
      <c r="I295" s="48"/>
      <c r="J295" s="137" t="str">
        <f t="shared" si="155"/>
        <v xml:space="preserve">50-R2  </v>
      </c>
      <c r="K295" s="137">
        <f t="shared" si="155"/>
        <v>0</v>
      </c>
      <c r="L295" s="33">
        <f t="shared" si="155"/>
        <v>-40</v>
      </c>
      <c r="N295" s="48" t="e">
        <f t="shared" si="156"/>
        <v>#REF!</v>
      </c>
      <c r="P295" s="21">
        <f t="shared" si="157"/>
        <v>2.52</v>
      </c>
      <c r="R295" s="1" t="e">
        <f t="shared" si="158"/>
        <v>#VALUE!</v>
      </c>
      <c r="S295" s="1"/>
      <c r="T295" s="33" t="e">
        <f t="shared" si="159"/>
        <v>#REF!</v>
      </c>
      <c r="V295" s="48" t="e">
        <f t="shared" si="160"/>
        <v>#REF!</v>
      </c>
      <c r="X295" s="77" t="e">
        <f t="shared" si="161"/>
        <v>#REF!</v>
      </c>
      <c r="Z295" s="48" t="e">
        <f t="shared" si="162"/>
        <v>#REF!</v>
      </c>
      <c r="AC295" s="89" t="e">
        <f>+SUMIF(#REF!,$A295*100,#REF!)</f>
        <v>#REF!</v>
      </c>
      <c r="AD295" s="89" t="e">
        <f>+SUMIF(#REF!,$A295*100,#REF!)</f>
        <v>#REF!</v>
      </c>
      <c r="AF295" s="89" t="e">
        <f t="shared" si="163"/>
        <v>#REF!</v>
      </c>
      <c r="AG295" s="89" t="e">
        <f t="shared" si="164"/>
        <v>#REF!</v>
      </c>
    </row>
    <row r="296" spans="1:33" x14ac:dyDescent="0.2">
      <c r="A296" s="21">
        <v>357</v>
      </c>
      <c r="B296" s="21">
        <v>357</v>
      </c>
      <c r="D296" t="s">
        <v>170</v>
      </c>
      <c r="F296" s="46" t="e">
        <f t="shared" si="153"/>
        <v>#REF!</v>
      </c>
      <c r="G296" s="47"/>
      <c r="H296" s="48" t="e">
        <f t="shared" si="154"/>
        <v>#REF!</v>
      </c>
      <c r="I296" s="48"/>
      <c r="J296" s="137" t="str">
        <f t="shared" si="155"/>
        <v xml:space="preserve">50-R3  </v>
      </c>
      <c r="K296" s="137">
        <f t="shared" si="155"/>
        <v>0</v>
      </c>
      <c r="L296" s="33">
        <f t="shared" si="155"/>
        <v>0</v>
      </c>
      <c r="N296" s="48" t="e">
        <f t="shared" si="156"/>
        <v>#REF!</v>
      </c>
      <c r="P296" s="21">
        <f t="shared" si="157"/>
        <v>1.85</v>
      </c>
      <c r="R296" s="1" t="e">
        <f t="shared" si="158"/>
        <v>#VALUE!</v>
      </c>
      <c r="S296" s="1"/>
      <c r="T296" s="33" t="e">
        <f t="shared" si="159"/>
        <v>#REF!</v>
      </c>
      <c r="V296" s="48" t="e">
        <f t="shared" si="160"/>
        <v>#REF!</v>
      </c>
      <c r="X296" s="77" t="e">
        <f t="shared" si="161"/>
        <v>#REF!</v>
      </c>
      <c r="Z296" s="48" t="e">
        <f t="shared" si="162"/>
        <v>#REF!</v>
      </c>
      <c r="AC296" s="89" t="e">
        <f>+SUMIF(#REF!,$A296*100,#REF!)</f>
        <v>#REF!</v>
      </c>
      <c r="AD296" s="89" t="e">
        <f>+SUMIF(#REF!,$A296*100,#REF!)</f>
        <v>#REF!</v>
      </c>
      <c r="AF296" s="89" t="e">
        <f t="shared" si="163"/>
        <v>#REF!</v>
      </c>
      <c r="AG296" s="89" t="e">
        <f t="shared" si="164"/>
        <v>#REF!</v>
      </c>
    </row>
    <row r="297" spans="1:33" x14ac:dyDescent="0.2">
      <c r="A297" s="21">
        <v>358</v>
      </c>
      <c r="B297" s="21">
        <v>358</v>
      </c>
      <c r="D297" t="s">
        <v>171</v>
      </c>
      <c r="F297" s="49" t="e">
        <f t="shared" si="153"/>
        <v>#REF!</v>
      </c>
      <c r="G297" s="47"/>
      <c r="H297" s="48" t="e">
        <f t="shared" si="154"/>
        <v>#REF!</v>
      </c>
      <c r="I297" s="48"/>
      <c r="J297" s="137" t="str">
        <f t="shared" si="155"/>
        <v xml:space="preserve">30-R3  </v>
      </c>
      <c r="K297" s="137">
        <f t="shared" si="155"/>
        <v>0</v>
      </c>
      <c r="L297" s="33">
        <f t="shared" si="155"/>
        <v>0</v>
      </c>
      <c r="N297" s="48" t="e">
        <f t="shared" si="156"/>
        <v>#REF!</v>
      </c>
      <c r="P297" s="21">
        <f t="shared" si="157"/>
        <v>3.65</v>
      </c>
      <c r="R297" s="1" t="e">
        <f t="shared" si="158"/>
        <v>#VALUE!</v>
      </c>
      <c r="S297" s="1"/>
      <c r="T297" s="33" t="e">
        <f t="shared" si="159"/>
        <v>#REF!</v>
      </c>
      <c r="V297" s="48" t="e">
        <f t="shared" si="160"/>
        <v>#REF!</v>
      </c>
      <c r="X297" s="77" t="e">
        <f t="shared" si="161"/>
        <v>#REF!</v>
      </c>
      <c r="Z297" s="48" t="e">
        <f t="shared" si="162"/>
        <v>#REF!</v>
      </c>
      <c r="AC297" s="89" t="e">
        <f>+SUMIF(#REF!,$A297*100,#REF!)</f>
        <v>#REF!</v>
      </c>
      <c r="AD297" s="89" t="e">
        <f>+SUMIF(#REF!,$A297*100,#REF!)</f>
        <v>#REF!</v>
      </c>
      <c r="AF297" s="89" t="e">
        <f t="shared" si="163"/>
        <v>#REF!</v>
      </c>
      <c r="AG297" s="89" t="e">
        <f t="shared" si="164"/>
        <v>#REF!</v>
      </c>
    </row>
    <row r="298" spans="1:33" x14ac:dyDescent="0.2">
      <c r="A298" s="21"/>
      <c r="B298" s="21"/>
      <c r="F298" s="46"/>
      <c r="H298" s="40"/>
      <c r="I298" s="34"/>
      <c r="R298" s="2"/>
      <c r="T298" s="33"/>
      <c r="V298" s="40"/>
      <c r="X298" s="21"/>
      <c r="Z298" s="40"/>
    </row>
    <row r="299" spans="1:33" ht="15.75" x14ac:dyDescent="0.25">
      <c r="A299" s="21"/>
      <c r="B299" s="21"/>
      <c r="D299" s="16" t="s">
        <v>48</v>
      </c>
      <c r="F299" s="51" t="e">
        <f>+SUBTOTAL(9,F290:F298)</f>
        <v>#REF!</v>
      </c>
      <c r="G299" s="14"/>
      <c r="H299" s="41" t="e">
        <f>+SUBTOTAL(9,H290:H298)</f>
        <v>#REF!</v>
      </c>
      <c r="I299" s="41"/>
      <c r="N299" s="41" t="e">
        <f>+SUBTOTAL(9,N290:N298)</f>
        <v>#REF!</v>
      </c>
      <c r="R299" s="10"/>
      <c r="S299" s="14"/>
      <c r="T299" s="30"/>
      <c r="U299" s="14"/>
      <c r="V299" s="41" t="e">
        <f>+SUBTOTAL(9,V290:V298)</f>
        <v>#REF!</v>
      </c>
      <c r="X299" s="21"/>
      <c r="Z299" s="41" t="e">
        <f>+SUBTOTAL(9,Z290:Z298)</f>
        <v>#REF!</v>
      </c>
    </row>
    <row r="300" spans="1:33" ht="15.75" x14ac:dyDescent="0.25">
      <c r="A300" s="21"/>
      <c r="B300" s="21"/>
      <c r="D300" s="16"/>
      <c r="F300" s="46"/>
      <c r="G300" s="14"/>
      <c r="H300" s="41"/>
      <c r="I300" s="41"/>
      <c r="R300" s="10"/>
      <c r="S300" s="14"/>
      <c r="T300" s="30"/>
      <c r="U300" s="14"/>
      <c r="V300" s="41"/>
      <c r="X300" s="21"/>
      <c r="Z300" s="41"/>
    </row>
    <row r="301" spans="1:33" x14ac:dyDescent="0.2">
      <c r="A301" s="21"/>
      <c r="B301" s="21"/>
      <c r="F301" s="46"/>
      <c r="H301" s="34"/>
      <c r="I301" s="34"/>
      <c r="R301" s="2"/>
      <c r="T301" s="33"/>
      <c r="V301" s="34"/>
      <c r="X301" s="21"/>
      <c r="Z301" s="34"/>
    </row>
    <row r="302" spans="1:33" ht="15.75" x14ac:dyDescent="0.25">
      <c r="A302" s="21"/>
      <c r="B302" s="21"/>
      <c r="C302" s="19"/>
      <c r="D302" s="4" t="s">
        <v>49</v>
      </c>
      <c r="E302" s="19"/>
      <c r="F302" s="46"/>
      <c r="G302" s="19"/>
      <c r="H302" s="34"/>
      <c r="I302" s="34"/>
      <c r="R302" s="2"/>
      <c r="S302" s="19"/>
      <c r="T302" s="33"/>
      <c r="U302" s="19"/>
      <c r="V302" s="34"/>
      <c r="W302" s="19"/>
      <c r="X302" s="21"/>
      <c r="Y302" s="19"/>
      <c r="Z302" s="34"/>
    </row>
    <row r="303" spans="1:33" s="64" customFormat="1" ht="15.75" x14ac:dyDescent="0.25">
      <c r="A303" s="63"/>
      <c r="B303" s="63"/>
      <c r="D303" s="69"/>
      <c r="F303" s="66"/>
      <c r="H303" s="71"/>
      <c r="I303" s="71"/>
      <c r="R303" s="70"/>
      <c r="T303" s="45"/>
      <c r="V303" s="71"/>
      <c r="X303" s="63"/>
      <c r="Z303" s="71"/>
    </row>
    <row r="304" spans="1:33" x14ac:dyDescent="0.2">
      <c r="A304" s="21">
        <v>361</v>
      </c>
      <c r="B304" s="21">
        <v>361</v>
      </c>
      <c r="D304" s="81" t="s">
        <v>508</v>
      </c>
      <c r="F304" s="46" t="e">
        <f t="shared" ref="F304:F315" si="165">+VLOOKUP($A304,Deprate,F$1,0)</f>
        <v>#REF!</v>
      </c>
      <c r="G304" s="47"/>
      <c r="H304" s="48" t="e">
        <f t="shared" ref="H304:H315" si="166">+VLOOKUP($A304,Deprate,H$1,0)</f>
        <v>#REF!</v>
      </c>
      <c r="I304" s="48"/>
      <c r="J304" s="137" t="str">
        <f t="shared" ref="J304:L315" si="167">+VLOOKUP($A304,ExistingEstimates,J$1,0)</f>
        <v xml:space="preserve">60-R3  </v>
      </c>
      <c r="K304" s="137">
        <f t="shared" si="167"/>
        <v>0</v>
      </c>
      <c r="L304" s="33">
        <f t="shared" si="167"/>
        <v>-20</v>
      </c>
      <c r="N304" s="48" t="e">
        <f t="shared" ref="N304:N315" si="168">+ROUND(P304*F304/100,2)</f>
        <v>#REF!</v>
      </c>
      <c r="P304" s="21">
        <f t="shared" ref="P304:P315" si="169">+VLOOKUP($A304,ExistingEstimates,P$1,0)</f>
        <v>1.01</v>
      </c>
      <c r="R304" s="1" t="e">
        <f t="shared" ref="R304:R315" si="170">+TEXT(VLOOKUP($A304,Deprate,3,0),"#")&amp;"-"&amp;TRIM(VLOOKUP($A304,Deprate,4,0))</f>
        <v>#VALUE!</v>
      </c>
      <c r="S304" s="1"/>
      <c r="T304" s="33" t="e">
        <f t="shared" ref="T304:T315" si="171">+VLOOKUP($A304,Deprate,T$1,0)</f>
        <v>#REF!</v>
      </c>
      <c r="V304" s="48" t="e">
        <f t="shared" ref="V304:V315" si="172">+VLOOKUP($A304,Deprate,V$1,0)</f>
        <v>#REF!</v>
      </c>
      <c r="X304" s="77" t="e">
        <f t="shared" ref="X304:X315" si="173">IF(V304/F304*100=0,"-     ",V304/F304*100)</f>
        <v>#REF!</v>
      </c>
      <c r="Z304" s="48" t="e">
        <f t="shared" ref="Z304:Z315" si="174">+V304-N304</f>
        <v>#REF!</v>
      </c>
      <c r="AC304" s="89" t="e">
        <f>+SUMIF(#REF!,$A304*100,#REF!)</f>
        <v>#REF!</v>
      </c>
      <c r="AD304" s="89" t="e">
        <f>+SUMIF(#REF!,$A304*100,#REF!)</f>
        <v>#REF!</v>
      </c>
      <c r="AF304" s="89" t="e">
        <f t="shared" ref="AF304:AF315" si="175">+AC304-F304</f>
        <v>#REF!</v>
      </c>
      <c r="AG304" s="89" t="e">
        <f t="shared" ref="AG304:AG315" si="176">+AD304+H304</f>
        <v>#REF!</v>
      </c>
    </row>
    <row r="305" spans="1:33" x14ac:dyDescent="0.2">
      <c r="A305" s="21">
        <v>362</v>
      </c>
      <c r="B305" s="21">
        <v>362</v>
      </c>
      <c r="D305" s="11" t="s">
        <v>46</v>
      </c>
      <c r="F305" s="46" t="e">
        <f t="shared" si="165"/>
        <v>#REF!</v>
      </c>
      <c r="G305" s="47"/>
      <c r="H305" s="48" t="e">
        <f t="shared" si="166"/>
        <v>#REF!</v>
      </c>
      <c r="I305" s="48"/>
      <c r="J305" s="137" t="str">
        <f t="shared" si="167"/>
        <v>55-R1.5</v>
      </c>
      <c r="K305" s="137">
        <f t="shared" si="167"/>
        <v>0</v>
      </c>
      <c r="L305" s="33">
        <f t="shared" si="167"/>
        <v>-15</v>
      </c>
      <c r="N305" s="48" t="e">
        <f t="shared" si="168"/>
        <v>#REF!</v>
      </c>
      <c r="P305" s="21">
        <f t="shared" si="169"/>
        <v>1.01</v>
      </c>
      <c r="R305" s="1" t="e">
        <f t="shared" si="170"/>
        <v>#VALUE!</v>
      </c>
      <c r="S305" s="1"/>
      <c r="T305" s="33" t="e">
        <f t="shared" si="171"/>
        <v>#REF!</v>
      </c>
      <c r="V305" s="48" t="e">
        <f t="shared" si="172"/>
        <v>#REF!</v>
      </c>
      <c r="X305" s="77" t="e">
        <f t="shared" si="173"/>
        <v>#REF!</v>
      </c>
      <c r="Z305" s="48" t="e">
        <f t="shared" si="174"/>
        <v>#REF!</v>
      </c>
      <c r="AC305" s="89" t="e">
        <f>+SUMIF(#REF!,$A305*100,#REF!)</f>
        <v>#REF!</v>
      </c>
      <c r="AD305" s="89" t="e">
        <f>+SUMIF(#REF!,$A305*100,#REF!)</f>
        <v>#REF!</v>
      </c>
      <c r="AF305" s="89" t="e">
        <f t="shared" si="175"/>
        <v>#REF!</v>
      </c>
      <c r="AG305" s="89" t="e">
        <f t="shared" si="176"/>
        <v>#REF!</v>
      </c>
    </row>
    <row r="306" spans="1:33" x14ac:dyDescent="0.2">
      <c r="A306" s="21">
        <v>364</v>
      </c>
      <c r="B306" s="21">
        <v>364</v>
      </c>
      <c r="D306" t="s">
        <v>173</v>
      </c>
      <c r="F306" s="46" t="e">
        <f t="shared" si="165"/>
        <v>#REF!</v>
      </c>
      <c r="G306" s="47"/>
      <c r="H306" s="48" t="e">
        <f t="shared" si="166"/>
        <v>#REF!</v>
      </c>
      <c r="I306" s="48"/>
      <c r="J306" s="137" t="str">
        <f t="shared" si="167"/>
        <v>50-R2.5</v>
      </c>
      <c r="K306" s="137">
        <f t="shared" si="167"/>
        <v>0</v>
      </c>
      <c r="L306" s="33">
        <f t="shared" si="167"/>
        <v>-60</v>
      </c>
      <c r="N306" s="48" t="e">
        <f t="shared" si="168"/>
        <v>#REF!</v>
      </c>
      <c r="P306" s="21">
        <f t="shared" si="169"/>
        <v>3</v>
      </c>
      <c r="R306" s="1" t="e">
        <f t="shared" si="170"/>
        <v>#VALUE!</v>
      </c>
      <c r="S306" s="1"/>
      <c r="T306" s="33" t="e">
        <f t="shared" si="171"/>
        <v>#REF!</v>
      </c>
      <c r="V306" s="48" t="e">
        <f t="shared" si="172"/>
        <v>#REF!</v>
      </c>
      <c r="X306" s="77" t="e">
        <f t="shared" si="173"/>
        <v>#REF!</v>
      </c>
      <c r="Z306" s="48" t="e">
        <f t="shared" si="174"/>
        <v>#REF!</v>
      </c>
      <c r="AC306" s="89" t="e">
        <f>+SUMIF(#REF!,$A306*100,#REF!)</f>
        <v>#REF!</v>
      </c>
      <c r="AD306" s="89" t="e">
        <f>+SUMIF(#REF!,$A306*100,#REF!)</f>
        <v>#REF!</v>
      </c>
      <c r="AF306" s="89" t="e">
        <f t="shared" si="175"/>
        <v>#REF!</v>
      </c>
      <c r="AG306" s="89" t="e">
        <f t="shared" si="176"/>
        <v>#REF!</v>
      </c>
    </row>
    <row r="307" spans="1:33" x14ac:dyDescent="0.2">
      <c r="A307" s="21">
        <v>365</v>
      </c>
      <c r="B307" s="21">
        <v>365</v>
      </c>
      <c r="D307" t="s">
        <v>47</v>
      </c>
      <c r="F307" s="46" t="e">
        <f t="shared" si="165"/>
        <v>#REF!</v>
      </c>
      <c r="G307" s="47"/>
      <c r="H307" s="48" t="e">
        <f t="shared" si="166"/>
        <v>#REF!</v>
      </c>
      <c r="I307" s="48"/>
      <c r="J307" s="137" t="str">
        <f t="shared" si="167"/>
        <v>45-R1.5</v>
      </c>
      <c r="K307" s="137">
        <f t="shared" si="167"/>
        <v>0</v>
      </c>
      <c r="L307" s="33">
        <f t="shared" si="167"/>
        <v>-50</v>
      </c>
      <c r="N307" s="48" t="e">
        <f t="shared" si="168"/>
        <v>#REF!</v>
      </c>
      <c r="P307" s="21">
        <f t="shared" si="169"/>
        <v>2.9</v>
      </c>
      <c r="R307" s="1" t="e">
        <f t="shared" si="170"/>
        <v>#VALUE!</v>
      </c>
      <c r="S307" s="1"/>
      <c r="T307" s="33" t="e">
        <f t="shared" si="171"/>
        <v>#REF!</v>
      </c>
      <c r="V307" s="48" t="e">
        <f t="shared" si="172"/>
        <v>#REF!</v>
      </c>
      <c r="X307" s="77" t="e">
        <f t="shared" si="173"/>
        <v>#REF!</v>
      </c>
      <c r="Z307" s="48" t="e">
        <f t="shared" si="174"/>
        <v>#REF!</v>
      </c>
      <c r="AC307" s="89" t="e">
        <f>+SUMIF(#REF!,$A307*100,#REF!)</f>
        <v>#REF!</v>
      </c>
      <c r="AD307" s="89" t="e">
        <f>+SUMIF(#REF!,$A307*100,#REF!)</f>
        <v>#REF!</v>
      </c>
      <c r="AF307" s="89" t="e">
        <f t="shared" si="175"/>
        <v>#REF!</v>
      </c>
      <c r="AG307" s="89" t="e">
        <f t="shared" si="176"/>
        <v>#REF!</v>
      </c>
    </row>
    <row r="308" spans="1:33" x14ac:dyDescent="0.2">
      <c r="A308" s="21">
        <v>366</v>
      </c>
      <c r="B308" s="21">
        <v>366</v>
      </c>
      <c r="D308" s="81" t="s">
        <v>509</v>
      </c>
      <c r="F308" s="46" t="e">
        <f t="shared" si="165"/>
        <v>#REF!</v>
      </c>
      <c r="G308" s="47"/>
      <c r="H308" s="48" t="e">
        <f t="shared" si="166"/>
        <v>#REF!</v>
      </c>
      <c r="I308" s="48"/>
      <c r="J308" s="137" t="str">
        <f t="shared" si="167"/>
        <v xml:space="preserve">70-R4  </v>
      </c>
      <c r="K308" s="137">
        <f t="shared" si="167"/>
        <v>0</v>
      </c>
      <c r="L308" s="33">
        <f t="shared" si="167"/>
        <v>-10</v>
      </c>
      <c r="N308" s="48" t="e">
        <f t="shared" si="168"/>
        <v>#REF!</v>
      </c>
      <c r="P308" s="21">
        <f t="shared" si="169"/>
        <v>1.25</v>
      </c>
      <c r="R308" s="1" t="e">
        <f t="shared" si="170"/>
        <v>#VALUE!</v>
      </c>
      <c r="S308" s="1"/>
      <c r="T308" s="33" t="e">
        <f t="shared" si="171"/>
        <v>#REF!</v>
      </c>
      <c r="V308" s="48" t="e">
        <f t="shared" si="172"/>
        <v>#REF!</v>
      </c>
      <c r="X308" s="77" t="e">
        <f t="shared" si="173"/>
        <v>#REF!</v>
      </c>
      <c r="Z308" s="48" t="e">
        <f t="shared" si="174"/>
        <v>#REF!</v>
      </c>
      <c r="AC308" s="89" t="e">
        <f>+SUMIF(#REF!,$A308*100,#REF!)</f>
        <v>#REF!</v>
      </c>
      <c r="AD308" s="89" t="e">
        <f>+SUMIF(#REF!,$A308*100,#REF!)</f>
        <v>#REF!</v>
      </c>
      <c r="AF308" s="89" t="e">
        <f t="shared" si="175"/>
        <v>#REF!</v>
      </c>
      <c r="AG308" s="89" t="e">
        <f t="shared" si="176"/>
        <v>#REF!</v>
      </c>
    </row>
    <row r="309" spans="1:33" x14ac:dyDescent="0.2">
      <c r="A309" s="21">
        <v>367</v>
      </c>
      <c r="B309" s="21">
        <v>367</v>
      </c>
      <c r="D309" t="s">
        <v>50</v>
      </c>
      <c r="F309" s="46" t="e">
        <f t="shared" si="165"/>
        <v>#REF!</v>
      </c>
      <c r="G309" s="47"/>
      <c r="H309" s="48" t="e">
        <f t="shared" si="166"/>
        <v>#REF!</v>
      </c>
      <c r="I309" s="48"/>
      <c r="J309" s="137" t="str">
        <f t="shared" si="167"/>
        <v xml:space="preserve">50-R2  </v>
      </c>
      <c r="K309" s="137">
        <f t="shared" si="167"/>
        <v>0</v>
      </c>
      <c r="L309" s="33">
        <f t="shared" si="167"/>
        <v>-15</v>
      </c>
      <c r="N309" s="48" t="e">
        <f t="shared" si="168"/>
        <v>#REF!</v>
      </c>
      <c r="P309" s="21">
        <f t="shared" si="169"/>
        <v>1.76</v>
      </c>
      <c r="R309" s="1" t="e">
        <f t="shared" si="170"/>
        <v>#VALUE!</v>
      </c>
      <c r="S309" s="1"/>
      <c r="T309" s="33" t="e">
        <f t="shared" si="171"/>
        <v>#REF!</v>
      </c>
      <c r="V309" s="48" t="e">
        <f t="shared" si="172"/>
        <v>#REF!</v>
      </c>
      <c r="X309" s="77" t="e">
        <f t="shared" si="173"/>
        <v>#REF!</v>
      </c>
      <c r="Z309" s="48" t="e">
        <f t="shared" si="174"/>
        <v>#REF!</v>
      </c>
      <c r="AC309" s="89" t="e">
        <f>+SUMIF(#REF!,$A309*100,#REF!)</f>
        <v>#REF!</v>
      </c>
      <c r="AD309" s="89" t="e">
        <f>+SUMIF(#REF!,$A309*100,#REF!)</f>
        <v>#REF!</v>
      </c>
      <c r="AF309" s="89" t="e">
        <f t="shared" si="175"/>
        <v>#REF!</v>
      </c>
      <c r="AG309" s="89" t="e">
        <f t="shared" si="176"/>
        <v>#REF!</v>
      </c>
    </row>
    <row r="310" spans="1:33" x14ac:dyDescent="0.2">
      <c r="A310" s="21">
        <v>368</v>
      </c>
      <c r="B310" s="21">
        <v>368</v>
      </c>
      <c r="D310" t="s">
        <v>51</v>
      </c>
      <c r="F310" s="46" t="e">
        <f t="shared" si="165"/>
        <v>#REF!</v>
      </c>
      <c r="G310" s="47"/>
      <c r="H310" s="48" t="e">
        <f t="shared" si="166"/>
        <v>#REF!</v>
      </c>
      <c r="I310" s="48"/>
      <c r="J310" s="137" t="str">
        <f t="shared" si="167"/>
        <v>45-R1.5</v>
      </c>
      <c r="K310" s="137">
        <f t="shared" si="167"/>
        <v>0</v>
      </c>
      <c r="L310" s="33">
        <f t="shared" si="167"/>
        <v>-20</v>
      </c>
      <c r="N310" s="48" t="e">
        <f t="shared" si="168"/>
        <v>#REF!</v>
      </c>
      <c r="P310" s="21">
        <f t="shared" si="169"/>
        <v>2.1800000000000002</v>
      </c>
      <c r="R310" s="1" t="e">
        <f t="shared" si="170"/>
        <v>#VALUE!</v>
      </c>
      <c r="S310" s="1"/>
      <c r="T310" s="33" t="e">
        <f t="shared" si="171"/>
        <v>#REF!</v>
      </c>
      <c r="V310" s="48" t="e">
        <f t="shared" si="172"/>
        <v>#REF!</v>
      </c>
      <c r="X310" s="77" t="e">
        <f t="shared" si="173"/>
        <v>#REF!</v>
      </c>
      <c r="Z310" s="48" t="e">
        <f t="shared" si="174"/>
        <v>#REF!</v>
      </c>
      <c r="AC310" s="89" t="e">
        <f>+SUMIF(#REF!,$A310*100,#REF!)</f>
        <v>#REF!</v>
      </c>
      <c r="AD310" s="89" t="e">
        <f>+SUMIF(#REF!,$A310*100,#REF!)</f>
        <v>#REF!</v>
      </c>
      <c r="AF310" s="89" t="e">
        <f t="shared" si="175"/>
        <v>#REF!</v>
      </c>
      <c r="AG310" s="89" t="e">
        <f t="shared" si="176"/>
        <v>#REF!</v>
      </c>
    </row>
    <row r="311" spans="1:33" x14ac:dyDescent="0.2">
      <c r="A311" s="21">
        <v>369.1</v>
      </c>
      <c r="B311" s="21">
        <v>369.1</v>
      </c>
      <c r="D311" t="s">
        <v>175</v>
      </c>
      <c r="F311" s="46" t="e">
        <f t="shared" si="165"/>
        <v>#REF!</v>
      </c>
      <c r="G311" s="47"/>
      <c r="H311" s="48" t="e">
        <f t="shared" si="166"/>
        <v>#REF!</v>
      </c>
      <c r="I311" s="48"/>
      <c r="J311" s="137" t="str">
        <f t="shared" si="167"/>
        <v>45-R1.5</v>
      </c>
      <c r="K311" s="137">
        <f t="shared" si="167"/>
        <v>0</v>
      </c>
      <c r="L311" s="33">
        <f t="shared" si="167"/>
        <v>-35</v>
      </c>
      <c r="N311" s="48" t="e">
        <f t="shared" si="168"/>
        <v>#REF!</v>
      </c>
      <c r="P311" s="21">
        <f t="shared" si="169"/>
        <v>2.4500000000000002</v>
      </c>
      <c r="R311" s="1" t="e">
        <f t="shared" si="170"/>
        <v>#VALUE!</v>
      </c>
      <c r="S311" s="1"/>
      <c r="T311" s="33" t="e">
        <f t="shared" si="171"/>
        <v>#REF!</v>
      </c>
      <c r="V311" s="48" t="e">
        <f t="shared" si="172"/>
        <v>#REF!</v>
      </c>
      <c r="X311" s="77" t="e">
        <f t="shared" si="173"/>
        <v>#REF!</v>
      </c>
      <c r="Z311" s="48" t="e">
        <f t="shared" si="174"/>
        <v>#REF!</v>
      </c>
      <c r="AC311" s="89" t="e">
        <f>+SUMIF(#REF!,$A311*100,#REF!)</f>
        <v>#REF!</v>
      </c>
      <c r="AD311" s="89" t="e">
        <f>+SUMIF(#REF!,$A311*100,#REF!)</f>
        <v>#REF!</v>
      </c>
      <c r="AF311" s="89" t="e">
        <f t="shared" si="175"/>
        <v>#REF!</v>
      </c>
      <c r="AG311" s="89" t="e">
        <f t="shared" si="176"/>
        <v>#REF!</v>
      </c>
    </row>
    <row r="312" spans="1:33" x14ac:dyDescent="0.2">
      <c r="A312" s="21">
        <v>369.2</v>
      </c>
      <c r="B312" s="21">
        <v>369.2</v>
      </c>
      <c r="D312" t="s">
        <v>176</v>
      </c>
      <c r="F312" s="46" t="e">
        <f t="shared" si="165"/>
        <v>#REF!</v>
      </c>
      <c r="G312" s="47"/>
      <c r="H312" s="48" t="e">
        <f t="shared" si="166"/>
        <v>#REF!</v>
      </c>
      <c r="I312" s="48"/>
      <c r="J312" s="137" t="str">
        <f t="shared" si="167"/>
        <v>45-S1.5</v>
      </c>
      <c r="K312" s="137">
        <f t="shared" si="167"/>
        <v>0</v>
      </c>
      <c r="L312" s="33">
        <f t="shared" si="167"/>
        <v>-100</v>
      </c>
      <c r="N312" s="48" t="e">
        <f t="shared" si="168"/>
        <v>#REF!</v>
      </c>
      <c r="P312" s="21">
        <f t="shared" si="169"/>
        <v>4.99</v>
      </c>
      <c r="R312" s="1" t="e">
        <f t="shared" si="170"/>
        <v>#VALUE!</v>
      </c>
      <c r="S312" s="1"/>
      <c r="T312" s="33" t="e">
        <f t="shared" si="171"/>
        <v>#REF!</v>
      </c>
      <c r="V312" s="48" t="e">
        <f t="shared" si="172"/>
        <v>#REF!</v>
      </c>
      <c r="X312" s="77" t="e">
        <f t="shared" si="173"/>
        <v>#REF!</v>
      </c>
      <c r="Z312" s="48" t="e">
        <f t="shared" si="174"/>
        <v>#REF!</v>
      </c>
      <c r="AC312" s="89" t="e">
        <f>+SUMIF(#REF!,$A312*100,#REF!)</f>
        <v>#REF!</v>
      </c>
      <c r="AD312" s="89" t="e">
        <f>+SUMIF(#REF!,$A312*100,#REF!)</f>
        <v>#REF!</v>
      </c>
      <c r="AF312" s="89" t="e">
        <f t="shared" si="175"/>
        <v>#REF!</v>
      </c>
      <c r="AG312" s="89" t="e">
        <f t="shared" si="176"/>
        <v>#REF!</v>
      </c>
    </row>
    <row r="313" spans="1:33" x14ac:dyDescent="0.2">
      <c r="A313" s="21">
        <v>370</v>
      </c>
      <c r="B313" s="21">
        <v>370</v>
      </c>
      <c r="D313" t="s">
        <v>52</v>
      </c>
      <c r="F313" s="46" t="e">
        <f t="shared" si="165"/>
        <v>#REF!</v>
      </c>
      <c r="G313" s="47"/>
      <c r="H313" s="48" t="e">
        <f t="shared" si="166"/>
        <v>#REF!</v>
      </c>
      <c r="I313" s="48"/>
      <c r="J313" s="137" t="str">
        <f t="shared" si="167"/>
        <v xml:space="preserve">30-R2  </v>
      </c>
      <c r="K313" s="137">
        <f t="shared" si="167"/>
        <v>0</v>
      </c>
      <c r="L313" s="33">
        <f t="shared" si="167"/>
        <v>-5</v>
      </c>
      <c r="N313" s="48" t="e">
        <f t="shared" si="168"/>
        <v>#REF!</v>
      </c>
      <c r="P313" s="21">
        <f t="shared" si="169"/>
        <v>3.79</v>
      </c>
      <c r="R313" s="1" t="e">
        <f t="shared" si="170"/>
        <v>#VALUE!</v>
      </c>
      <c r="S313" s="1"/>
      <c r="T313" s="33" t="e">
        <f t="shared" si="171"/>
        <v>#REF!</v>
      </c>
      <c r="V313" s="48" t="e">
        <f t="shared" si="172"/>
        <v>#REF!</v>
      </c>
      <c r="X313" s="77" t="e">
        <f t="shared" si="173"/>
        <v>#REF!</v>
      </c>
      <c r="Z313" s="48" t="e">
        <f t="shared" si="174"/>
        <v>#REF!</v>
      </c>
      <c r="AC313" s="89" t="e">
        <f>+SUMIF(#REF!,$A313*100,#REF!)</f>
        <v>#REF!</v>
      </c>
      <c r="AD313" s="89" t="e">
        <f>+SUMIF(#REF!,$A313*100,#REF!)</f>
        <v>#REF!</v>
      </c>
      <c r="AF313" s="89" t="e">
        <f t="shared" si="175"/>
        <v>#REF!</v>
      </c>
      <c r="AG313" s="89" t="e">
        <f t="shared" si="176"/>
        <v>#REF!</v>
      </c>
    </row>
    <row r="314" spans="1:33" x14ac:dyDescent="0.2">
      <c r="A314" s="21">
        <v>373.1</v>
      </c>
      <c r="B314" s="21">
        <v>373.1</v>
      </c>
      <c r="D314" t="s">
        <v>177</v>
      </c>
      <c r="F314" s="46" t="e">
        <f t="shared" si="165"/>
        <v>#REF!</v>
      </c>
      <c r="G314" s="47"/>
      <c r="H314" s="48" t="e">
        <f t="shared" si="166"/>
        <v>#REF!</v>
      </c>
      <c r="I314" s="48"/>
      <c r="J314" s="137" t="str">
        <f t="shared" si="167"/>
        <v xml:space="preserve">30-L1  </v>
      </c>
      <c r="K314" s="137">
        <f t="shared" si="167"/>
        <v>0</v>
      </c>
      <c r="L314" s="33">
        <f t="shared" si="167"/>
        <v>-20</v>
      </c>
      <c r="N314" s="48" t="e">
        <f t="shared" si="168"/>
        <v>#REF!</v>
      </c>
      <c r="P314" s="21">
        <f t="shared" si="169"/>
        <v>2.77</v>
      </c>
      <c r="R314" s="1" t="e">
        <f t="shared" si="170"/>
        <v>#VALUE!</v>
      </c>
      <c r="S314" s="1"/>
      <c r="T314" s="33" t="e">
        <f t="shared" si="171"/>
        <v>#REF!</v>
      </c>
      <c r="V314" s="48" t="e">
        <f t="shared" si="172"/>
        <v>#REF!</v>
      </c>
      <c r="X314" s="77" t="e">
        <f t="shared" si="173"/>
        <v>#REF!</v>
      </c>
      <c r="Z314" s="48" t="e">
        <f t="shared" si="174"/>
        <v>#REF!</v>
      </c>
      <c r="AC314" s="89" t="e">
        <f>+SUMIF(#REF!,$A314*100,#REF!)</f>
        <v>#REF!</v>
      </c>
      <c r="AD314" s="89" t="e">
        <f>+SUMIF(#REF!,$A314*100,#REF!)</f>
        <v>#REF!</v>
      </c>
      <c r="AF314" s="89" t="e">
        <f t="shared" si="175"/>
        <v>#REF!</v>
      </c>
      <c r="AG314" s="89" t="e">
        <f t="shared" si="176"/>
        <v>#REF!</v>
      </c>
    </row>
    <row r="315" spans="1:33" x14ac:dyDescent="0.2">
      <c r="A315" s="21">
        <v>373.2</v>
      </c>
      <c r="B315" s="21">
        <v>373.2</v>
      </c>
      <c r="D315" s="56" t="s">
        <v>192</v>
      </c>
      <c r="F315" s="49" t="e">
        <f t="shared" si="165"/>
        <v>#REF!</v>
      </c>
      <c r="G315" s="47"/>
      <c r="H315" s="48" t="e">
        <f t="shared" si="166"/>
        <v>#REF!</v>
      </c>
      <c r="I315" s="48"/>
      <c r="J315" s="137" t="str">
        <f t="shared" si="167"/>
        <v>35-R1.5</v>
      </c>
      <c r="K315" s="137">
        <f t="shared" si="167"/>
        <v>0</v>
      </c>
      <c r="L315" s="33">
        <f t="shared" si="167"/>
        <v>-20</v>
      </c>
      <c r="N315" s="48" t="e">
        <f t="shared" si="168"/>
        <v>#REF!</v>
      </c>
      <c r="P315" s="21">
        <f t="shared" si="169"/>
        <v>2.95</v>
      </c>
      <c r="R315" s="1" t="e">
        <f t="shared" si="170"/>
        <v>#VALUE!</v>
      </c>
      <c r="S315" s="1"/>
      <c r="T315" s="33" t="e">
        <f t="shared" si="171"/>
        <v>#REF!</v>
      </c>
      <c r="V315" s="48" t="e">
        <f t="shared" si="172"/>
        <v>#REF!</v>
      </c>
      <c r="X315" s="77" t="e">
        <f t="shared" si="173"/>
        <v>#REF!</v>
      </c>
      <c r="Z315" s="48" t="e">
        <f t="shared" si="174"/>
        <v>#REF!</v>
      </c>
      <c r="AC315" s="89" t="e">
        <f>+SUMIF(#REF!,$A315*100,#REF!)</f>
        <v>#REF!</v>
      </c>
      <c r="AD315" s="89" t="e">
        <f>+SUMIF(#REF!,$A315*100,#REF!)</f>
        <v>#REF!</v>
      </c>
      <c r="AF315" s="89" t="e">
        <f t="shared" si="175"/>
        <v>#REF!</v>
      </c>
      <c r="AG315" s="89" t="e">
        <f t="shared" si="176"/>
        <v>#REF!</v>
      </c>
    </row>
    <row r="316" spans="1:33" x14ac:dyDescent="0.2">
      <c r="B316" s="21"/>
      <c r="F316" s="46"/>
      <c r="H316" s="40"/>
      <c r="I316" s="34"/>
      <c r="R316" s="2"/>
      <c r="T316" s="33"/>
      <c r="V316" s="40"/>
      <c r="X316" s="21"/>
      <c r="Z316" s="40"/>
    </row>
    <row r="317" spans="1:33" ht="15.75" x14ac:dyDescent="0.25">
      <c r="B317" s="21"/>
      <c r="D317" s="16" t="s">
        <v>53</v>
      </c>
      <c r="F317" s="51" t="e">
        <f>+SUBTOTAL(9,F304:F316)</f>
        <v>#REF!</v>
      </c>
      <c r="G317" s="14"/>
      <c r="H317" s="41" t="e">
        <f>+SUBTOTAL(9,H304:H316)</f>
        <v>#REF!</v>
      </c>
      <c r="I317" s="41"/>
      <c r="N317" s="41" t="e">
        <f>+SUBTOTAL(9,N304:N316)</f>
        <v>#REF!</v>
      </c>
      <c r="R317" s="10"/>
      <c r="S317" s="14"/>
      <c r="T317" s="30"/>
      <c r="U317" s="14"/>
      <c r="V317" s="41" t="e">
        <f>+SUBTOTAL(9,V304:V316)</f>
        <v>#REF!</v>
      </c>
      <c r="W317" s="14"/>
      <c r="X317" s="21"/>
      <c r="Z317" s="41" t="e">
        <f>+SUBTOTAL(9,Z304:Z316)</f>
        <v>#REF!</v>
      </c>
    </row>
    <row r="318" spans="1:33" ht="15.75" x14ac:dyDescent="0.25">
      <c r="B318" s="21"/>
      <c r="D318" s="16"/>
      <c r="F318" s="46"/>
      <c r="G318" s="14"/>
      <c r="H318" s="41"/>
      <c r="I318" s="41"/>
      <c r="R318" s="10"/>
      <c r="S318" s="14"/>
      <c r="T318" s="30"/>
      <c r="U318" s="14"/>
      <c r="V318" s="41"/>
      <c r="W318" s="14"/>
      <c r="X318" s="21"/>
      <c r="Z318" s="41"/>
    </row>
    <row r="319" spans="1:33" x14ac:dyDescent="0.2">
      <c r="B319" s="21"/>
      <c r="F319" s="46"/>
      <c r="H319" s="34"/>
      <c r="I319" s="34"/>
      <c r="R319" s="2"/>
      <c r="T319" s="33"/>
      <c r="V319" s="34"/>
      <c r="X319" s="21"/>
      <c r="Z319" s="34"/>
    </row>
    <row r="320" spans="1:33" ht="15.75" x14ac:dyDescent="0.25">
      <c r="B320" s="21"/>
      <c r="D320" s="4" t="s">
        <v>54</v>
      </c>
      <c r="F320" s="46"/>
      <c r="H320" s="34"/>
      <c r="I320" s="34"/>
      <c r="R320" s="2"/>
      <c r="T320" s="33"/>
      <c r="V320" s="34"/>
      <c r="X320" s="21"/>
      <c r="Z320" s="34"/>
    </row>
    <row r="321" spans="1:33" x14ac:dyDescent="0.2">
      <c r="B321" s="21"/>
      <c r="D321" s="17"/>
      <c r="F321" s="46"/>
      <c r="H321" s="34"/>
      <c r="I321" s="34"/>
      <c r="R321" s="2"/>
      <c r="T321" s="33"/>
      <c r="V321" s="34"/>
      <c r="X321" s="21"/>
      <c r="Z321" s="34"/>
    </row>
    <row r="322" spans="1:33" x14ac:dyDescent="0.2">
      <c r="A322" s="21">
        <v>392.1</v>
      </c>
      <c r="B322" s="77">
        <v>392.1</v>
      </c>
      <c r="D322" s="17" t="s">
        <v>197</v>
      </c>
      <c r="F322" s="46" t="e">
        <f>+VLOOKUP($A322,Deprate,F$1,0)</f>
        <v>#REF!</v>
      </c>
      <c r="G322" s="47"/>
      <c r="H322" s="48" t="e">
        <f>+VLOOKUP($A322,Deprate,H$1,0)</f>
        <v>#REF!</v>
      </c>
      <c r="I322" s="48"/>
      <c r="J322" s="137" t="str">
        <f t="shared" ref="J322:L326" si="177">+VLOOKUP($A322,ExistingEstimates,J$1,0)</f>
        <v>5-SQ</v>
      </c>
      <c r="K322" s="137">
        <f t="shared" si="177"/>
        <v>0</v>
      </c>
      <c r="L322" s="33">
        <f t="shared" si="177"/>
        <v>0</v>
      </c>
      <c r="N322" s="48" t="e">
        <f t="shared" ref="N322:N326" si="178">+ROUND(P322*F322/100,2)</f>
        <v>#REF!</v>
      </c>
      <c r="P322" s="21">
        <f t="shared" ref="P322:P326" si="179">+VLOOKUP($A322,ExistingEstimates,P$1,0)</f>
        <v>20</v>
      </c>
      <c r="R322" s="1" t="e">
        <f>+TEXT(VLOOKUP($A322,Deprate,3,0),"#")&amp;"-"&amp;TRIM(VLOOKUP($A322,Deprate,4,0))</f>
        <v>#VALUE!</v>
      </c>
      <c r="S322" s="1"/>
      <c r="T322" s="33" t="e">
        <f>+VLOOKUP($A322,Deprate,T$1,0)</f>
        <v>#REF!</v>
      </c>
      <c r="V322" s="48" t="e">
        <f>+VLOOKUP($A322,Deprate,V$1,0)</f>
        <v>#REF!</v>
      </c>
      <c r="X322" s="77" t="e">
        <f>IF(V322/F322*100=0,"-     ",V322/F322*100)</f>
        <v>#REF!</v>
      </c>
      <c r="Z322" s="48" t="e">
        <f>+V322-N322</f>
        <v>#REF!</v>
      </c>
      <c r="AC322" s="89" t="e">
        <f>+SUMIF(#REF!,$A322*100,#REF!)</f>
        <v>#REF!</v>
      </c>
      <c r="AD322" s="89" t="e">
        <f>+SUMIF(#REF!,$A322*100,#REF!)</f>
        <v>#REF!</v>
      </c>
      <c r="AF322" s="89" t="e">
        <f>+AC322-F322</f>
        <v>#REF!</v>
      </c>
      <c r="AG322" s="89" t="e">
        <f>+AD322+H322</f>
        <v>#REF!</v>
      </c>
    </row>
    <row r="323" spans="1:33" x14ac:dyDescent="0.2">
      <c r="A323" s="77">
        <v>392.2</v>
      </c>
      <c r="B323" s="21">
        <v>392.2</v>
      </c>
      <c r="D323" s="17" t="s">
        <v>178</v>
      </c>
      <c r="F323" s="46" t="e">
        <f>+VLOOKUP($A323,Deprate,F$1,0)</f>
        <v>#REF!</v>
      </c>
      <c r="G323" s="47"/>
      <c r="H323" s="48" t="e">
        <f>+VLOOKUP($A323,Deprate,H$1,0)</f>
        <v>#REF!</v>
      </c>
      <c r="I323" s="48"/>
      <c r="J323" s="137" t="str">
        <f t="shared" si="177"/>
        <v xml:space="preserve">30-S4  </v>
      </c>
      <c r="K323" s="137">
        <f t="shared" si="177"/>
        <v>0</v>
      </c>
      <c r="L323" s="33">
        <f t="shared" si="177"/>
        <v>5</v>
      </c>
      <c r="N323" s="48" t="e">
        <f t="shared" si="178"/>
        <v>#REF!</v>
      </c>
      <c r="P323" s="21">
        <f t="shared" si="179"/>
        <v>3.62</v>
      </c>
      <c r="R323" s="1" t="e">
        <f>+TEXT(VLOOKUP($A323,Deprate,3,0),"#")&amp;"-"&amp;TRIM(VLOOKUP($A323,Deprate,4,0))</f>
        <v>#VALUE!</v>
      </c>
      <c r="S323" s="1"/>
      <c r="T323" s="33" t="e">
        <f>+VLOOKUP($A323,Deprate,T$1,0)</f>
        <v>#REF!</v>
      </c>
      <c r="U323" s="54"/>
      <c r="V323" s="48" t="e">
        <f>+VLOOKUP($A323,Deprate,V$1,0)</f>
        <v>#REF!</v>
      </c>
      <c r="X323" s="77" t="e">
        <f>IF(V323/F323*100=0,"-     ",V323/F323*100)</f>
        <v>#REF!</v>
      </c>
      <c r="Z323" s="48" t="e">
        <f>+V323-N323</f>
        <v>#REF!</v>
      </c>
      <c r="AC323" s="89" t="e">
        <f>+SUMIF(#REF!,$A323*100,#REF!)</f>
        <v>#REF!</v>
      </c>
      <c r="AD323" s="89" t="e">
        <f>+SUMIF(#REF!,$A323*100,#REF!)</f>
        <v>#REF!</v>
      </c>
      <c r="AF323" s="89" t="e">
        <f>+AC323-F323</f>
        <v>#REF!</v>
      </c>
      <c r="AG323" s="89" t="e">
        <f>+AD323+H323</f>
        <v>#REF!</v>
      </c>
    </row>
    <row r="324" spans="1:33" x14ac:dyDescent="0.2">
      <c r="A324" s="21">
        <v>394</v>
      </c>
      <c r="B324" s="21">
        <v>394</v>
      </c>
      <c r="D324" s="17" t="s">
        <v>179</v>
      </c>
      <c r="F324" s="46" t="e">
        <f>+VLOOKUP($A324,Deprate,F$1,0)</f>
        <v>#REF!</v>
      </c>
      <c r="G324" s="47"/>
      <c r="H324" s="48" t="e">
        <f>+VLOOKUP($A324,Deprate,H$1,0)</f>
        <v>#REF!</v>
      </c>
      <c r="I324" s="48"/>
      <c r="J324" s="137" t="str">
        <f t="shared" si="177"/>
        <v xml:space="preserve">25-SQ  </v>
      </c>
      <c r="K324" s="137">
        <f t="shared" si="177"/>
        <v>0</v>
      </c>
      <c r="L324" s="33">
        <f t="shared" si="177"/>
        <v>0</v>
      </c>
      <c r="N324" s="48" t="e">
        <f t="shared" si="178"/>
        <v>#REF!</v>
      </c>
      <c r="P324" s="21">
        <f t="shared" si="179"/>
        <v>4.3899999999999997</v>
      </c>
      <c r="R324" s="1" t="e">
        <f>+TEXT(VLOOKUP($A324,Deprate,3,0),"#")&amp;"-"&amp;TRIM(VLOOKUP($A324,Deprate,4,0))</f>
        <v>#VALUE!</v>
      </c>
      <c r="S324" s="1"/>
      <c r="T324" s="33" t="e">
        <f>+VLOOKUP($A324,Deprate,T$1,0)</f>
        <v>#REF!</v>
      </c>
      <c r="V324" s="48" t="e">
        <f>+VLOOKUP($A324,Deprate,V$1,0)</f>
        <v>#REF!</v>
      </c>
      <c r="X324" s="77" t="e">
        <f>IF(V324/F324*100=0,"-     ",V324/F324*100)</f>
        <v>#REF!</v>
      </c>
      <c r="Z324" s="48" t="e">
        <f>+V324-N324</f>
        <v>#REF!</v>
      </c>
      <c r="AC324" s="89" t="e">
        <f>+SUMIF(#REF!,$A324*100,#REF!)</f>
        <v>#REF!</v>
      </c>
      <c r="AD324" s="89" t="e">
        <f>+SUMIF(#REF!,$A324*100,#REF!)</f>
        <v>#REF!</v>
      </c>
      <c r="AF324" s="89" t="e">
        <f>+AC324-F324</f>
        <v>#REF!</v>
      </c>
      <c r="AG324" s="89" t="e">
        <f>+AD324+H324</f>
        <v>#REF!</v>
      </c>
    </row>
    <row r="325" spans="1:33" x14ac:dyDescent="0.2">
      <c r="A325" s="77">
        <v>396.1</v>
      </c>
      <c r="B325" s="77">
        <v>396.1</v>
      </c>
      <c r="D325" s="11" t="s">
        <v>198</v>
      </c>
      <c r="F325" s="46" t="e">
        <f>+VLOOKUP($A325,Deprate,F$1,0)</f>
        <v>#REF!</v>
      </c>
      <c r="G325" s="47"/>
      <c r="H325" s="48" t="e">
        <f>+VLOOKUP($A325,Deprate,H$1,0)</f>
        <v>#REF!</v>
      </c>
      <c r="I325" s="48"/>
      <c r="J325" s="137" t="str">
        <f t="shared" si="177"/>
        <v>5-SQ</v>
      </c>
      <c r="K325" s="137">
        <f t="shared" si="177"/>
        <v>0</v>
      </c>
      <c r="L325" s="33">
        <f t="shared" si="177"/>
        <v>0</v>
      </c>
      <c r="N325" s="48" t="e">
        <f t="shared" si="178"/>
        <v>#REF!</v>
      </c>
      <c r="P325" s="21">
        <f t="shared" si="179"/>
        <v>20</v>
      </c>
      <c r="R325" s="1" t="e">
        <f>+TEXT(VLOOKUP($A325,Deprate,3,0),"#")&amp;"-"&amp;TRIM(VLOOKUP($A325,Deprate,4,0))</f>
        <v>#VALUE!</v>
      </c>
      <c r="S325" s="1"/>
      <c r="T325" s="33" t="e">
        <f>+VLOOKUP($A325,Deprate,T$1,0)</f>
        <v>#REF!</v>
      </c>
      <c r="U325" s="54"/>
      <c r="V325" s="48" t="e">
        <f>+VLOOKUP($A325,Deprate,V$1,0)</f>
        <v>#REF!</v>
      </c>
      <c r="X325" s="77" t="e">
        <f>IF(V325/F325*100=0,"-     ",V325/F325*100)</f>
        <v>#REF!</v>
      </c>
      <c r="Z325" s="48" t="e">
        <f>+V325-N325</f>
        <v>#REF!</v>
      </c>
      <c r="AC325" s="89" t="e">
        <f>+SUMIF(#REF!,$A325*100,#REF!)</f>
        <v>#REF!</v>
      </c>
      <c r="AD325" s="89" t="e">
        <f>+SUMIF(#REF!,$A325*100,#REF!)</f>
        <v>#REF!</v>
      </c>
      <c r="AF325" s="89" t="e">
        <f>+AC325-F325</f>
        <v>#REF!</v>
      </c>
      <c r="AG325" s="89" t="e">
        <f>+AD325+H325</f>
        <v>#REF!</v>
      </c>
    </row>
    <row r="326" spans="1:33" x14ac:dyDescent="0.2">
      <c r="A326" s="21">
        <v>396.2</v>
      </c>
      <c r="B326" s="21">
        <v>396.2</v>
      </c>
      <c r="D326" s="11" t="s">
        <v>180</v>
      </c>
      <c r="F326" s="49" t="e">
        <f>+VLOOKUP($A326,Deprate,F$1,0)</f>
        <v>#REF!</v>
      </c>
      <c r="G326" s="47"/>
      <c r="H326" s="48" t="e">
        <f>+VLOOKUP($A326,Deprate,H$1,0)</f>
        <v>#REF!</v>
      </c>
      <c r="I326" s="48"/>
      <c r="J326" s="137" t="str">
        <f t="shared" si="177"/>
        <v>30-R1.5</v>
      </c>
      <c r="K326" s="137">
        <f t="shared" si="177"/>
        <v>0</v>
      </c>
      <c r="L326" s="33">
        <f t="shared" si="177"/>
        <v>0</v>
      </c>
      <c r="N326" s="48" t="e">
        <f t="shared" si="178"/>
        <v>#REF!</v>
      </c>
      <c r="P326" s="21">
        <f t="shared" si="179"/>
        <v>3.17</v>
      </c>
      <c r="R326" s="1" t="e">
        <f>+TEXT(VLOOKUP($A326,Deprate,3,0),"#")&amp;"-"&amp;TRIM(VLOOKUP($A326,Deprate,4,0))</f>
        <v>#VALUE!</v>
      </c>
      <c r="S326" s="1"/>
      <c r="T326" s="33" t="e">
        <f>+VLOOKUP($A326,Deprate,T$1,0)</f>
        <v>#REF!</v>
      </c>
      <c r="V326" s="48" t="e">
        <f>+VLOOKUP($A326,Deprate,V$1,0)</f>
        <v>#REF!</v>
      </c>
      <c r="X326" s="77" t="e">
        <f>IF(V326/F326*100=0,"-     ",V326/F326*100)</f>
        <v>#REF!</v>
      </c>
      <c r="Z326" s="48" t="e">
        <f>+V326-N326</f>
        <v>#REF!</v>
      </c>
      <c r="AC326" s="89" t="e">
        <f>+SUMIF(#REF!,$A326*100,#REF!)</f>
        <v>#REF!</v>
      </c>
      <c r="AD326" s="89" t="e">
        <f>+SUMIF(#REF!,$A326*100,#REF!)</f>
        <v>#REF!</v>
      </c>
      <c r="AF326" s="89" t="e">
        <f>+AC326-F326</f>
        <v>#REF!</v>
      </c>
      <c r="AG326" s="89" t="e">
        <f>+AD326+H326</f>
        <v>#REF!</v>
      </c>
    </row>
    <row r="327" spans="1:33" x14ac:dyDescent="0.2">
      <c r="B327" s="21"/>
      <c r="F327" s="46"/>
      <c r="H327" s="40"/>
      <c r="I327" s="34"/>
      <c r="R327" s="1"/>
      <c r="T327" s="33"/>
      <c r="V327" s="40"/>
      <c r="X327" s="21"/>
      <c r="Z327" s="40"/>
    </row>
    <row r="328" spans="1:33" ht="15.75" x14ac:dyDescent="0.25">
      <c r="B328" s="19"/>
      <c r="D328" s="16" t="s">
        <v>55</v>
      </c>
      <c r="F328" s="51" t="e">
        <f>+SUBTOTAL(9,F322:F327)</f>
        <v>#REF!</v>
      </c>
      <c r="G328" s="14"/>
      <c r="H328" s="41" t="e">
        <f>+SUBTOTAL(9,H322:H327)</f>
        <v>#REF!</v>
      </c>
      <c r="I328" s="41"/>
      <c r="N328" s="41" t="e">
        <f>+SUBTOTAL(9,N322:N327)</f>
        <v>#REF!</v>
      </c>
      <c r="R328" s="2"/>
      <c r="T328" s="33"/>
      <c r="V328" s="41" t="e">
        <f>+SUBTOTAL(9,V322:V327)</f>
        <v>#REF!</v>
      </c>
      <c r="W328" s="14"/>
      <c r="X328" s="21"/>
      <c r="Z328" s="41" t="e">
        <f>+SUBTOTAL(9,Z322:Z327)</f>
        <v>#REF!</v>
      </c>
    </row>
    <row r="329" spans="1:33" ht="15.75" x14ac:dyDescent="0.25">
      <c r="B329" s="19"/>
      <c r="D329" s="14"/>
      <c r="F329" s="51"/>
      <c r="G329" s="14"/>
      <c r="H329" s="41"/>
      <c r="I329" s="41"/>
      <c r="N329" s="41"/>
      <c r="R329" s="2"/>
      <c r="T329" s="33"/>
      <c r="V329" s="41"/>
      <c r="W329" s="14"/>
      <c r="X329" s="21"/>
      <c r="Z329" s="41"/>
    </row>
    <row r="330" spans="1:33" ht="15.75" x14ac:dyDescent="0.25">
      <c r="B330" s="19"/>
      <c r="D330" s="16" t="s">
        <v>181</v>
      </c>
      <c r="F330" s="51" t="e">
        <f>+SUBTOTAL(9,F20:F329)</f>
        <v>#REF!</v>
      </c>
      <c r="G330" s="14"/>
      <c r="H330" s="57" t="e">
        <f>+SUBTOTAL(9,H20:H329)</f>
        <v>#REF!</v>
      </c>
      <c r="I330" s="41"/>
      <c r="N330" s="57" t="e">
        <f>+SUBTOTAL(9,N20:N329)</f>
        <v>#REF!</v>
      </c>
      <c r="R330" s="2"/>
      <c r="T330" s="33"/>
      <c r="V330" s="57" t="e">
        <f>+SUBTOTAL(9,V20:V329)</f>
        <v>#REF!</v>
      </c>
      <c r="W330" s="14"/>
      <c r="X330" s="21"/>
      <c r="Z330" s="57" t="e">
        <f>+SUBTOTAL(9,Z20:Z329)</f>
        <v>#REF!</v>
      </c>
    </row>
    <row r="331" spans="1:33" ht="15.75" x14ac:dyDescent="0.25">
      <c r="B331" s="19"/>
      <c r="D331" s="16"/>
      <c r="F331" s="46"/>
      <c r="G331" s="14"/>
      <c r="H331" s="41"/>
      <c r="I331" s="41"/>
      <c r="R331" s="2"/>
      <c r="T331" s="33"/>
      <c r="V331" s="41"/>
      <c r="W331" s="14"/>
      <c r="X331" s="21"/>
      <c r="Z331" s="41"/>
    </row>
    <row r="332" spans="1:33" x14ac:dyDescent="0.2">
      <c r="B332" s="19"/>
      <c r="F332" s="46"/>
      <c r="H332" s="34"/>
      <c r="I332" s="34"/>
      <c r="R332" s="2"/>
      <c r="T332" s="33"/>
      <c r="V332" s="34"/>
      <c r="X332" s="21"/>
      <c r="Z332" s="34"/>
    </row>
    <row r="333" spans="1:33" ht="15.75" x14ac:dyDescent="0.25">
      <c r="B333" s="19"/>
      <c r="D333" s="4" t="s">
        <v>57</v>
      </c>
      <c r="F333" s="46"/>
      <c r="G333" s="22"/>
      <c r="H333" s="34"/>
      <c r="I333" s="34"/>
      <c r="R333" s="2"/>
      <c r="T333" s="33"/>
      <c r="V333" s="34"/>
      <c r="W333" s="22"/>
      <c r="X333" s="22"/>
      <c r="Z333" s="34"/>
    </row>
    <row r="334" spans="1:33" x14ac:dyDescent="0.2">
      <c r="B334" s="19"/>
      <c r="F334" s="46"/>
      <c r="G334" s="22"/>
      <c r="H334" s="34"/>
      <c r="I334" s="34"/>
      <c r="R334" s="2"/>
      <c r="T334" s="33"/>
      <c r="V334" s="34"/>
      <c r="W334" s="22"/>
      <c r="X334" s="22"/>
      <c r="Z334" s="34"/>
      <c r="AC334" s="89" t="e">
        <f>+SUMIF(#REF!,$A334*100,#REF!)</f>
        <v>#REF!</v>
      </c>
      <c r="AD334" s="89" t="e">
        <f>+SUMIF(#REF!,$A334*100,#REF!)</f>
        <v>#REF!</v>
      </c>
      <c r="AF334" s="89" t="e">
        <f t="shared" ref="AF334:AF341" si="180">+AC334-F334</f>
        <v>#REF!</v>
      </c>
      <c r="AG334" s="89" t="e">
        <f t="shared" ref="AG334:AG341" si="181">+AD334+H334</f>
        <v>#REF!</v>
      </c>
    </row>
    <row r="335" spans="1:33" x14ac:dyDescent="0.2">
      <c r="A335" s="21">
        <v>301</v>
      </c>
      <c r="B335" s="21">
        <v>301</v>
      </c>
      <c r="D335" t="s">
        <v>193</v>
      </c>
      <c r="F335" s="46">
        <v>2240.29</v>
      </c>
      <c r="G335" s="22" t="s">
        <v>0</v>
      </c>
      <c r="H335" s="34"/>
      <c r="I335" s="34"/>
      <c r="R335" s="2"/>
      <c r="T335" s="33"/>
      <c r="V335" s="34"/>
      <c r="W335" s="22"/>
      <c r="X335" s="22"/>
      <c r="Z335" s="34"/>
      <c r="AC335" s="89" t="e">
        <f>+SUMIF(#REF!,$A335*100,#REF!)</f>
        <v>#REF!</v>
      </c>
      <c r="AD335" s="89" t="e">
        <f>+SUMIF(#REF!,$A335*100,#REF!)</f>
        <v>#REF!</v>
      </c>
      <c r="AF335" s="89" t="e">
        <f t="shared" si="180"/>
        <v>#REF!</v>
      </c>
      <c r="AG335" s="89" t="e">
        <f t="shared" si="181"/>
        <v>#REF!</v>
      </c>
    </row>
    <row r="336" spans="1:33" x14ac:dyDescent="0.2">
      <c r="A336" s="63">
        <v>310.2</v>
      </c>
      <c r="B336" s="63">
        <v>310.2</v>
      </c>
      <c r="C336" s="64"/>
      <c r="D336" s="64" t="s">
        <v>59</v>
      </c>
      <c r="E336" s="64"/>
      <c r="F336" s="66">
        <v>6193327.3700000001</v>
      </c>
      <c r="G336" s="67" t="s">
        <v>0</v>
      </c>
      <c r="H336" s="34"/>
      <c r="I336" s="34"/>
      <c r="R336" s="65"/>
      <c r="S336" s="64"/>
      <c r="T336" s="45"/>
      <c r="U336" s="64"/>
      <c r="V336" s="34"/>
      <c r="W336" s="22"/>
      <c r="X336" s="22"/>
      <c r="Z336" s="34"/>
      <c r="AC336" s="89" t="e">
        <f>+SUMIF(#REF!,$A336*100,#REF!)</f>
        <v>#REF!</v>
      </c>
      <c r="AD336" s="89" t="e">
        <f>+SUMIF(#REF!,$A336*100,#REF!)</f>
        <v>#REF!</v>
      </c>
      <c r="AF336" s="89" t="e">
        <f t="shared" si="180"/>
        <v>#REF!</v>
      </c>
      <c r="AG336" s="89" t="e">
        <f t="shared" si="181"/>
        <v>#REF!</v>
      </c>
    </row>
    <row r="337" spans="1:33" x14ac:dyDescent="0.2">
      <c r="A337" s="63">
        <v>310.25</v>
      </c>
      <c r="B337" s="63">
        <v>310.25</v>
      </c>
      <c r="C337" s="64"/>
      <c r="D337" s="84" t="s">
        <v>59</v>
      </c>
      <c r="E337" s="64"/>
      <c r="F337" s="66">
        <v>100000</v>
      </c>
      <c r="G337" s="67"/>
      <c r="H337" s="34"/>
      <c r="I337" s="34"/>
      <c r="R337" s="65"/>
      <c r="S337" s="64"/>
      <c r="T337" s="45"/>
      <c r="U337" s="64"/>
      <c r="V337" s="34"/>
      <c r="W337" s="22"/>
      <c r="X337" s="22"/>
      <c r="Z337" s="34"/>
      <c r="AC337" s="89" t="e">
        <f>+SUMIF(#REF!,$A337*100,#REF!)</f>
        <v>#REF!</v>
      </c>
      <c r="AD337" s="89" t="e">
        <f>+SUMIF(#REF!,$A337*100,#REF!)</f>
        <v>#REF!</v>
      </c>
      <c r="AF337" s="89" t="e">
        <f t="shared" si="180"/>
        <v>#REF!</v>
      </c>
      <c r="AG337" s="89" t="e">
        <f t="shared" si="181"/>
        <v>#REF!</v>
      </c>
    </row>
    <row r="338" spans="1:33" x14ac:dyDescent="0.2">
      <c r="A338" s="63">
        <v>330.2</v>
      </c>
      <c r="B338" s="63">
        <v>330.2</v>
      </c>
      <c r="C338" s="64"/>
      <c r="D338" s="64" t="s">
        <v>60</v>
      </c>
      <c r="E338" s="64"/>
      <c r="F338" s="66">
        <v>6.5</v>
      </c>
      <c r="G338" s="67" t="s">
        <v>0</v>
      </c>
      <c r="H338" s="34"/>
      <c r="I338" s="34"/>
      <c r="R338" s="65"/>
      <c r="S338" s="64"/>
      <c r="T338" s="45"/>
      <c r="U338" s="64"/>
      <c r="V338" s="34"/>
      <c r="W338" s="22"/>
      <c r="X338" s="22"/>
      <c r="Z338" s="34"/>
      <c r="AC338" s="89" t="e">
        <f>+SUMIF(#REF!,$A338*100,#REF!)</f>
        <v>#REF!</v>
      </c>
      <c r="AD338" s="89" t="e">
        <f>+SUMIF(#REF!,$A338*100,#REF!)</f>
        <v>#REF!</v>
      </c>
      <c r="AF338" s="89" t="e">
        <f t="shared" si="180"/>
        <v>#REF!</v>
      </c>
      <c r="AG338" s="89" t="e">
        <f t="shared" si="181"/>
        <v>#REF!</v>
      </c>
    </row>
    <row r="339" spans="1:33" x14ac:dyDescent="0.2">
      <c r="A339" s="63">
        <v>340.2</v>
      </c>
      <c r="B339" s="63">
        <v>340.2</v>
      </c>
      <c r="C339" s="64"/>
      <c r="D339" s="64" t="s">
        <v>59</v>
      </c>
      <c r="E339" s="64"/>
      <c r="F339" s="66">
        <v>8132.93</v>
      </c>
      <c r="G339" s="67" t="s">
        <v>0</v>
      </c>
      <c r="H339" s="34"/>
      <c r="I339" s="34"/>
      <c r="R339" s="65"/>
      <c r="S339" s="64"/>
      <c r="T339" s="45"/>
      <c r="U339" s="64"/>
      <c r="V339" s="34"/>
      <c r="W339" s="22"/>
      <c r="X339" s="22"/>
      <c r="Z339" s="34"/>
      <c r="AC339" s="89" t="e">
        <f>+SUMIF(#REF!,$A339*100,#REF!)</f>
        <v>#REF!</v>
      </c>
      <c r="AD339" s="89" t="e">
        <f>+SUMIF(#REF!,$A339*100,#REF!)</f>
        <v>#REF!</v>
      </c>
      <c r="AF339" s="89" t="e">
        <f t="shared" si="180"/>
        <v>#REF!</v>
      </c>
      <c r="AG339" s="89" t="e">
        <f t="shared" si="181"/>
        <v>#REF!</v>
      </c>
    </row>
    <row r="340" spans="1:33" x14ac:dyDescent="0.2">
      <c r="A340" s="63">
        <v>350.2</v>
      </c>
      <c r="B340" s="63">
        <v>350.2</v>
      </c>
      <c r="C340" s="64"/>
      <c r="D340" s="64" t="s">
        <v>60</v>
      </c>
      <c r="E340" s="64"/>
      <c r="F340" s="66">
        <v>1573048.99</v>
      </c>
      <c r="G340" s="67" t="s">
        <v>0</v>
      </c>
      <c r="H340" s="34"/>
      <c r="I340" s="34"/>
      <c r="R340" s="65"/>
      <c r="S340" s="64"/>
      <c r="T340" s="45"/>
      <c r="U340" s="64"/>
      <c r="V340" s="34"/>
      <c r="W340" s="22"/>
      <c r="X340" s="22"/>
      <c r="Z340" s="34"/>
      <c r="AC340" s="89" t="e">
        <f>+SUMIF(#REF!,$A340*100,#REF!)</f>
        <v>#REF!</v>
      </c>
      <c r="AD340" s="89" t="e">
        <f>+SUMIF(#REF!,$A340*100,#REF!)</f>
        <v>#REF!</v>
      </c>
      <c r="AF340" s="89" t="e">
        <f t="shared" si="180"/>
        <v>#REF!</v>
      </c>
      <c r="AG340" s="89" t="e">
        <f t="shared" si="181"/>
        <v>#REF!</v>
      </c>
    </row>
    <row r="341" spans="1:33" x14ac:dyDescent="0.2">
      <c r="A341" s="63">
        <v>360.2</v>
      </c>
      <c r="B341" s="63">
        <v>360.2</v>
      </c>
      <c r="C341" s="64"/>
      <c r="D341" s="64" t="s">
        <v>60</v>
      </c>
      <c r="E341" s="64"/>
      <c r="F341" s="68">
        <v>4110848.65</v>
      </c>
      <c r="G341" s="67" t="s">
        <v>0</v>
      </c>
      <c r="H341" s="62"/>
      <c r="I341" s="34"/>
      <c r="R341" s="65"/>
      <c r="S341" s="64"/>
      <c r="T341" s="45"/>
      <c r="U341" s="64"/>
      <c r="V341" s="34"/>
      <c r="W341" s="22"/>
      <c r="X341" s="22"/>
      <c r="Z341" s="34"/>
      <c r="AC341" s="89" t="e">
        <f>+SUMIF(#REF!,$A341*100,#REF!)</f>
        <v>#REF!</v>
      </c>
      <c r="AD341" s="89" t="e">
        <f>+SUMIF(#REF!,$A341*100,#REF!)</f>
        <v>#REF!</v>
      </c>
      <c r="AF341" s="89" t="e">
        <f t="shared" si="180"/>
        <v>#REF!</v>
      </c>
      <c r="AG341" s="89" t="e">
        <f t="shared" si="181"/>
        <v>#REF!</v>
      </c>
    </row>
    <row r="342" spans="1:33" x14ac:dyDescent="0.2">
      <c r="B342" s="21"/>
      <c r="F342" s="46"/>
      <c r="G342" s="22"/>
      <c r="H342" s="34"/>
      <c r="I342" s="34"/>
      <c r="R342" s="2"/>
      <c r="T342" s="33"/>
      <c r="V342" s="34"/>
      <c r="W342" s="22"/>
      <c r="X342" s="22"/>
      <c r="Z342" s="34"/>
    </row>
    <row r="343" spans="1:33" ht="15.75" x14ac:dyDescent="0.25">
      <c r="B343" s="19"/>
      <c r="D343" s="16" t="s">
        <v>61</v>
      </c>
      <c r="F343" s="51">
        <f>+SUBTOTAL(9,F335:F342)</f>
        <v>11987604.73</v>
      </c>
      <c r="G343" s="13"/>
      <c r="H343" s="41">
        <f>+SUBTOTAL(9,H335:H342)</f>
        <v>0</v>
      </c>
      <c r="I343" s="41"/>
      <c r="N343" s="41"/>
      <c r="T343" s="33"/>
      <c r="V343" s="41"/>
      <c r="W343" s="13"/>
      <c r="X343" s="22"/>
      <c r="Z343" s="41"/>
    </row>
    <row r="344" spans="1:33" s="54" customFormat="1" x14ac:dyDescent="0.2">
      <c r="B344" s="61"/>
      <c r="D344" s="53"/>
      <c r="F344" s="58"/>
      <c r="G344" s="79"/>
      <c r="H344" s="59"/>
      <c r="I344" s="59"/>
      <c r="N344" s="59"/>
      <c r="T344" s="78"/>
      <c r="V344" s="59"/>
      <c r="W344" s="79"/>
      <c r="X344" s="80"/>
      <c r="Z344" s="59"/>
    </row>
    <row r="345" spans="1:33" s="54" customFormat="1" x14ac:dyDescent="0.2">
      <c r="B345" s="61"/>
      <c r="D345" s="53"/>
      <c r="F345" s="58"/>
      <c r="G345" s="79"/>
      <c r="H345" s="59"/>
      <c r="I345" s="59"/>
      <c r="N345" s="59"/>
      <c r="T345" s="78"/>
      <c r="V345" s="59"/>
      <c r="W345" s="79"/>
      <c r="X345" s="80"/>
      <c r="Z345" s="59"/>
    </row>
    <row r="346" spans="1:33" s="54" customFormat="1" x14ac:dyDescent="0.2">
      <c r="B346" s="61"/>
      <c r="D346" s="53"/>
      <c r="F346" s="58"/>
      <c r="G346" s="79"/>
      <c r="H346" s="59"/>
      <c r="I346" s="59"/>
      <c r="N346" s="59"/>
      <c r="T346" s="78"/>
      <c r="V346" s="59"/>
      <c r="W346" s="79"/>
      <c r="X346" s="80"/>
      <c r="Z346" s="59"/>
    </row>
    <row r="347" spans="1:33" ht="16.5" thickBot="1" x14ac:dyDescent="0.3">
      <c r="B347" s="19"/>
      <c r="D347" s="16" t="s">
        <v>56</v>
      </c>
      <c r="F347" s="51" t="e">
        <f>+SUBTOTAL(9,F20:F346)</f>
        <v>#REF!</v>
      </c>
      <c r="G347" s="13"/>
      <c r="H347" s="41" t="e">
        <f>+SUBTOTAL(9,H20:H346)</f>
        <v>#REF!</v>
      </c>
      <c r="I347" s="41"/>
      <c r="N347" s="143" t="e">
        <f>+SUBTOTAL(9,N20:N346)</f>
        <v>#REF!</v>
      </c>
      <c r="T347" s="33"/>
      <c r="V347" s="41" t="e">
        <f>+SUBTOTAL(9,V20:V346)</f>
        <v>#REF!</v>
      </c>
      <c r="W347" s="13"/>
      <c r="X347" s="22"/>
      <c r="Z347" s="41" t="e">
        <f>+SUBTOTAL(9,Z20:Z346)</f>
        <v>#REF!</v>
      </c>
    </row>
    <row r="348" spans="1:33" ht="16.5" thickTop="1" x14ac:dyDescent="0.25">
      <c r="B348" s="19"/>
      <c r="D348" s="16"/>
      <c r="F348" s="12"/>
      <c r="G348" s="13"/>
      <c r="H348" s="42"/>
      <c r="I348" s="41"/>
      <c r="T348" s="33"/>
      <c r="V348" s="42"/>
      <c r="W348" s="13"/>
      <c r="X348" s="22"/>
      <c r="Z348" s="42"/>
    </row>
    <row r="349" spans="1:33" ht="15.75" x14ac:dyDescent="0.25">
      <c r="B349" s="19"/>
      <c r="D349" s="16"/>
      <c r="F349" s="74"/>
      <c r="G349" s="76"/>
      <c r="H349" s="75"/>
      <c r="I349" s="75"/>
      <c r="L349" s="33"/>
      <c r="N349" s="75"/>
      <c r="O349" s="13"/>
      <c r="P349" s="22"/>
      <c r="R349" s="19"/>
      <c r="S349" s="19"/>
      <c r="T349" s="19"/>
      <c r="U349" s="19"/>
      <c r="V349" s="19"/>
      <c r="W349" s="19"/>
      <c r="X349" s="19"/>
      <c r="Y349" s="19"/>
      <c r="Z349" s="19"/>
    </row>
    <row r="350" spans="1:33" x14ac:dyDescent="0.2">
      <c r="B350" s="23" t="s">
        <v>62</v>
      </c>
      <c r="F350" s="21"/>
      <c r="G350" s="22"/>
      <c r="H350" s="34"/>
      <c r="I350" s="34"/>
      <c r="L350" s="33"/>
      <c r="N350" s="34"/>
      <c r="O350" s="22"/>
      <c r="P350" s="22"/>
      <c r="R350" s="19"/>
      <c r="S350" s="19"/>
      <c r="T350" s="19"/>
      <c r="U350" s="19"/>
      <c r="V350" s="19"/>
      <c r="W350" s="19"/>
      <c r="X350" s="19"/>
      <c r="Y350" s="19"/>
      <c r="Z350" s="19"/>
    </row>
    <row r="351" spans="1:33" x14ac:dyDescent="0.2">
      <c r="B351" s="19"/>
      <c r="C351" s="19"/>
      <c r="D351" s="19"/>
      <c r="E351" s="19"/>
      <c r="F351" s="86"/>
      <c r="G351" s="22"/>
      <c r="H351" s="34"/>
      <c r="I351" s="34"/>
      <c r="J351" s="19"/>
      <c r="K351" s="19"/>
      <c r="L351" s="33"/>
      <c r="M351" s="85"/>
      <c r="N351" s="34"/>
      <c r="O351" s="22"/>
      <c r="P351" s="22"/>
      <c r="Q351" s="19"/>
      <c r="R351" s="19"/>
      <c r="S351" s="19"/>
      <c r="T351" s="19"/>
      <c r="U351" s="19"/>
      <c r="V351" s="19"/>
      <c r="W351" s="19"/>
      <c r="X351" s="19"/>
      <c r="Y351" s="19"/>
      <c r="Z351" s="19"/>
    </row>
    <row r="352" spans="1:33" x14ac:dyDescent="0.2">
      <c r="F352" s="86"/>
      <c r="G352" s="22"/>
      <c r="H352" s="34"/>
      <c r="I352" s="34"/>
      <c r="L352" s="33"/>
      <c r="N352" s="34"/>
      <c r="O352" s="22"/>
      <c r="P352" s="22"/>
    </row>
    <row r="353" spans="1:43" x14ac:dyDescent="0.2">
      <c r="L353" s="33"/>
    </row>
    <row r="354" spans="1:43" ht="15.75" hidden="1" outlineLevel="1" x14ac:dyDescent="0.25">
      <c r="D354" s="88" t="s">
        <v>388</v>
      </c>
      <c r="L354" s="33"/>
    </row>
    <row r="355" spans="1:43" hidden="1" outlineLevel="1" x14ac:dyDescent="0.2">
      <c r="L355" s="33"/>
    </row>
    <row r="356" spans="1:43" hidden="1" outlineLevel="1" x14ac:dyDescent="0.2">
      <c r="L356" s="33"/>
    </row>
    <row r="357" spans="1:43" hidden="1" outlineLevel="1" x14ac:dyDescent="0.2">
      <c r="A357">
        <v>374.05</v>
      </c>
      <c r="B357">
        <v>374.05</v>
      </c>
      <c r="C357" s="19"/>
      <c r="D357" t="s">
        <v>397</v>
      </c>
      <c r="F357" s="89" t="e">
        <f>+SUMIF(#REF!,$A357*100,#REF!)</f>
        <v>#REF!</v>
      </c>
      <c r="G357" s="89"/>
      <c r="H357" s="89" t="e">
        <f>-SUMIF(#REF!,$A357*100,#REF!)</f>
        <v>#REF!</v>
      </c>
      <c r="J357" s="87"/>
      <c r="L357" s="33"/>
    </row>
    <row r="358" spans="1:43" hidden="1" outlineLevel="1" x14ac:dyDescent="0.2">
      <c r="A358">
        <v>374.07</v>
      </c>
      <c r="B358">
        <v>374.07</v>
      </c>
      <c r="C358" s="19"/>
      <c r="F358" s="89" t="e">
        <f>+SUMIF(#REF!,$A358*100,#REF!)</f>
        <v>#REF!</v>
      </c>
      <c r="G358" s="89"/>
      <c r="H358" s="89" t="e">
        <f>-SUMIF(#REF!,$A358*100,#REF!)</f>
        <v>#REF!</v>
      </c>
      <c r="J358" s="87"/>
      <c r="L358" s="33"/>
    </row>
    <row r="359" spans="1:43" hidden="1" outlineLevel="1" x14ac:dyDescent="0.2">
      <c r="A359">
        <v>337.07</v>
      </c>
      <c r="B359">
        <v>337.07</v>
      </c>
      <c r="C359" s="19"/>
      <c r="D359" t="s">
        <v>398</v>
      </c>
      <c r="F359" s="89" t="e">
        <f>+SUMIF(#REF!,$A359*100,#REF!)</f>
        <v>#REF!</v>
      </c>
      <c r="G359" s="89"/>
      <c r="H359" s="89" t="e">
        <f>-SUMIF(#REF!,$A359*100,#REF!)</f>
        <v>#REF!</v>
      </c>
      <c r="J359" s="87"/>
      <c r="L359" s="33"/>
    </row>
    <row r="360" spans="1:43" hidden="1" outlineLevel="1" x14ac:dyDescent="0.2">
      <c r="A360">
        <v>347.05</v>
      </c>
      <c r="B360">
        <v>347.05</v>
      </c>
      <c r="C360" s="19"/>
      <c r="D360" t="s">
        <v>399</v>
      </c>
      <c r="F360" s="89" t="e">
        <f>+SUMIF(#REF!,$A360*100,#REF!)</f>
        <v>#REF!</v>
      </c>
      <c r="G360" s="89"/>
      <c r="H360" s="89" t="e">
        <f>-SUMIF(#REF!,$A360*100,#REF!)</f>
        <v>#REF!</v>
      </c>
      <c r="J360" s="87"/>
      <c r="L360" s="33"/>
    </row>
    <row r="361" spans="1:43" hidden="1" outlineLevel="1" x14ac:dyDescent="0.2">
      <c r="A361">
        <v>347.07</v>
      </c>
      <c r="B361">
        <v>347.07</v>
      </c>
      <c r="C361" s="19"/>
      <c r="D361" t="s">
        <v>400</v>
      </c>
      <c r="F361" s="89" t="e">
        <f>+SUMIF(#REF!,$A361*100,#REF!)</f>
        <v>#REF!</v>
      </c>
      <c r="G361" s="89"/>
      <c r="H361" s="89" t="e">
        <f>-SUMIF(#REF!,$A361*100,#REF!)</f>
        <v>#REF!</v>
      </c>
      <c r="J361" s="87"/>
      <c r="L361" s="33"/>
    </row>
    <row r="362" spans="1:43" hidden="1" outlineLevel="1" x14ac:dyDescent="0.2">
      <c r="A362">
        <v>317.07</v>
      </c>
      <c r="B362">
        <v>317.07</v>
      </c>
      <c r="C362" s="19"/>
      <c r="D362" t="s">
        <v>401</v>
      </c>
      <c r="F362" s="89" t="e">
        <f>+SUMIF(#REF!,$A362*100,#REF!)</f>
        <v>#REF!</v>
      </c>
      <c r="G362" s="89"/>
      <c r="H362" s="89" t="e">
        <f>-SUMIF(#REF!,$A362*100,#REF!)</f>
        <v>#REF!</v>
      </c>
      <c r="J362" s="87"/>
      <c r="L362" s="33"/>
    </row>
    <row r="363" spans="1:43" hidden="1" outlineLevel="1" x14ac:dyDescent="0.2">
      <c r="A363">
        <v>359.15</v>
      </c>
      <c r="B363">
        <v>359.15</v>
      </c>
      <c r="C363" s="19"/>
      <c r="D363" t="s">
        <v>402</v>
      </c>
      <c r="F363" s="89" t="e">
        <f>+SUMIF(#REF!,$A363*100,#REF!)</f>
        <v>#REF!</v>
      </c>
      <c r="G363" s="89"/>
      <c r="H363" s="89" t="e">
        <f>-SUMIF(#REF!,$A363*100,#REF!)</f>
        <v>#REF!</v>
      </c>
      <c r="J363" s="87"/>
      <c r="L363" s="33"/>
    </row>
    <row r="364" spans="1:43" hidden="1" outlineLevel="1" x14ac:dyDescent="0.2">
      <c r="A364">
        <v>359.17</v>
      </c>
      <c r="B364">
        <v>359.17</v>
      </c>
      <c r="C364" s="19"/>
      <c r="D364" t="s">
        <v>403</v>
      </c>
      <c r="F364" s="89" t="e">
        <f>+SUMIF(#REF!,$A364*100,#REF!)</f>
        <v>#REF!</v>
      </c>
      <c r="G364" s="89"/>
      <c r="H364" s="89" t="e">
        <f>-SUMIF(#REF!,$A364*100,#REF!)</f>
        <v>#REF!</v>
      </c>
      <c r="J364" s="87"/>
      <c r="L364" s="33"/>
    </row>
    <row r="365" spans="1:43" hidden="1" outlineLevel="1" x14ac:dyDescent="0.2">
      <c r="A365" s="81" t="s">
        <v>385</v>
      </c>
      <c r="D365" s="81" t="s">
        <v>405</v>
      </c>
      <c r="F365" s="49"/>
      <c r="G365" s="47"/>
      <c r="H365" s="144">
        <v>-32971.370000000003</v>
      </c>
      <c r="J365" s="87"/>
      <c r="L365" s="33"/>
    </row>
    <row r="366" spans="1:43" hidden="1" outlineLevel="1" x14ac:dyDescent="0.2">
      <c r="L366" s="33"/>
    </row>
    <row r="367" spans="1:43" ht="15.75" hidden="1" outlineLevel="1" x14ac:dyDescent="0.25">
      <c r="D367" s="88" t="s">
        <v>389</v>
      </c>
      <c r="F367" s="94" t="e">
        <f>+SUBTOTAL(9,F357:F366)</f>
        <v>#REF!</v>
      </c>
      <c r="H367" s="95" t="e">
        <f>+SUBTOTAL(9,H357:H366)</f>
        <v>#REF!</v>
      </c>
      <c r="L367" s="33"/>
    </row>
    <row r="368" spans="1:43" s="37" customFormat="1" hidden="1" outlineLevel="1" x14ac:dyDescent="0.2">
      <c r="A368"/>
      <c r="B368"/>
      <c r="C368"/>
      <c r="D368"/>
      <c r="E368"/>
      <c r="F368"/>
      <c r="G368"/>
      <c r="J368"/>
      <c r="K368"/>
      <c r="L368" s="33"/>
      <c r="M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</row>
    <row r="369" spans="1:43" s="37" customFormat="1" ht="15.75" hidden="1" outlineLevel="1" x14ac:dyDescent="0.25">
      <c r="A369"/>
      <c r="B369"/>
      <c r="C369"/>
      <c r="D369" t="s">
        <v>390</v>
      </c>
      <c r="E369"/>
      <c r="F369" s="92" t="e">
        <f>+SUBTOTAL(9,F20:F368)</f>
        <v>#REF!</v>
      </c>
      <c r="G369"/>
      <c r="H369" s="93" t="e">
        <f>+SUBTOTAL(9,H20:H368)</f>
        <v>#REF!</v>
      </c>
      <c r="J369"/>
      <c r="K369"/>
      <c r="L369" s="33"/>
      <c r="M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</row>
    <row r="370" spans="1:43" s="37" customFormat="1" hidden="1" outlineLevel="1" x14ac:dyDescent="0.2">
      <c r="A370"/>
      <c r="B370"/>
      <c r="C370"/>
      <c r="D370"/>
      <c r="E370"/>
      <c r="F370"/>
      <c r="G370"/>
      <c r="J370"/>
      <c r="K370"/>
      <c r="L370" s="33"/>
      <c r="M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</row>
    <row r="371" spans="1:43" s="37" customFormat="1" hidden="1" outlineLevel="1" x14ac:dyDescent="0.2">
      <c r="A371"/>
      <c r="B371"/>
      <c r="C371"/>
      <c r="D371"/>
      <c r="E371"/>
      <c r="F371"/>
      <c r="G371"/>
      <c r="J371"/>
      <c r="K371"/>
      <c r="L371" s="33"/>
      <c r="M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</row>
    <row r="372" spans="1:43" s="37" customFormat="1" hidden="1" outlineLevel="1" x14ac:dyDescent="0.2">
      <c r="A372"/>
      <c r="B372"/>
      <c r="C372"/>
      <c r="D372"/>
      <c r="E372"/>
      <c r="F372" s="91" t="e">
        <f>+#REF!</f>
        <v>#REF!</v>
      </c>
      <c r="G372" s="90"/>
      <c r="H372" s="91" t="e">
        <f>+#REF!</f>
        <v>#REF!</v>
      </c>
      <c r="I372" s="90"/>
      <c r="J372"/>
      <c r="K372"/>
      <c r="L372" s="33"/>
      <c r="M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</row>
    <row r="373" spans="1:43" s="37" customFormat="1" hidden="1" outlineLevel="1" x14ac:dyDescent="0.2">
      <c r="A373"/>
      <c r="B373"/>
      <c r="C373"/>
      <c r="D373"/>
      <c r="E373"/>
      <c r="F373" s="91" t="e">
        <f>+F372-F369</f>
        <v>#REF!</v>
      </c>
      <c r="G373" s="90"/>
      <c r="H373" s="90" t="e">
        <f>+H372+H369</f>
        <v>#REF!</v>
      </c>
      <c r="I373" s="90"/>
      <c r="J373"/>
      <c r="K373"/>
      <c r="L373" s="33"/>
      <c r="M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</row>
    <row r="374" spans="1:43" s="37" customFormat="1" hidden="1" outlineLevel="1" x14ac:dyDescent="0.2">
      <c r="A374"/>
      <c r="B374"/>
      <c r="C374"/>
      <c r="D374"/>
      <c r="E374"/>
      <c r="F374"/>
      <c r="G374"/>
      <c r="J374"/>
      <c r="K374"/>
      <c r="L374" s="33"/>
      <c r="M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</row>
    <row r="375" spans="1:43" s="37" customFormat="1" collapsed="1" x14ac:dyDescent="0.2">
      <c r="A375"/>
      <c r="B375"/>
      <c r="C375"/>
      <c r="D375"/>
      <c r="E375"/>
      <c r="F375"/>
      <c r="G375"/>
      <c r="J375"/>
      <c r="K375"/>
      <c r="L375" s="32"/>
      <c r="M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</row>
  </sheetData>
  <pageMargins left="0.61" right="0.5" top="0.68" bottom="0.5" header="0.5" footer="0.5"/>
  <pageSetup scale="44" fitToHeight="0" orientation="landscape" r:id="rId1"/>
  <headerFooter alignWithMargins="0"/>
  <rowBreaks count="5" manualBreakCount="5">
    <brk id="80" min="1" max="29" man="1"/>
    <brk id="142" min="1" max="29" man="1"/>
    <brk id="180" min="1" max="29" man="1"/>
    <brk id="237" min="1" max="25" man="1"/>
    <brk id="287" min="1" max="2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7"/>
  <sheetViews>
    <sheetView zoomScale="55" zoomScaleNormal="55" workbookViewId="0">
      <selection activeCell="T1" sqref="T1:T1048576"/>
    </sheetView>
  </sheetViews>
  <sheetFormatPr defaultRowHeight="15" x14ac:dyDescent="0.2"/>
  <cols>
    <col min="4" max="4" width="9.77734375" customWidth="1"/>
    <col min="5" max="5" width="2.77734375" customWidth="1"/>
    <col min="6" max="6" width="51.77734375" customWidth="1"/>
    <col min="7" max="7" width="3.77734375" customWidth="1"/>
    <col min="8" max="8" width="11.77734375" customWidth="1"/>
    <col min="9" max="9" width="3.77734375" customWidth="1"/>
    <col min="10" max="10" width="9.77734375" customWidth="1"/>
    <col min="11" max="11" width="3.77734375" customWidth="1"/>
    <col min="12" max="12" width="15.77734375" customWidth="1"/>
    <col min="13" max="13" width="3.77734375" customWidth="1"/>
    <col min="14" max="14" width="15.77734375" customWidth="1"/>
    <col min="15" max="15" width="3.77734375" customWidth="1"/>
    <col min="16" max="16" width="13.77734375" customWidth="1"/>
    <col min="17" max="17" width="3.77734375" customWidth="1"/>
    <col min="18" max="18" width="12.77734375" customWidth="1"/>
    <col min="19" max="19" width="3.77734375" customWidth="1"/>
    <col min="20" max="20" width="11.77734375" customWidth="1"/>
    <col min="21" max="21" width="3.77734375" customWidth="1"/>
    <col min="22" max="22" width="12.77734375" customWidth="1"/>
  </cols>
  <sheetData>
    <row r="1" spans="4:23" x14ac:dyDescent="0.2">
      <c r="D1" s="19"/>
      <c r="E1" s="19"/>
      <c r="F1" s="19"/>
      <c r="G1" s="19"/>
      <c r="H1" s="19"/>
      <c r="I1" s="19"/>
      <c r="J1" s="27"/>
      <c r="K1" s="19"/>
      <c r="L1" s="19"/>
      <c r="M1" s="19"/>
      <c r="N1" s="34"/>
      <c r="O1" s="34"/>
      <c r="P1" s="34"/>
      <c r="Q1" s="34"/>
      <c r="R1" s="34"/>
      <c r="S1" s="19"/>
      <c r="T1" s="19"/>
      <c r="U1" s="19"/>
      <c r="V1" s="85" t="s">
        <v>503</v>
      </c>
      <c r="W1" s="19"/>
    </row>
    <row r="2" spans="4:23" ht="15.75" x14ac:dyDescent="0.25">
      <c r="D2" s="83" t="s">
        <v>200</v>
      </c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19"/>
    </row>
    <row r="3" spans="4:23" ht="15.75" x14ac:dyDescent="0.25">
      <c r="D3" s="83" t="s">
        <v>201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19"/>
    </row>
    <row r="4" spans="4:23" ht="15.75" x14ac:dyDescent="0.25"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19"/>
    </row>
    <row r="5" spans="4:23" ht="15.75" x14ac:dyDescent="0.25">
      <c r="D5" s="83" t="s">
        <v>202</v>
      </c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19"/>
    </row>
    <row r="6" spans="4:23" ht="15.75" x14ac:dyDescent="0.25">
      <c r="D6" s="83" t="s">
        <v>458</v>
      </c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19"/>
    </row>
    <row r="7" spans="4:23" ht="15.75" x14ac:dyDescent="0.25">
      <c r="D7" s="8"/>
      <c r="E7" s="3"/>
      <c r="F7" s="3"/>
      <c r="G7" s="3"/>
      <c r="H7" s="3"/>
      <c r="I7" s="3"/>
      <c r="J7" s="29"/>
      <c r="K7" s="3"/>
      <c r="L7" s="3"/>
      <c r="M7" s="3"/>
      <c r="N7" s="36"/>
      <c r="O7" s="36"/>
      <c r="P7" s="36"/>
      <c r="Q7" s="36"/>
      <c r="R7" s="36"/>
      <c r="S7" s="3"/>
      <c r="T7" s="3"/>
      <c r="W7" s="19"/>
    </row>
    <row r="8" spans="4:23" ht="15.75" x14ac:dyDescent="0.25">
      <c r="D8" s="8"/>
      <c r="E8" s="25"/>
      <c r="F8" s="25"/>
      <c r="G8" s="25"/>
      <c r="H8" s="25"/>
      <c r="I8" s="25"/>
      <c r="J8" s="28"/>
      <c r="K8" s="25"/>
      <c r="L8" s="25"/>
      <c r="M8" s="25"/>
      <c r="N8" s="35"/>
      <c r="O8" s="35"/>
      <c r="P8" s="35"/>
      <c r="Q8" s="35"/>
      <c r="R8" s="37"/>
      <c r="W8" s="19"/>
    </row>
    <row r="9" spans="4:23" ht="15.75" x14ac:dyDescent="0.25">
      <c r="D9" s="19"/>
      <c r="E9" s="105"/>
      <c r="F9" s="4"/>
      <c r="G9" s="10"/>
      <c r="H9" s="10"/>
      <c r="I9" s="10"/>
      <c r="J9" s="30" t="s">
        <v>1</v>
      </c>
      <c r="K9" s="10"/>
      <c r="L9" s="10"/>
      <c r="M9" s="10"/>
      <c r="N9" s="38" t="s">
        <v>2</v>
      </c>
      <c r="O9" s="38"/>
      <c r="P9" s="38"/>
      <c r="Q9" s="38"/>
      <c r="R9" s="39" t="s">
        <v>3</v>
      </c>
      <c r="S9" s="3"/>
      <c r="T9" s="3"/>
      <c r="U9" s="2"/>
      <c r="V9" s="10" t="s">
        <v>4</v>
      </c>
      <c r="W9" s="19"/>
    </row>
    <row r="10" spans="4:23" ht="15.75" x14ac:dyDescent="0.25">
      <c r="D10" s="19"/>
      <c r="E10" s="105"/>
      <c r="F10" s="10"/>
      <c r="G10" s="10"/>
      <c r="H10" s="10" t="s">
        <v>5</v>
      </c>
      <c r="I10" s="10"/>
      <c r="J10" s="30" t="s">
        <v>6</v>
      </c>
      <c r="K10" s="10"/>
      <c r="L10" s="10" t="s">
        <v>7</v>
      </c>
      <c r="M10" s="10"/>
      <c r="N10" s="38" t="s">
        <v>8</v>
      </c>
      <c r="O10" s="38"/>
      <c r="P10" s="38" t="s">
        <v>9</v>
      </c>
      <c r="Q10" s="38"/>
      <c r="R10" s="26" t="s">
        <v>10</v>
      </c>
      <c r="S10" s="7"/>
      <c r="T10" s="6" t="s">
        <v>11</v>
      </c>
      <c r="U10" s="2"/>
      <c r="V10" s="10" t="s">
        <v>12</v>
      </c>
      <c r="W10" s="19"/>
    </row>
    <row r="11" spans="4:23" ht="15.75" x14ac:dyDescent="0.25">
      <c r="D11" s="19"/>
      <c r="E11" s="105"/>
      <c r="F11" s="10" t="s">
        <v>13</v>
      </c>
      <c r="G11" s="10"/>
      <c r="H11" s="10" t="s">
        <v>14</v>
      </c>
      <c r="I11" s="10"/>
      <c r="J11" s="30" t="s">
        <v>15</v>
      </c>
      <c r="K11" s="10"/>
      <c r="L11" s="10" t="s">
        <v>16</v>
      </c>
      <c r="M11" s="10"/>
      <c r="N11" s="38" t="s">
        <v>17</v>
      </c>
      <c r="O11" s="38"/>
      <c r="P11" s="38" t="s">
        <v>18</v>
      </c>
      <c r="Q11" s="38"/>
      <c r="R11" s="38" t="s">
        <v>19</v>
      </c>
      <c r="S11" s="10"/>
      <c r="T11" s="4" t="s">
        <v>20</v>
      </c>
      <c r="U11" s="2"/>
      <c r="V11" s="10" t="s">
        <v>21</v>
      </c>
      <c r="W11" s="19"/>
    </row>
    <row r="12" spans="4:23" ht="15.75" x14ac:dyDescent="0.25">
      <c r="D12" s="19"/>
      <c r="E12" s="105"/>
      <c r="F12" s="26">
        <v>-1</v>
      </c>
      <c r="G12" s="9"/>
      <c r="H12" s="26">
        <v>-2</v>
      </c>
      <c r="I12" s="9"/>
      <c r="J12" s="31">
        <v>-3</v>
      </c>
      <c r="K12" s="9"/>
      <c r="L12" s="26">
        <v>-4</v>
      </c>
      <c r="M12" s="9"/>
      <c r="N12" s="26">
        <v>-5</v>
      </c>
      <c r="O12" s="38"/>
      <c r="P12" s="26">
        <v>-6</v>
      </c>
      <c r="Q12" s="38"/>
      <c r="R12" s="26">
        <v>-7</v>
      </c>
      <c r="S12" s="9"/>
      <c r="T12" s="5" t="s">
        <v>22</v>
      </c>
      <c r="V12" s="5" t="s">
        <v>23</v>
      </c>
      <c r="W12" s="19"/>
    </row>
    <row r="13" spans="4:23" ht="15.75" x14ac:dyDescent="0.25">
      <c r="D13" s="19"/>
      <c r="E13" s="105"/>
      <c r="F13" s="9"/>
      <c r="G13" s="9"/>
      <c r="H13" s="9"/>
      <c r="I13" s="9"/>
      <c r="J13" s="30"/>
      <c r="K13" s="9"/>
      <c r="L13" s="9"/>
      <c r="M13" s="9"/>
      <c r="N13" s="38"/>
      <c r="O13" s="38"/>
      <c r="P13" s="38"/>
      <c r="Q13" s="38"/>
      <c r="R13" s="38"/>
      <c r="S13" s="9"/>
      <c r="T13" s="9"/>
      <c r="V13" s="9"/>
      <c r="W13" s="19"/>
    </row>
    <row r="14" spans="4:23" ht="15.75" x14ac:dyDescent="0.25">
      <c r="D14" s="19"/>
      <c r="F14" s="88" t="s">
        <v>182</v>
      </c>
      <c r="J14" s="32"/>
      <c r="N14" s="34"/>
      <c r="O14" s="34"/>
      <c r="P14" s="34"/>
      <c r="Q14" s="34"/>
      <c r="R14" s="34"/>
      <c r="W14" s="19"/>
    </row>
    <row r="15" spans="4:23" x14ac:dyDescent="0.2">
      <c r="D15" s="19"/>
      <c r="J15" s="32"/>
      <c r="N15" s="34"/>
      <c r="O15" s="34"/>
      <c r="P15" s="34"/>
      <c r="Q15" s="34"/>
      <c r="R15" s="34"/>
      <c r="W15" s="19"/>
    </row>
    <row r="16" spans="4:23" ht="15.75" x14ac:dyDescent="0.25">
      <c r="D16" s="19"/>
      <c r="F16" s="4" t="s">
        <v>24</v>
      </c>
      <c r="J16" s="32"/>
      <c r="N16" s="34"/>
      <c r="O16" s="34"/>
      <c r="P16" s="34"/>
      <c r="Q16" s="34"/>
      <c r="R16" s="34"/>
      <c r="T16" s="20"/>
      <c r="V16" s="21"/>
      <c r="W16" s="19"/>
    </row>
    <row r="17" spans="1:23" ht="15.75" x14ac:dyDescent="0.25">
      <c r="D17" s="19"/>
      <c r="F17" s="6"/>
      <c r="J17" s="32"/>
      <c r="N17" s="34"/>
      <c r="O17" s="34"/>
      <c r="P17" s="34"/>
      <c r="Q17" s="34"/>
      <c r="R17" s="34"/>
      <c r="T17" s="20"/>
      <c r="V17" s="21"/>
      <c r="W17" s="19"/>
    </row>
    <row r="18" spans="1:23" x14ac:dyDescent="0.2">
      <c r="B18">
        <f>+IF(D18="",B17,D18)</f>
        <v>311</v>
      </c>
      <c r="D18" s="21">
        <v>311</v>
      </c>
      <c r="F18" t="s">
        <v>25</v>
      </c>
      <c r="J18" s="32"/>
      <c r="N18" s="34"/>
      <c r="O18" s="34"/>
      <c r="P18" s="34"/>
      <c r="Q18" s="34"/>
      <c r="R18" s="34"/>
      <c r="W18" s="19"/>
    </row>
    <row r="19" spans="1:23" x14ac:dyDescent="0.2">
      <c r="A19" t="str">
        <f>+TEXT(B19,"###.00")&amp;" "&amp;C19&amp;"         "</f>
        <v xml:space="preserve">311.00 0112         </v>
      </c>
      <c r="B19">
        <f t="shared" ref="B19:B88" si="0">+IF(D19="",B18,D19)</f>
        <v>311</v>
      </c>
      <c r="C19" t="str">
        <f t="shared" ref="C19:C39" si="1">+VLOOKUP(TRIM(F19),GroupNumbers,2,0)</f>
        <v>0112</v>
      </c>
      <c r="D19" s="21"/>
      <c r="F19" s="82" t="s">
        <v>63</v>
      </c>
      <c r="H19" s="1" t="s">
        <v>459</v>
      </c>
      <c r="I19" s="1" t="s">
        <v>194</v>
      </c>
      <c r="J19" s="33">
        <v>-10</v>
      </c>
      <c r="L19" s="46">
        <v>4233981.4800000004</v>
      </c>
      <c r="M19" s="47"/>
      <c r="N19" s="48">
        <v>4657380</v>
      </c>
      <c r="O19" s="48"/>
      <c r="P19" s="48">
        <v>0</v>
      </c>
      <c r="Q19" s="48"/>
      <c r="R19" s="48">
        <v>0</v>
      </c>
      <c r="T19" s="106" t="s">
        <v>460</v>
      </c>
      <c r="V19" s="107" t="s">
        <v>460</v>
      </c>
      <c r="W19" s="19"/>
    </row>
    <row r="20" spans="1:23" x14ac:dyDescent="0.2">
      <c r="A20" t="str">
        <f t="shared" ref="A20" si="2">+TEXT(B20,"###.00")&amp;" "&amp;C20&amp;"         "</f>
        <v xml:space="preserve">311.00 0121         </v>
      </c>
      <c r="B20">
        <f t="shared" si="0"/>
        <v>311</v>
      </c>
      <c r="C20" t="str">
        <f t="shared" si="1"/>
        <v>0121</v>
      </c>
      <c r="D20" s="21"/>
      <c r="F20" s="82" t="s">
        <v>64</v>
      </c>
      <c r="H20" s="1" t="s">
        <v>459</v>
      </c>
      <c r="I20" s="1" t="s">
        <v>194</v>
      </c>
      <c r="J20" s="33">
        <v>-10</v>
      </c>
      <c r="L20" s="46">
        <v>2102942</v>
      </c>
      <c r="M20" s="47"/>
      <c r="N20" s="48">
        <v>2313236</v>
      </c>
      <c r="O20" s="48"/>
      <c r="P20" s="48">
        <v>0</v>
      </c>
      <c r="Q20" s="48"/>
      <c r="R20" s="48">
        <v>0</v>
      </c>
      <c r="T20" s="106" t="s">
        <v>460</v>
      </c>
      <c r="V20" s="107" t="s">
        <v>460</v>
      </c>
      <c r="W20" s="19"/>
    </row>
    <row r="21" spans="1:23" x14ac:dyDescent="0.2">
      <c r="A21" t="str">
        <f t="shared" ref="A21:A37" si="3">+TEXT(B21,"###.00")&amp;" "&amp;C21&amp;"         "</f>
        <v xml:space="preserve">311.00 0131         </v>
      </c>
      <c r="B21">
        <f t="shared" ref="B21:B37" si="4">+IF(D21="",B20,D21)</f>
        <v>311</v>
      </c>
      <c r="C21" t="str">
        <f t="shared" si="1"/>
        <v>0131</v>
      </c>
      <c r="D21" s="21"/>
      <c r="F21" s="82" t="s">
        <v>65</v>
      </c>
      <c r="H21" s="1" t="s">
        <v>459</v>
      </c>
      <c r="I21" s="1" t="s">
        <v>194</v>
      </c>
      <c r="J21" s="33">
        <v>-10</v>
      </c>
      <c r="L21" s="46">
        <v>3532140</v>
      </c>
      <c r="M21" s="47"/>
      <c r="N21" s="48">
        <v>3885354</v>
      </c>
      <c r="O21" s="48"/>
      <c r="P21" s="48">
        <v>0</v>
      </c>
      <c r="Q21" s="48"/>
      <c r="R21" s="48">
        <v>0</v>
      </c>
      <c r="T21" s="106" t="s">
        <v>460</v>
      </c>
      <c r="V21" s="107" t="s">
        <v>460</v>
      </c>
      <c r="W21" s="19"/>
    </row>
    <row r="22" spans="1:23" x14ac:dyDescent="0.2">
      <c r="A22" t="str">
        <f t="shared" si="3"/>
        <v xml:space="preserve">311.00 0141         </v>
      </c>
      <c r="B22">
        <f t="shared" si="4"/>
        <v>311</v>
      </c>
      <c r="C22" t="str">
        <f t="shared" si="1"/>
        <v>0141</v>
      </c>
      <c r="D22" s="21"/>
      <c r="F22" s="82" t="s">
        <v>66</v>
      </c>
      <c r="H22" s="1" t="s">
        <v>459</v>
      </c>
      <c r="I22" s="1" t="s">
        <v>194</v>
      </c>
      <c r="J22" s="33">
        <v>-10</v>
      </c>
      <c r="L22" s="46">
        <v>3819018.36</v>
      </c>
      <c r="M22" s="47"/>
      <c r="N22" s="48">
        <v>3652193</v>
      </c>
      <c r="O22" s="48"/>
      <c r="P22" s="48">
        <v>548727</v>
      </c>
      <c r="Q22" s="48"/>
      <c r="R22" s="48">
        <v>48090</v>
      </c>
      <c r="T22" s="21">
        <v>1.1399999999999999</v>
      </c>
      <c r="V22" s="20">
        <f t="shared" ref="V22:V37" si="5">ROUND(P22/R22,1)</f>
        <v>11.4</v>
      </c>
      <c r="W22" s="19"/>
    </row>
    <row r="23" spans="1:23" x14ac:dyDescent="0.2">
      <c r="A23" t="str">
        <f t="shared" si="3"/>
        <v xml:space="preserve">311.00 0142         </v>
      </c>
      <c r="B23">
        <f t="shared" si="4"/>
        <v>311</v>
      </c>
      <c r="C23" t="str">
        <f t="shared" si="1"/>
        <v>0142</v>
      </c>
      <c r="D23" s="21"/>
      <c r="F23" s="82" t="s">
        <v>67</v>
      </c>
      <c r="H23" s="1" t="s">
        <v>459</v>
      </c>
      <c r="I23" s="1" t="s">
        <v>194</v>
      </c>
      <c r="J23" s="33">
        <v>-10</v>
      </c>
      <c r="L23" s="46">
        <v>760360</v>
      </c>
      <c r="M23" s="47"/>
      <c r="N23" s="48">
        <v>740943</v>
      </c>
      <c r="O23" s="48"/>
      <c r="P23" s="48">
        <v>95453</v>
      </c>
      <c r="Q23" s="48"/>
      <c r="R23" s="48">
        <v>8419</v>
      </c>
      <c r="T23" s="21">
        <v>0.95</v>
      </c>
      <c r="V23" s="20">
        <f t="shared" si="5"/>
        <v>11.3</v>
      </c>
      <c r="W23" s="19"/>
    </row>
    <row r="24" spans="1:23" x14ac:dyDescent="0.2">
      <c r="A24" t="str">
        <f t="shared" si="3"/>
        <v xml:space="preserve">311.00 0151         </v>
      </c>
      <c r="B24">
        <f t="shared" si="4"/>
        <v>311</v>
      </c>
      <c r="C24" t="str">
        <f t="shared" si="1"/>
        <v>0151</v>
      </c>
      <c r="D24" s="21"/>
      <c r="F24" s="82" t="s">
        <v>68</v>
      </c>
      <c r="H24" s="1" t="s">
        <v>459</v>
      </c>
      <c r="I24" s="1" t="s">
        <v>194</v>
      </c>
      <c r="J24" s="33">
        <v>-10</v>
      </c>
      <c r="L24" s="46">
        <v>6165918.1299999999</v>
      </c>
      <c r="M24" s="47"/>
      <c r="N24" s="48">
        <v>4902105</v>
      </c>
      <c r="O24" s="48"/>
      <c r="P24" s="48">
        <v>1880404</v>
      </c>
      <c r="Q24" s="48"/>
      <c r="R24" s="48">
        <v>123433</v>
      </c>
      <c r="T24" s="21">
        <v>1.92</v>
      </c>
      <c r="V24" s="20">
        <f t="shared" si="5"/>
        <v>15.2</v>
      </c>
      <c r="W24" s="19"/>
    </row>
    <row r="25" spans="1:23" x14ac:dyDescent="0.2">
      <c r="A25" t="str">
        <f t="shared" si="3"/>
        <v xml:space="preserve">311.00 0152         </v>
      </c>
      <c r="B25">
        <f t="shared" si="4"/>
        <v>311</v>
      </c>
      <c r="C25" t="str">
        <f t="shared" si="1"/>
        <v>0152</v>
      </c>
      <c r="D25" s="21"/>
      <c r="F25" s="82" t="s">
        <v>69</v>
      </c>
      <c r="H25" s="1" t="s">
        <v>459</v>
      </c>
      <c r="I25" s="1" t="s">
        <v>194</v>
      </c>
      <c r="J25" s="33">
        <v>-10</v>
      </c>
      <c r="L25" s="46">
        <v>1696435</v>
      </c>
      <c r="M25" s="47"/>
      <c r="N25" s="48">
        <v>1439174</v>
      </c>
      <c r="O25" s="48"/>
      <c r="P25" s="48">
        <v>426905</v>
      </c>
      <c r="Q25" s="48"/>
      <c r="R25" s="48">
        <v>28165</v>
      </c>
      <c r="T25" s="21">
        <v>1.56</v>
      </c>
      <c r="V25" s="20">
        <f t="shared" si="5"/>
        <v>15.2</v>
      </c>
      <c r="W25" s="19"/>
    </row>
    <row r="26" spans="1:23" x14ac:dyDescent="0.2">
      <c r="A26" t="str">
        <f t="shared" si="3"/>
        <v xml:space="preserve">311.00 0161         </v>
      </c>
      <c r="B26">
        <f t="shared" si="4"/>
        <v>311</v>
      </c>
      <c r="C26" t="str">
        <f t="shared" si="1"/>
        <v>0161</v>
      </c>
      <c r="D26" s="21"/>
      <c r="F26" s="82" t="s">
        <v>70</v>
      </c>
      <c r="H26" s="1" t="s">
        <v>459</v>
      </c>
      <c r="I26" s="1" t="s">
        <v>194</v>
      </c>
      <c r="J26" s="33">
        <v>-10</v>
      </c>
      <c r="L26" s="46">
        <v>19346501.559999999</v>
      </c>
      <c r="M26" s="47"/>
      <c r="N26" s="48">
        <v>14289215</v>
      </c>
      <c r="O26" s="48"/>
      <c r="P26" s="48">
        <v>6991936</v>
      </c>
      <c r="Q26" s="48"/>
      <c r="R26" s="48">
        <v>429786</v>
      </c>
      <c r="T26" s="21">
        <v>2.13</v>
      </c>
      <c r="V26" s="20">
        <f t="shared" si="5"/>
        <v>16.3</v>
      </c>
      <c r="W26" s="19"/>
    </row>
    <row r="27" spans="1:23" x14ac:dyDescent="0.2">
      <c r="A27" t="str">
        <f t="shared" si="3"/>
        <v xml:space="preserve">311.00 0162         </v>
      </c>
      <c r="B27">
        <f t="shared" si="4"/>
        <v>311</v>
      </c>
      <c r="C27" t="str">
        <f t="shared" si="1"/>
        <v>0162</v>
      </c>
      <c r="D27" s="21"/>
      <c r="F27" s="82" t="s">
        <v>71</v>
      </c>
      <c r="H27" s="1" t="s">
        <v>459</v>
      </c>
      <c r="I27" s="1" t="s">
        <v>194</v>
      </c>
      <c r="J27" s="33">
        <v>-10</v>
      </c>
      <c r="L27" s="46">
        <v>1894852.32</v>
      </c>
      <c r="M27" s="47"/>
      <c r="N27" s="48">
        <v>1428902</v>
      </c>
      <c r="O27" s="48"/>
      <c r="P27" s="48">
        <v>655435</v>
      </c>
      <c r="Q27" s="48"/>
      <c r="R27" s="48">
        <v>40312</v>
      </c>
      <c r="T27" s="21">
        <v>2.04</v>
      </c>
      <c r="V27" s="20">
        <f t="shared" si="5"/>
        <v>16.3</v>
      </c>
      <c r="W27" s="19"/>
    </row>
    <row r="28" spans="1:23" x14ac:dyDescent="0.2">
      <c r="A28" t="str">
        <f t="shared" si="3"/>
        <v xml:space="preserve">311.00 0211         </v>
      </c>
      <c r="B28">
        <f t="shared" si="4"/>
        <v>311</v>
      </c>
      <c r="C28" t="str">
        <f t="shared" si="1"/>
        <v>0211</v>
      </c>
      <c r="D28" s="21"/>
      <c r="F28" s="82" t="s">
        <v>72</v>
      </c>
      <c r="H28" s="1" t="s">
        <v>459</v>
      </c>
      <c r="I28" s="1" t="s">
        <v>194</v>
      </c>
      <c r="J28" s="33">
        <v>-10</v>
      </c>
      <c r="L28" s="46">
        <v>19168217.079999998</v>
      </c>
      <c r="M28" s="47"/>
      <c r="N28" s="48">
        <v>14873144</v>
      </c>
      <c r="O28" s="48"/>
      <c r="P28" s="48">
        <v>6211894</v>
      </c>
      <c r="Q28" s="48"/>
      <c r="R28" s="48">
        <v>327762</v>
      </c>
      <c r="T28" s="21">
        <v>1.64</v>
      </c>
      <c r="V28" s="20">
        <f t="shared" si="5"/>
        <v>19</v>
      </c>
      <c r="W28" s="19"/>
    </row>
    <row r="29" spans="1:23" x14ac:dyDescent="0.2">
      <c r="A29" t="str">
        <f t="shared" si="3"/>
        <v xml:space="preserve">311.00 0212         </v>
      </c>
      <c r="B29">
        <f t="shared" si="4"/>
        <v>311</v>
      </c>
      <c r="C29" t="str">
        <f t="shared" si="1"/>
        <v>0212</v>
      </c>
      <c r="D29" s="21"/>
      <c r="F29" s="82" t="s">
        <v>73</v>
      </c>
      <c r="H29" s="1" t="s">
        <v>459</v>
      </c>
      <c r="I29" s="1" t="s">
        <v>194</v>
      </c>
      <c r="J29" s="33">
        <v>-10</v>
      </c>
      <c r="L29" s="46">
        <v>1716995.5</v>
      </c>
      <c r="M29" s="47"/>
      <c r="N29" s="48">
        <v>1323045</v>
      </c>
      <c r="O29" s="48"/>
      <c r="P29" s="48">
        <v>565650</v>
      </c>
      <c r="Q29" s="48"/>
      <c r="R29" s="48">
        <v>29820</v>
      </c>
      <c r="T29" s="21">
        <v>1.65</v>
      </c>
      <c r="V29" s="20">
        <f t="shared" si="5"/>
        <v>19</v>
      </c>
      <c r="W29" s="19"/>
    </row>
    <row r="30" spans="1:23" x14ac:dyDescent="0.2">
      <c r="A30" t="str">
        <f t="shared" si="3"/>
        <v xml:space="preserve">311.00 0221         </v>
      </c>
      <c r="B30">
        <f t="shared" si="4"/>
        <v>311</v>
      </c>
      <c r="C30" t="str">
        <f t="shared" si="1"/>
        <v>0221</v>
      </c>
      <c r="D30" s="21"/>
      <c r="F30" s="82" t="s">
        <v>74</v>
      </c>
      <c r="H30" s="1" t="s">
        <v>459</v>
      </c>
      <c r="I30" s="1" t="s">
        <v>194</v>
      </c>
      <c r="J30" s="33">
        <v>-10</v>
      </c>
      <c r="L30" s="46">
        <v>10812787.99</v>
      </c>
      <c r="M30" s="47"/>
      <c r="N30" s="48">
        <v>8830804</v>
      </c>
      <c r="O30" s="48"/>
      <c r="P30" s="48">
        <v>3063264</v>
      </c>
      <c r="Q30" s="48"/>
      <c r="R30" s="48">
        <v>162336</v>
      </c>
      <c r="T30" s="21">
        <v>1.42</v>
      </c>
      <c r="V30" s="20">
        <f t="shared" si="5"/>
        <v>18.899999999999999</v>
      </c>
      <c r="W30" s="19"/>
    </row>
    <row r="31" spans="1:23" x14ac:dyDescent="0.2">
      <c r="A31" t="str">
        <f t="shared" si="3"/>
        <v xml:space="preserve">311.00 0222         </v>
      </c>
      <c r="B31">
        <f t="shared" si="4"/>
        <v>311</v>
      </c>
      <c r="C31" t="str">
        <f t="shared" si="1"/>
        <v>0222</v>
      </c>
      <c r="D31" s="21"/>
      <c r="F31" s="82" t="s">
        <v>75</v>
      </c>
      <c r="H31" s="1" t="s">
        <v>459</v>
      </c>
      <c r="I31" s="1" t="s">
        <v>194</v>
      </c>
      <c r="J31" s="33">
        <v>-10</v>
      </c>
      <c r="L31" s="46">
        <v>1393404</v>
      </c>
      <c r="M31" s="47"/>
      <c r="N31" s="48">
        <v>1032477</v>
      </c>
      <c r="O31" s="48"/>
      <c r="P31" s="48">
        <v>500268</v>
      </c>
      <c r="Q31" s="48"/>
      <c r="R31" s="48">
        <v>26311</v>
      </c>
      <c r="T31" s="21">
        <v>1.81</v>
      </c>
      <c r="V31" s="20">
        <f t="shared" si="5"/>
        <v>19</v>
      </c>
      <c r="W31" s="19"/>
    </row>
    <row r="32" spans="1:23" x14ac:dyDescent="0.2">
      <c r="A32" t="str">
        <f t="shared" si="3"/>
        <v xml:space="preserve">311.00 0231         </v>
      </c>
      <c r="B32">
        <f t="shared" si="4"/>
        <v>311</v>
      </c>
      <c r="C32" t="str">
        <f t="shared" si="1"/>
        <v>0231</v>
      </c>
      <c r="D32" s="21"/>
      <c r="F32" s="82" t="s">
        <v>76</v>
      </c>
      <c r="H32" s="1" t="s">
        <v>459</v>
      </c>
      <c r="I32" s="1" t="s">
        <v>194</v>
      </c>
      <c r="J32" s="33">
        <v>-10</v>
      </c>
      <c r="L32" s="46">
        <v>24963587.02</v>
      </c>
      <c r="M32" s="47"/>
      <c r="N32" s="48">
        <v>16492690</v>
      </c>
      <c r="O32" s="48"/>
      <c r="P32" s="48">
        <v>10967256</v>
      </c>
      <c r="Q32" s="48"/>
      <c r="R32" s="48">
        <v>394688</v>
      </c>
      <c r="T32" s="21">
        <v>1.51</v>
      </c>
      <c r="V32" s="20">
        <f t="shared" si="5"/>
        <v>27.8</v>
      </c>
      <c r="W32" s="19"/>
    </row>
    <row r="33" spans="1:23" x14ac:dyDescent="0.2">
      <c r="A33" t="str">
        <f t="shared" si="3"/>
        <v xml:space="preserve">311.00 0232         </v>
      </c>
      <c r="B33">
        <f t="shared" si="4"/>
        <v>311</v>
      </c>
      <c r="C33" t="str">
        <f t="shared" si="1"/>
        <v>0232</v>
      </c>
      <c r="D33" s="21"/>
      <c r="F33" s="82" t="s">
        <v>77</v>
      </c>
      <c r="H33" s="1" t="s">
        <v>459</v>
      </c>
      <c r="I33" s="1" t="s">
        <v>194</v>
      </c>
      <c r="J33" s="33">
        <v>-10</v>
      </c>
      <c r="L33" s="46">
        <v>362867</v>
      </c>
      <c r="M33" s="47"/>
      <c r="N33" s="48">
        <v>244888</v>
      </c>
      <c r="O33" s="48"/>
      <c r="P33" s="48">
        <v>154266</v>
      </c>
      <c r="Q33" s="48"/>
      <c r="R33" s="48">
        <v>5567</v>
      </c>
      <c r="T33" s="21">
        <v>1.47</v>
      </c>
      <c r="V33" s="20">
        <f t="shared" si="5"/>
        <v>27.7</v>
      </c>
      <c r="W33" s="19"/>
    </row>
    <row r="34" spans="1:23" x14ac:dyDescent="0.2">
      <c r="A34" t="str">
        <f t="shared" si="3"/>
        <v xml:space="preserve">311.00 0241         </v>
      </c>
      <c r="B34">
        <f t="shared" si="4"/>
        <v>311</v>
      </c>
      <c r="C34" t="str">
        <f t="shared" si="1"/>
        <v>0241</v>
      </c>
      <c r="D34" s="21"/>
      <c r="F34" s="82" t="s">
        <v>78</v>
      </c>
      <c r="H34" s="1" t="s">
        <v>459</v>
      </c>
      <c r="I34" s="1" t="s">
        <v>194</v>
      </c>
      <c r="J34" s="33">
        <v>-10</v>
      </c>
      <c r="L34" s="46">
        <v>60311484.020000003</v>
      </c>
      <c r="M34" s="47"/>
      <c r="N34" s="48">
        <v>33672363</v>
      </c>
      <c r="O34" s="48"/>
      <c r="P34" s="48">
        <v>32670270</v>
      </c>
      <c r="Q34" s="48"/>
      <c r="R34" s="48">
        <v>1158787</v>
      </c>
      <c r="T34" s="21">
        <v>1.85</v>
      </c>
      <c r="V34" s="20">
        <f t="shared" si="5"/>
        <v>28.2</v>
      </c>
      <c r="W34" s="19"/>
    </row>
    <row r="35" spans="1:23" x14ac:dyDescent="0.2">
      <c r="A35" t="str">
        <f t="shared" si="3"/>
        <v xml:space="preserve">311.00 0242         </v>
      </c>
      <c r="B35">
        <f t="shared" si="4"/>
        <v>311</v>
      </c>
      <c r="C35" t="str">
        <f t="shared" si="1"/>
        <v>0242</v>
      </c>
      <c r="D35" s="21"/>
      <c r="F35" s="82" t="s">
        <v>79</v>
      </c>
      <c r="H35" s="1" t="s">
        <v>459</v>
      </c>
      <c r="I35" s="1" t="s">
        <v>194</v>
      </c>
      <c r="J35" s="33">
        <v>-10</v>
      </c>
      <c r="L35" s="46">
        <v>5307313.2</v>
      </c>
      <c r="M35" s="47"/>
      <c r="N35" s="48">
        <v>3112165</v>
      </c>
      <c r="O35" s="48"/>
      <c r="P35" s="48">
        <v>2725880</v>
      </c>
      <c r="Q35" s="48"/>
      <c r="R35" s="48">
        <v>96858</v>
      </c>
      <c r="T35" s="21">
        <v>1.76</v>
      </c>
      <c r="V35" s="20">
        <f t="shared" si="5"/>
        <v>28.1</v>
      </c>
      <c r="W35" s="19"/>
    </row>
    <row r="36" spans="1:23" x14ac:dyDescent="0.2">
      <c r="A36" t="str">
        <f t="shared" si="3"/>
        <v xml:space="preserve">311.00 0311         </v>
      </c>
      <c r="B36">
        <f t="shared" si="4"/>
        <v>311</v>
      </c>
      <c r="C36" t="str">
        <f t="shared" si="1"/>
        <v>0311</v>
      </c>
      <c r="D36" s="21"/>
      <c r="F36" s="82" t="s">
        <v>80</v>
      </c>
      <c r="H36" s="1" t="s">
        <v>459</v>
      </c>
      <c r="I36" s="1" t="s">
        <v>194</v>
      </c>
      <c r="J36" s="33">
        <v>-10</v>
      </c>
      <c r="L36" s="46">
        <v>160498043.69999999</v>
      </c>
      <c r="M36" s="47"/>
      <c r="N36" s="48">
        <v>77938729</v>
      </c>
      <c r="O36" s="48"/>
      <c r="P36" s="48">
        <v>98609119</v>
      </c>
      <c r="Q36" s="48"/>
      <c r="R36" s="48">
        <v>3452800</v>
      </c>
      <c r="T36" s="21">
        <v>2.08</v>
      </c>
      <c r="V36" s="20">
        <f t="shared" si="5"/>
        <v>28.6</v>
      </c>
      <c r="W36" s="19"/>
    </row>
    <row r="37" spans="1:23" x14ac:dyDescent="0.2">
      <c r="A37" t="str">
        <f t="shared" si="3"/>
        <v xml:space="preserve">311.00 0312         </v>
      </c>
      <c r="B37">
        <f t="shared" si="4"/>
        <v>311</v>
      </c>
      <c r="C37" t="str">
        <f t="shared" si="1"/>
        <v>0312</v>
      </c>
      <c r="D37" s="21"/>
      <c r="F37" s="82" t="s">
        <v>81</v>
      </c>
      <c r="H37" s="1" t="s">
        <v>459</v>
      </c>
      <c r="I37" s="1" t="s">
        <v>194</v>
      </c>
      <c r="J37" s="33">
        <v>-10</v>
      </c>
      <c r="L37" s="49">
        <v>511308.94</v>
      </c>
      <c r="M37" s="47"/>
      <c r="N37" s="48">
        <v>218077</v>
      </c>
      <c r="O37" s="48"/>
      <c r="P37" s="48">
        <v>344362</v>
      </c>
      <c r="Q37" s="48"/>
      <c r="R37" s="48">
        <v>12010</v>
      </c>
      <c r="T37" s="21">
        <v>2.2799999999999998</v>
      </c>
      <c r="V37" s="20">
        <f t="shared" si="5"/>
        <v>28.7</v>
      </c>
      <c r="W37" s="19"/>
    </row>
    <row r="38" spans="1:23" x14ac:dyDescent="0.2">
      <c r="A38" t="str">
        <f t="shared" ref="A38:A39" si="6">+TEXT(B38,"###.00")&amp;" "&amp;C38&amp;"         "</f>
        <v xml:space="preserve">311.00 0321         </v>
      </c>
      <c r="B38">
        <f t="shared" ref="B38:B40" si="7">+IF(D38="",B37,D38)</f>
        <v>311</v>
      </c>
      <c r="C38" t="str">
        <f t="shared" si="1"/>
        <v>0321</v>
      </c>
      <c r="D38" s="21"/>
      <c r="F38" s="82" t="s">
        <v>379</v>
      </c>
      <c r="H38" s="1" t="str">
        <f>+H37</f>
        <v>100-S1.5</v>
      </c>
      <c r="I38" s="1" t="s">
        <v>194</v>
      </c>
      <c r="J38" s="1">
        <f>+J37</f>
        <v>-10</v>
      </c>
      <c r="L38" s="138"/>
      <c r="M38" s="47"/>
      <c r="N38" s="48"/>
      <c r="O38" s="48"/>
      <c r="P38" s="48"/>
      <c r="Q38" s="48"/>
      <c r="R38" s="48"/>
      <c r="T38" s="141">
        <v>2.1</v>
      </c>
      <c r="V38" s="20"/>
      <c r="W38" s="19"/>
    </row>
    <row r="39" spans="1:23" x14ac:dyDescent="0.2">
      <c r="A39" t="str">
        <f t="shared" si="6"/>
        <v xml:space="preserve">311.00 0322         </v>
      </c>
      <c r="B39">
        <f t="shared" si="7"/>
        <v>311</v>
      </c>
      <c r="C39" t="str">
        <f t="shared" si="1"/>
        <v>0322</v>
      </c>
      <c r="D39" s="21"/>
      <c r="F39" s="82" t="s">
        <v>380</v>
      </c>
      <c r="H39" s="1" t="str">
        <f>+H38</f>
        <v>100-S1.5</v>
      </c>
      <c r="I39" s="1" t="s">
        <v>194</v>
      </c>
      <c r="J39" s="1">
        <f>+J38</f>
        <v>-10</v>
      </c>
      <c r="L39" s="138"/>
      <c r="M39" s="47"/>
      <c r="N39" s="48"/>
      <c r="O39" s="48"/>
      <c r="P39" s="48"/>
      <c r="Q39" s="48"/>
      <c r="R39" s="48"/>
      <c r="T39" s="141">
        <v>2.1</v>
      </c>
      <c r="V39" s="20"/>
      <c r="W39" s="19"/>
    </row>
    <row r="40" spans="1:23" x14ac:dyDescent="0.2">
      <c r="B40">
        <f t="shared" si="7"/>
        <v>311</v>
      </c>
      <c r="D40" s="21"/>
      <c r="H40" s="1"/>
      <c r="I40" s="1"/>
      <c r="J40" s="33"/>
      <c r="L40" s="46"/>
      <c r="N40" s="40"/>
      <c r="O40" s="34"/>
      <c r="P40" s="40"/>
      <c r="Q40" s="34"/>
      <c r="R40" s="40"/>
      <c r="T40" s="21"/>
      <c r="V40" s="20"/>
      <c r="W40" s="19"/>
    </row>
    <row r="41" spans="1:23" x14ac:dyDescent="0.2">
      <c r="B41">
        <f t="shared" si="0"/>
        <v>311</v>
      </c>
      <c r="D41" s="21"/>
      <c r="F41" s="18" t="s">
        <v>26</v>
      </c>
      <c r="H41" s="1"/>
      <c r="I41" s="1"/>
      <c r="J41" s="33"/>
      <c r="L41" s="46">
        <f>SUM(L19:L37)</f>
        <v>328598157.30000001</v>
      </c>
      <c r="N41" s="34">
        <f>SUM(N19:N37)</f>
        <v>195046884</v>
      </c>
      <c r="O41" s="34"/>
      <c r="P41" s="34">
        <f>SUM(P19:P37)</f>
        <v>166411089</v>
      </c>
      <c r="Q41" s="34"/>
      <c r="R41" s="34">
        <f>SUM(R19:R37)</f>
        <v>6345144</v>
      </c>
      <c r="T41" s="21">
        <f>R41/L41*100</f>
        <v>1.9309737011723651</v>
      </c>
      <c r="V41" s="20">
        <f>ROUND(P41/R41,1)</f>
        <v>26.2</v>
      </c>
      <c r="W41" s="19"/>
    </row>
    <row r="42" spans="1:23" x14ac:dyDescent="0.2">
      <c r="B42">
        <f t="shared" si="0"/>
        <v>311</v>
      </c>
      <c r="D42" s="21"/>
      <c r="H42" s="1"/>
      <c r="I42" s="1"/>
      <c r="J42" s="33"/>
      <c r="L42" s="46"/>
      <c r="N42" s="34"/>
      <c r="O42" s="34"/>
      <c r="P42" s="34"/>
      <c r="Q42" s="34"/>
      <c r="R42" s="34"/>
      <c r="T42" s="21"/>
      <c r="V42" s="20"/>
      <c r="W42" s="19"/>
    </row>
    <row r="43" spans="1:23" x14ac:dyDescent="0.2">
      <c r="B43">
        <f t="shared" si="0"/>
        <v>312</v>
      </c>
      <c r="D43" s="21">
        <v>312</v>
      </c>
      <c r="F43" t="s">
        <v>27</v>
      </c>
      <c r="J43" s="32"/>
      <c r="L43" s="46"/>
      <c r="N43" s="34"/>
      <c r="O43" s="34"/>
      <c r="P43" s="34"/>
      <c r="Q43" s="34"/>
      <c r="R43" s="34"/>
      <c r="W43" s="19"/>
    </row>
    <row r="44" spans="1:23" x14ac:dyDescent="0.2">
      <c r="A44" t="str">
        <f t="shared" ref="A44:A68" si="8">+TEXT(B44,"###.00")&amp;" "&amp;C44&amp;"         "</f>
        <v xml:space="preserve">312.01 0103         </v>
      </c>
      <c r="B44">
        <v>312.01</v>
      </c>
      <c r="C44" t="str">
        <f t="shared" ref="C44:C68" si="9">+VLOOKUP(TRIM(F44),GroupNumbers,2,0)</f>
        <v>0103</v>
      </c>
      <c r="D44" s="21"/>
      <c r="F44" s="82" t="s">
        <v>82</v>
      </c>
      <c r="H44" s="1" t="s">
        <v>461</v>
      </c>
      <c r="I44" s="1"/>
      <c r="J44" s="33">
        <v>20</v>
      </c>
      <c r="L44" s="46">
        <v>51549.42</v>
      </c>
      <c r="M44" s="47"/>
      <c r="N44" s="48">
        <v>33262</v>
      </c>
      <c r="O44" s="48"/>
      <c r="P44" s="48">
        <v>7978</v>
      </c>
      <c r="Q44" s="48"/>
      <c r="R44" s="48">
        <v>2470</v>
      </c>
      <c r="T44" s="21">
        <v>2.67</v>
      </c>
      <c r="V44" s="20">
        <f>ROUND(P44/R44,1)</f>
        <v>3.2</v>
      </c>
      <c r="W44" s="19"/>
    </row>
    <row r="45" spans="1:23" x14ac:dyDescent="0.2">
      <c r="A45" t="str">
        <f t="shared" si="8"/>
        <v xml:space="preserve">312.02 0104         </v>
      </c>
      <c r="B45">
        <v>312.02</v>
      </c>
      <c r="C45" t="str">
        <f t="shared" si="9"/>
        <v>0104</v>
      </c>
      <c r="D45" s="21"/>
      <c r="F45" s="82" t="s">
        <v>83</v>
      </c>
      <c r="H45" s="1" t="s">
        <v>461</v>
      </c>
      <c r="I45" s="1"/>
      <c r="J45" s="33">
        <v>20</v>
      </c>
      <c r="L45" s="46">
        <v>1501772.81</v>
      </c>
      <c r="M45" s="47"/>
      <c r="N45" s="48">
        <v>531310</v>
      </c>
      <c r="O45" s="48"/>
      <c r="P45" s="48">
        <v>670108</v>
      </c>
      <c r="Q45" s="48"/>
      <c r="R45" s="48">
        <v>53867</v>
      </c>
      <c r="T45" s="21">
        <v>3.14</v>
      </c>
      <c r="V45" s="20">
        <f>ROUND(P45/R45,1)</f>
        <v>12.4</v>
      </c>
      <c r="W45" s="19"/>
    </row>
    <row r="46" spans="1:23" x14ac:dyDescent="0.2">
      <c r="A46" t="str">
        <f t="shared" si="8"/>
        <v xml:space="preserve">312.00 0112         </v>
      </c>
      <c r="B46">
        <v>312</v>
      </c>
      <c r="C46" t="str">
        <f t="shared" si="9"/>
        <v>0112</v>
      </c>
      <c r="D46" s="21"/>
      <c r="F46" s="82" t="s">
        <v>84</v>
      </c>
      <c r="H46" s="1" t="s">
        <v>462</v>
      </c>
      <c r="I46" s="1" t="s">
        <v>194</v>
      </c>
      <c r="J46" s="33">
        <v>-30</v>
      </c>
      <c r="L46" s="46">
        <v>1053742</v>
      </c>
      <c r="M46" s="47"/>
      <c r="N46" s="48">
        <v>1369865</v>
      </c>
      <c r="O46" s="48"/>
      <c r="P46" s="48">
        <v>0</v>
      </c>
      <c r="Q46" s="48"/>
      <c r="R46" s="48">
        <v>0</v>
      </c>
      <c r="T46" s="106" t="s">
        <v>460</v>
      </c>
      <c r="V46" s="107" t="s">
        <v>460</v>
      </c>
      <c r="W46" s="19"/>
    </row>
    <row r="47" spans="1:23" x14ac:dyDescent="0.2">
      <c r="A47" t="str">
        <f t="shared" si="8"/>
        <v xml:space="preserve">312.00 0121         </v>
      </c>
      <c r="B47">
        <f t="shared" ref="B47:B68" si="10">+IF(D47="",B46,D47)</f>
        <v>312</v>
      </c>
      <c r="C47" t="str">
        <f t="shared" si="9"/>
        <v>0121</v>
      </c>
      <c r="D47" s="21"/>
      <c r="F47" s="82" t="s">
        <v>85</v>
      </c>
      <c r="H47" s="1" t="s">
        <v>462</v>
      </c>
      <c r="I47" s="1" t="s">
        <v>194</v>
      </c>
      <c r="J47" s="33">
        <v>-30</v>
      </c>
      <c r="L47" s="46">
        <v>132837</v>
      </c>
      <c r="M47" s="47"/>
      <c r="N47" s="48">
        <v>172688</v>
      </c>
      <c r="O47" s="48"/>
      <c r="P47" s="48">
        <v>0</v>
      </c>
      <c r="Q47" s="48"/>
      <c r="R47" s="48">
        <v>0</v>
      </c>
      <c r="T47" s="106" t="s">
        <v>460</v>
      </c>
      <c r="V47" s="107" t="s">
        <v>460</v>
      </c>
      <c r="W47" s="19"/>
    </row>
    <row r="48" spans="1:23" x14ac:dyDescent="0.2">
      <c r="A48" t="str">
        <f t="shared" si="8"/>
        <v xml:space="preserve">312.00 0131         </v>
      </c>
      <c r="B48">
        <f t="shared" si="10"/>
        <v>312</v>
      </c>
      <c r="C48" t="str">
        <f t="shared" si="9"/>
        <v>0131</v>
      </c>
      <c r="D48" s="21"/>
      <c r="F48" s="82" t="s">
        <v>86</v>
      </c>
      <c r="H48" s="1" t="s">
        <v>462</v>
      </c>
      <c r="I48" s="1" t="s">
        <v>194</v>
      </c>
      <c r="J48" s="33">
        <v>-30</v>
      </c>
      <c r="L48" s="46">
        <v>711484</v>
      </c>
      <c r="M48" s="47"/>
      <c r="N48" s="48">
        <v>924929</v>
      </c>
      <c r="O48" s="48"/>
      <c r="P48" s="48">
        <v>0</v>
      </c>
      <c r="Q48" s="48"/>
      <c r="R48" s="48">
        <v>0</v>
      </c>
      <c r="T48" s="106" t="s">
        <v>460</v>
      </c>
      <c r="V48" s="107" t="s">
        <v>460</v>
      </c>
      <c r="W48" s="19"/>
    </row>
    <row r="49" spans="1:23" x14ac:dyDescent="0.2">
      <c r="A49" t="str">
        <f t="shared" si="8"/>
        <v xml:space="preserve">312.00 0141         </v>
      </c>
      <c r="B49">
        <f t="shared" si="10"/>
        <v>312</v>
      </c>
      <c r="C49" t="str">
        <f t="shared" si="9"/>
        <v>0141</v>
      </c>
      <c r="D49" s="21"/>
      <c r="F49" s="82" t="s">
        <v>87</v>
      </c>
      <c r="H49" s="1" t="s">
        <v>462</v>
      </c>
      <c r="I49" s="1" t="s">
        <v>194</v>
      </c>
      <c r="J49" s="33">
        <v>-30</v>
      </c>
      <c r="L49" s="46">
        <v>30277226.789999999</v>
      </c>
      <c r="M49" s="47"/>
      <c r="N49" s="48">
        <v>18288583</v>
      </c>
      <c r="O49" s="48"/>
      <c r="P49" s="48">
        <v>21071814</v>
      </c>
      <c r="Q49" s="48"/>
      <c r="R49" s="48">
        <v>2016040</v>
      </c>
      <c r="T49" s="21">
        <v>5.88</v>
      </c>
      <c r="V49" s="20">
        <f>ROUND(P49/R49,1)</f>
        <v>10.5</v>
      </c>
      <c r="W49" s="19"/>
    </row>
    <row r="50" spans="1:23" x14ac:dyDescent="0.2">
      <c r="A50" t="str">
        <f t="shared" si="8"/>
        <v xml:space="preserve">312.00 0142         </v>
      </c>
      <c r="B50">
        <f t="shared" si="10"/>
        <v>312</v>
      </c>
      <c r="C50" t="str">
        <f t="shared" si="9"/>
        <v>0142</v>
      </c>
      <c r="D50" s="21"/>
      <c r="F50" s="82" t="s">
        <v>88</v>
      </c>
      <c r="H50" s="1" t="s">
        <v>462</v>
      </c>
      <c r="I50" s="1" t="s">
        <v>194</v>
      </c>
      <c r="J50" s="33">
        <v>-30</v>
      </c>
      <c r="L50" s="46">
        <v>17091727.809999999</v>
      </c>
      <c r="M50" s="47"/>
      <c r="N50" s="48">
        <v>11881513</v>
      </c>
      <c r="O50" s="48"/>
      <c r="P50" s="48">
        <v>10337734</v>
      </c>
      <c r="Q50" s="48"/>
      <c r="R50" s="48">
        <v>981260</v>
      </c>
      <c r="T50" s="21">
        <v>4.93</v>
      </c>
      <c r="V50" s="20">
        <f>ROUND(P50/R50,1)</f>
        <v>10.5</v>
      </c>
      <c r="W50" s="19"/>
    </row>
    <row r="51" spans="1:23" x14ac:dyDescent="0.2">
      <c r="A51" t="str">
        <f t="shared" si="8"/>
        <v xml:space="preserve">312.00 0151         </v>
      </c>
      <c r="B51">
        <f t="shared" si="10"/>
        <v>312</v>
      </c>
      <c r="C51" t="str">
        <f t="shared" si="9"/>
        <v>0151</v>
      </c>
      <c r="D51" s="21"/>
      <c r="F51" s="82" t="s">
        <v>89</v>
      </c>
      <c r="H51" s="1" t="s">
        <v>462</v>
      </c>
      <c r="I51" s="1" t="s">
        <v>194</v>
      </c>
      <c r="J51" s="33">
        <v>-30</v>
      </c>
      <c r="L51" s="46">
        <v>34767159.479999997</v>
      </c>
      <c r="M51" s="47"/>
      <c r="N51" s="48">
        <v>13504758</v>
      </c>
      <c r="O51" s="48"/>
      <c r="P51" s="48">
        <v>31692551</v>
      </c>
      <c r="Q51" s="48"/>
      <c r="R51" s="48">
        <v>2332399</v>
      </c>
      <c r="T51" s="21">
        <v>6.11</v>
      </c>
      <c r="V51" s="20">
        <f>ROUND(P51/R51,1)</f>
        <v>13.6</v>
      </c>
      <c r="W51" s="19"/>
    </row>
    <row r="52" spans="1:23" x14ac:dyDescent="0.2">
      <c r="A52" t="str">
        <f t="shared" si="8"/>
        <v xml:space="preserve">312.00 0152         </v>
      </c>
      <c r="B52">
        <f t="shared" si="10"/>
        <v>312</v>
      </c>
      <c r="C52" t="str">
        <f t="shared" si="9"/>
        <v>0152</v>
      </c>
      <c r="D52" s="21"/>
      <c r="F52" s="82" t="s">
        <v>90</v>
      </c>
      <c r="H52" s="1" t="s">
        <v>462</v>
      </c>
      <c r="I52" s="1" t="s">
        <v>194</v>
      </c>
      <c r="J52" s="33">
        <v>-30</v>
      </c>
      <c r="L52" s="46">
        <v>28107437.899999999</v>
      </c>
      <c r="M52" s="47"/>
      <c r="N52" s="48">
        <v>19098338</v>
      </c>
      <c r="O52" s="48"/>
      <c r="P52" s="48">
        <v>17441331</v>
      </c>
      <c r="Q52" s="48"/>
      <c r="R52" s="48">
        <v>1298757</v>
      </c>
      <c r="T52" s="21">
        <v>4.07</v>
      </c>
      <c r="V52" s="20">
        <f t="shared" ref="V52:V66" si="11">ROUND(P52/R52,1)</f>
        <v>13.4</v>
      </c>
      <c r="W52" s="19"/>
    </row>
    <row r="53" spans="1:23" x14ac:dyDescent="0.2">
      <c r="A53" t="str">
        <f t="shared" si="8"/>
        <v xml:space="preserve">312.00 0161         </v>
      </c>
      <c r="B53">
        <f t="shared" si="10"/>
        <v>312</v>
      </c>
      <c r="C53" t="str">
        <f t="shared" si="9"/>
        <v>0161</v>
      </c>
      <c r="D53" s="21"/>
      <c r="F53" s="82" t="s">
        <v>91</v>
      </c>
      <c r="H53" s="1" t="s">
        <v>462</v>
      </c>
      <c r="I53" s="1" t="s">
        <v>194</v>
      </c>
      <c r="J53" s="33">
        <v>-30</v>
      </c>
      <c r="L53" s="46">
        <v>47135674.340000004</v>
      </c>
      <c r="M53" s="47"/>
      <c r="N53" s="48">
        <v>22778252</v>
      </c>
      <c r="O53" s="48"/>
      <c r="P53" s="48">
        <v>38498125</v>
      </c>
      <c r="Q53" s="48"/>
      <c r="R53" s="48">
        <v>2726434</v>
      </c>
      <c r="T53" s="21">
        <v>5.19</v>
      </c>
      <c r="V53" s="20">
        <f t="shared" si="11"/>
        <v>14.1</v>
      </c>
      <c r="W53" s="19"/>
    </row>
    <row r="54" spans="1:23" x14ac:dyDescent="0.2">
      <c r="A54" t="str">
        <f t="shared" si="8"/>
        <v xml:space="preserve">312.00 0162         </v>
      </c>
      <c r="B54">
        <f t="shared" si="10"/>
        <v>312</v>
      </c>
      <c r="C54" t="str">
        <f t="shared" si="9"/>
        <v>0162</v>
      </c>
      <c r="D54" s="21"/>
      <c r="F54" s="82" t="s">
        <v>92</v>
      </c>
      <c r="H54" s="1" t="s">
        <v>462</v>
      </c>
      <c r="I54" s="1" t="s">
        <v>194</v>
      </c>
      <c r="J54" s="33">
        <v>-30</v>
      </c>
      <c r="L54" s="46">
        <v>32184156.609999999</v>
      </c>
      <c r="M54" s="47"/>
      <c r="N54" s="48">
        <v>19088684</v>
      </c>
      <c r="O54" s="48"/>
      <c r="P54" s="48">
        <v>22750722</v>
      </c>
      <c r="Q54" s="48"/>
      <c r="R54" s="48">
        <v>1600158</v>
      </c>
      <c r="T54" s="21">
        <v>4.46</v>
      </c>
      <c r="V54" s="20">
        <f t="shared" si="11"/>
        <v>14.2</v>
      </c>
      <c r="W54" s="19"/>
    </row>
    <row r="55" spans="1:23" x14ac:dyDescent="0.2">
      <c r="A55" t="str">
        <f t="shared" si="8"/>
        <v xml:space="preserve">312.01 0203         </v>
      </c>
      <c r="B55">
        <v>312.01</v>
      </c>
      <c r="C55" t="str">
        <f t="shared" si="9"/>
        <v>0203</v>
      </c>
      <c r="D55" s="21"/>
      <c r="F55" s="82" t="s">
        <v>93</v>
      </c>
      <c r="H55" s="1" t="s">
        <v>461</v>
      </c>
      <c r="I55" s="1"/>
      <c r="J55" s="33">
        <v>20</v>
      </c>
      <c r="L55" s="46">
        <v>613424.43000000005</v>
      </c>
      <c r="M55" s="47"/>
      <c r="N55" s="48">
        <v>364410</v>
      </c>
      <c r="O55" s="48"/>
      <c r="P55" s="48">
        <v>126329</v>
      </c>
      <c r="Q55" s="48"/>
      <c r="R55" s="48">
        <v>24762</v>
      </c>
      <c r="T55" s="21">
        <v>2.9</v>
      </c>
      <c r="V55" s="20">
        <f t="shared" si="11"/>
        <v>5.0999999999999996</v>
      </c>
      <c r="W55" s="19"/>
    </row>
    <row r="56" spans="1:23" x14ac:dyDescent="0.2">
      <c r="A56" t="str">
        <f t="shared" si="8"/>
        <v xml:space="preserve">312.02 0204         </v>
      </c>
      <c r="B56">
        <v>312.02</v>
      </c>
      <c r="C56" t="str">
        <f t="shared" si="9"/>
        <v>0204</v>
      </c>
      <c r="D56" s="21"/>
      <c r="F56" s="82" t="s">
        <v>94</v>
      </c>
      <c r="H56" s="1" t="s">
        <v>461</v>
      </c>
      <c r="I56" s="1"/>
      <c r="J56" s="33">
        <v>20</v>
      </c>
      <c r="L56" s="46">
        <v>3593111.63</v>
      </c>
      <c r="M56" s="47"/>
      <c r="N56" s="48">
        <v>1332957</v>
      </c>
      <c r="O56" s="48"/>
      <c r="P56" s="48">
        <v>1541532</v>
      </c>
      <c r="Q56" s="48"/>
      <c r="R56" s="48">
        <v>128750</v>
      </c>
      <c r="T56" s="21">
        <v>3.13</v>
      </c>
      <c r="V56" s="20">
        <f t="shared" si="11"/>
        <v>12</v>
      </c>
      <c r="W56" s="19"/>
    </row>
    <row r="57" spans="1:23" x14ac:dyDescent="0.2">
      <c r="A57" t="str">
        <f t="shared" si="8"/>
        <v xml:space="preserve">312.00 0211         </v>
      </c>
      <c r="B57">
        <v>312</v>
      </c>
      <c r="C57" t="str">
        <f t="shared" si="9"/>
        <v>0211</v>
      </c>
      <c r="D57" s="21"/>
      <c r="F57" s="82" t="s">
        <v>95</v>
      </c>
      <c r="H57" s="1" t="s">
        <v>462</v>
      </c>
      <c r="I57" s="1" t="s">
        <v>194</v>
      </c>
      <c r="J57" s="33">
        <v>-30</v>
      </c>
      <c r="L57" s="46">
        <v>47559197.979999997</v>
      </c>
      <c r="M57" s="47"/>
      <c r="N57" s="48">
        <v>26339437</v>
      </c>
      <c r="O57" s="48"/>
      <c r="P57" s="48">
        <v>35487522</v>
      </c>
      <c r="Q57" s="48"/>
      <c r="R57" s="48">
        <v>2246257</v>
      </c>
      <c r="T57" s="21">
        <v>4.24</v>
      </c>
      <c r="V57" s="20">
        <f t="shared" si="11"/>
        <v>15.8</v>
      </c>
      <c r="W57" s="19"/>
    </row>
    <row r="58" spans="1:23" x14ac:dyDescent="0.2">
      <c r="A58" t="str">
        <f t="shared" si="8"/>
        <v xml:space="preserve">312.00 0212         </v>
      </c>
      <c r="B58">
        <f t="shared" si="10"/>
        <v>312</v>
      </c>
      <c r="C58" t="str">
        <f t="shared" si="9"/>
        <v>0212</v>
      </c>
      <c r="D58" s="21"/>
      <c r="F58" s="82" t="s">
        <v>96</v>
      </c>
      <c r="H58" s="1" t="s">
        <v>462</v>
      </c>
      <c r="I58" s="1" t="s">
        <v>194</v>
      </c>
      <c r="J58" s="33">
        <v>-30</v>
      </c>
      <c r="L58" s="46">
        <v>42349730.640000001</v>
      </c>
      <c r="M58" s="47"/>
      <c r="N58" s="48">
        <v>20691298</v>
      </c>
      <c r="O58" s="48"/>
      <c r="P58" s="48">
        <v>34363352</v>
      </c>
      <c r="Q58" s="48"/>
      <c r="R58" s="48">
        <v>2101740</v>
      </c>
      <c r="T58" s="21">
        <v>4.5</v>
      </c>
      <c r="V58" s="20">
        <f t="shared" si="11"/>
        <v>16.3</v>
      </c>
      <c r="W58" s="19"/>
    </row>
    <row r="59" spans="1:23" x14ac:dyDescent="0.2">
      <c r="A59" t="str">
        <f t="shared" si="8"/>
        <v xml:space="preserve">312.00 0221         </v>
      </c>
      <c r="B59">
        <f t="shared" si="10"/>
        <v>312</v>
      </c>
      <c r="C59" t="str">
        <f t="shared" si="9"/>
        <v>0221</v>
      </c>
      <c r="D59" s="21"/>
      <c r="F59" s="82" t="s">
        <v>97</v>
      </c>
      <c r="H59" s="1" t="s">
        <v>462</v>
      </c>
      <c r="I59" s="1" t="s">
        <v>194</v>
      </c>
      <c r="J59" s="33">
        <v>-30</v>
      </c>
      <c r="L59" s="46">
        <v>47357145.829999998</v>
      </c>
      <c r="M59" s="47"/>
      <c r="N59" s="48">
        <v>21853684</v>
      </c>
      <c r="O59" s="48"/>
      <c r="P59" s="48">
        <v>39710608</v>
      </c>
      <c r="Q59" s="48"/>
      <c r="R59" s="48">
        <v>2472523</v>
      </c>
      <c r="T59" s="21">
        <v>4.7</v>
      </c>
      <c r="V59" s="20">
        <f t="shared" si="11"/>
        <v>16.100000000000001</v>
      </c>
      <c r="W59" s="19"/>
    </row>
    <row r="60" spans="1:23" x14ac:dyDescent="0.2">
      <c r="A60" t="str">
        <f t="shared" si="8"/>
        <v xml:space="preserve">312.00 0222         </v>
      </c>
      <c r="B60">
        <f t="shared" si="10"/>
        <v>312</v>
      </c>
      <c r="C60" t="str">
        <f t="shared" si="9"/>
        <v>0222</v>
      </c>
      <c r="D60" s="21"/>
      <c r="F60" s="82" t="s">
        <v>98</v>
      </c>
      <c r="H60" s="1" t="s">
        <v>462</v>
      </c>
      <c r="I60" s="1" t="s">
        <v>194</v>
      </c>
      <c r="J60" s="33">
        <v>-30</v>
      </c>
      <c r="L60" s="46">
        <v>34424938</v>
      </c>
      <c r="M60" s="47"/>
      <c r="N60" s="48">
        <v>18284740</v>
      </c>
      <c r="O60" s="48"/>
      <c r="P60" s="48">
        <v>26467678</v>
      </c>
      <c r="Q60" s="48"/>
      <c r="R60" s="48">
        <v>1621216</v>
      </c>
      <c r="T60" s="21">
        <v>4.28</v>
      </c>
      <c r="V60" s="20">
        <f t="shared" si="11"/>
        <v>16.3</v>
      </c>
      <c r="W60" s="19"/>
    </row>
    <row r="61" spans="1:23" x14ac:dyDescent="0.2">
      <c r="A61" t="str">
        <f t="shared" si="8"/>
        <v xml:space="preserve">312.00 0231         </v>
      </c>
      <c r="B61">
        <f t="shared" si="10"/>
        <v>312</v>
      </c>
      <c r="C61" t="str">
        <f t="shared" si="9"/>
        <v>0231</v>
      </c>
      <c r="D61" s="21"/>
      <c r="F61" s="82" t="s">
        <v>99</v>
      </c>
      <c r="H61" s="1" t="s">
        <v>462</v>
      </c>
      <c r="I61" s="1" t="s">
        <v>194</v>
      </c>
      <c r="J61" s="33">
        <v>-30</v>
      </c>
      <c r="L61" s="46">
        <v>137324677.88</v>
      </c>
      <c r="M61" s="47"/>
      <c r="N61" s="48">
        <v>48484795</v>
      </c>
      <c r="O61" s="48"/>
      <c r="P61" s="48">
        <v>130037286</v>
      </c>
      <c r="Q61" s="48"/>
      <c r="R61" s="48">
        <v>6148975</v>
      </c>
      <c r="T61" s="21">
        <v>3.87</v>
      </c>
      <c r="V61" s="20">
        <f t="shared" si="11"/>
        <v>21.1</v>
      </c>
      <c r="W61" s="19"/>
    </row>
    <row r="62" spans="1:23" x14ac:dyDescent="0.2">
      <c r="A62" t="str">
        <f t="shared" si="8"/>
        <v xml:space="preserve">312.00 0232         </v>
      </c>
      <c r="B62">
        <f t="shared" si="10"/>
        <v>312</v>
      </c>
      <c r="C62" t="str">
        <f t="shared" si="9"/>
        <v>0232</v>
      </c>
      <c r="D62" s="21"/>
      <c r="F62" s="82" t="s">
        <v>100</v>
      </c>
      <c r="H62" s="1" t="s">
        <v>462</v>
      </c>
      <c r="I62" s="1" t="s">
        <v>194</v>
      </c>
      <c r="J62" s="33">
        <v>-30</v>
      </c>
      <c r="L62" s="46">
        <v>63097998.789999999</v>
      </c>
      <c r="M62" s="47"/>
      <c r="N62" s="48">
        <v>21582229</v>
      </c>
      <c r="O62" s="48"/>
      <c r="P62" s="48">
        <v>60445168</v>
      </c>
      <c r="Q62" s="48"/>
      <c r="R62" s="48">
        <v>2762215</v>
      </c>
      <c r="T62" s="21">
        <v>3.85</v>
      </c>
      <c r="V62" s="20">
        <f t="shared" si="11"/>
        <v>21.9</v>
      </c>
      <c r="W62" s="19"/>
    </row>
    <row r="63" spans="1:23" x14ac:dyDescent="0.2">
      <c r="A63" t="str">
        <f t="shared" si="8"/>
        <v xml:space="preserve">312.00 0241         </v>
      </c>
      <c r="B63">
        <f t="shared" si="10"/>
        <v>312</v>
      </c>
      <c r="C63" t="str">
        <f t="shared" si="9"/>
        <v>0241</v>
      </c>
      <c r="D63" s="21"/>
      <c r="F63" s="82" t="s">
        <v>101</v>
      </c>
      <c r="H63" s="1" t="s">
        <v>462</v>
      </c>
      <c r="I63" s="1" t="s">
        <v>194</v>
      </c>
      <c r="J63" s="33">
        <v>-30</v>
      </c>
      <c r="L63" s="46">
        <v>237604471.44</v>
      </c>
      <c r="M63" s="47"/>
      <c r="N63" s="48">
        <v>82876873</v>
      </c>
      <c r="O63" s="48"/>
      <c r="P63" s="48">
        <v>226008940</v>
      </c>
      <c r="Q63" s="48"/>
      <c r="R63" s="48">
        <v>10573987</v>
      </c>
      <c r="T63" s="21">
        <v>3.85</v>
      </c>
      <c r="V63" s="20">
        <f t="shared" si="11"/>
        <v>21.4</v>
      </c>
      <c r="W63" s="19"/>
    </row>
    <row r="64" spans="1:23" x14ac:dyDescent="0.2">
      <c r="A64" t="str">
        <f t="shared" si="8"/>
        <v xml:space="preserve">312.00 0242         </v>
      </c>
      <c r="B64">
        <f t="shared" si="10"/>
        <v>312</v>
      </c>
      <c r="C64" t="str">
        <f t="shared" si="9"/>
        <v>0242</v>
      </c>
      <c r="D64" s="21"/>
      <c r="F64" s="82" t="s">
        <v>102</v>
      </c>
      <c r="H64" s="1" t="s">
        <v>462</v>
      </c>
      <c r="I64" s="1" t="s">
        <v>194</v>
      </c>
      <c r="J64" s="33">
        <v>-30</v>
      </c>
      <c r="L64" s="46">
        <v>113648645.53</v>
      </c>
      <c r="M64" s="47"/>
      <c r="N64" s="48">
        <v>44103121</v>
      </c>
      <c r="O64" s="48"/>
      <c r="P64" s="48">
        <v>103640119</v>
      </c>
      <c r="Q64" s="48"/>
      <c r="R64" s="48">
        <v>4709202</v>
      </c>
      <c r="T64" s="21">
        <v>3.71</v>
      </c>
      <c r="V64" s="20">
        <f t="shared" si="11"/>
        <v>22</v>
      </c>
      <c r="W64" s="19"/>
    </row>
    <row r="65" spans="1:23" x14ac:dyDescent="0.2">
      <c r="A65" t="str">
        <f t="shared" si="8"/>
        <v xml:space="preserve">312.00 0311         </v>
      </c>
      <c r="B65">
        <f t="shared" si="10"/>
        <v>312</v>
      </c>
      <c r="C65" t="str">
        <f t="shared" si="9"/>
        <v>0311</v>
      </c>
      <c r="D65" s="21"/>
      <c r="F65" s="82" t="s">
        <v>103</v>
      </c>
      <c r="H65" s="1" t="s">
        <v>462</v>
      </c>
      <c r="I65" s="1" t="s">
        <v>194</v>
      </c>
      <c r="J65" s="33">
        <v>-30</v>
      </c>
      <c r="L65" s="46">
        <v>246928938.61000001</v>
      </c>
      <c r="M65" s="47"/>
      <c r="N65" s="48">
        <v>102820597</v>
      </c>
      <c r="O65" s="48"/>
      <c r="P65" s="48">
        <v>218187022</v>
      </c>
      <c r="Q65" s="48"/>
      <c r="R65" s="48">
        <v>9975426</v>
      </c>
      <c r="T65" s="21">
        <v>3.62</v>
      </c>
      <c r="V65" s="20">
        <f t="shared" si="11"/>
        <v>21.9</v>
      </c>
      <c r="W65" s="19"/>
    </row>
    <row r="66" spans="1:23" x14ac:dyDescent="0.2">
      <c r="A66" t="str">
        <f t="shared" si="8"/>
        <v xml:space="preserve">312.00 0312         </v>
      </c>
      <c r="B66">
        <f t="shared" si="10"/>
        <v>312</v>
      </c>
      <c r="C66" t="str">
        <f t="shared" si="9"/>
        <v>0312</v>
      </c>
      <c r="D66" s="21"/>
      <c r="F66" s="82" t="s">
        <v>104</v>
      </c>
      <c r="H66" s="1" t="s">
        <v>462</v>
      </c>
      <c r="I66" s="1" t="s">
        <v>194</v>
      </c>
      <c r="J66" s="33">
        <v>-30</v>
      </c>
      <c r="L66" s="49">
        <v>63159341.630000003</v>
      </c>
      <c r="M66" s="47"/>
      <c r="N66" s="48">
        <v>26413284</v>
      </c>
      <c r="O66" s="48"/>
      <c r="P66" s="48">
        <v>55693861</v>
      </c>
      <c r="Q66" s="48"/>
      <c r="R66" s="48">
        <v>2590120</v>
      </c>
      <c r="T66" s="21">
        <v>3.62</v>
      </c>
      <c r="V66" s="20">
        <f t="shared" si="11"/>
        <v>21.5</v>
      </c>
      <c r="W66" s="19"/>
    </row>
    <row r="67" spans="1:23" x14ac:dyDescent="0.2">
      <c r="A67" t="str">
        <f t="shared" si="8"/>
        <v xml:space="preserve">312.00 0321         </v>
      </c>
      <c r="B67">
        <f t="shared" si="10"/>
        <v>312</v>
      </c>
      <c r="C67" t="str">
        <f t="shared" si="9"/>
        <v>0321</v>
      </c>
      <c r="D67" s="21"/>
      <c r="F67" s="82" t="s">
        <v>379</v>
      </c>
      <c r="H67" s="1" t="str">
        <f>+H66</f>
        <v>45-R1.5</v>
      </c>
      <c r="I67" s="1" t="s">
        <v>194</v>
      </c>
      <c r="J67" s="1">
        <f>+J66</f>
        <v>-30</v>
      </c>
      <c r="L67" s="138"/>
      <c r="M67" s="47"/>
      <c r="N67" s="48"/>
      <c r="O67" s="48"/>
      <c r="P67" s="48"/>
      <c r="Q67" s="48"/>
      <c r="R67" s="48"/>
      <c r="T67" s="141">
        <v>4.28</v>
      </c>
      <c r="V67" s="20"/>
      <c r="W67" s="19"/>
    </row>
    <row r="68" spans="1:23" x14ac:dyDescent="0.2">
      <c r="A68" t="str">
        <f t="shared" si="8"/>
        <v xml:space="preserve">312.00 0322         </v>
      </c>
      <c r="B68">
        <f t="shared" si="10"/>
        <v>312</v>
      </c>
      <c r="C68" t="str">
        <f t="shared" si="9"/>
        <v>0322</v>
      </c>
      <c r="D68" s="21"/>
      <c r="F68" s="82" t="s">
        <v>380</v>
      </c>
      <c r="H68" s="1" t="str">
        <f>+H67</f>
        <v>45-R1.5</v>
      </c>
      <c r="I68" s="1" t="s">
        <v>194</v>
      </c>
      <c r="J68" s="1">
        <f>+J67</f>
        <v>-30</v>
      </c>
      <c r="L68" s="138"/>
      <c r="M68" s="47"/>
      <c r="N68" s="48"/>
      <c r="O68" s="48"/>
      <c r="P68" s="48"/>
      <c r="Q68" s="48"/>
      <c r="R68" s="48"/>
      <c r="T68" s="141">
        <v>4.28</v>
      </c>
      <c r="V68" s="20"/>
      <c r="W68" s="19"/>
    </row>
    <row r="69" spans="1:23" x14ac:dyDescent="0.2">
      <c r="B69">
        <f>+IF(D69="",B66,D69)</f>
        <v>312</v>
      </c>
      <c r="D69" s="21"/>
      <c r="H69" s="1"/>
      <c r="I69" s="1"/>
      <c r="J69" s="33"/>
      <c r="L69" s="46"/>
      <c r="N69" s="40"/>
      <c r="O69" s="34"/>
      <c r="P69" s="40"/>
      <c r="Q69" s="34"/>
      <c r="R69" s="40"/>
      <c r="T69" s="21"/>
      <c r="V69" s="20"/>
      <c r="W69" s="19"/>
    </row>
    <row r="70" spans="1:23" x14ac:dyDescent="0.2">
      <c r="B70">
        <f t="shared" si="0"/>
        <v>312</v>
      </c>
      <c r="D70" s="21"/>
      <c r="F70" s="18" t="s">
        <v>28</v>
      </c>
      <c r="H70" s="1"/>
      <c r="I70" s="1"/>
      <c r="J70" s="33"/>
      <c r="L70" s="46">
        <f>SUM(L44:L66)</f>
        <v>1230676390.5500002</v>
      </c>
      <c r="N70" s="34">
        <f>SUM(N44:N66)</f>
        <v>522819607</v>
      </c>
      <c r="O70" s="34"/>
      <c r="P70" s="34">
        <f>SUM(P44:P66)</f>
        <v>1074179780</v>
      </c>
      <c r="Q70" s="34"/>
      <c r="R70" s="34">
        <f>SUM(R44:R66)</f>
        <v>56366558</v>
      </c>
      <c r="T70" s="21">
        <f>R70/L70*100</f>
        <v>4.5801283288460004</v>
      </c>
      <c r="V70" s="20">
        <f>ROUND(P70/R70,1)</f>
        <v>19.100000000000001</v>
      </c>
      <c r="W70" s="19"/>
    </row>
    <row r="71" spans="1:23" x14ac:dyDescent="0.2">
      <c r="B71">
        <f t="shared" si="0"/>
        <v>312</v>
      </c>
      <c r="D71" s="21"/>
      <c r="F71" s="18"/>
      <c r="H71" s="1"/>
      <c r="I71" s="1"/>
      <c r="J71" s="33"/>
      <c r="L71" s="46"/>
      <c r="N71" s="34"/>
      <c r="O71" s="34"/>
      <c r="P71" s="34"/>
      <c r="Q71" s="34"/>
      <c r="R71" s="34"/>
      <c r="T71" s="21"/>
      <c r="V71" s="20"/>
      <c r="W71" s="19"/>
    </row>
    <row r="72" spans="1:23" x14ac:dyDescent="0.2">
      <c r="B72">
        <f t="shared" si="0"/>
        <v>314</v>
      </c>
      <c r="D72" s="21">
        <v>314</v>
      </c>
      <c r="F72" t="s">
        <v>29</v>
      </c>
      <c r="J72" s="32"/>
      <c r="L72" s="46"/>
      <c r="N72" s="34"/>
      <c r="O72" s="34"/>
      <c r="P72" s="34"/>
      <c r="Q72" s="34"/>
      <c r="R72" s="34"/>
      <c r="W72" s="19"/>
    </row>
    <row r="73" spans="1:23" x14ac:dyDescent="0.2">
      <c r="A73" t="str">
        <f t="shared" ref="A73:A85" si="12">+TEXT(B73,"###.00")&amp;" "&amp;C73&amp;"         "</f>
        <v xml:space="preserve">314.00 0112         </v>
      </c>
      <c r="B73">
        <f t="shared" ref="B73:B85" si="13">+IF(D73="",B72,D73)</f>
        <v>314</v>
      </c>
      <c r="C73" t="str">
        <f t="shared" ref="C73:C85" si="14">+VLOOKUP(TRIM(F73),GroupNumbers,2,0)</f>
        <v>0112</v>
      </c>
      <c r="D73" s="21"/>
      <c r="F73" s="82" t="s">
        <v>63</v>
      </c>
      <c r="H73" s="1" t="s">
        <v>463</v>
      </c>
      <c r="I73" s="1" t="s">
        <v>194</v>
      </c>
      <c r="J73" s="33">
        <v>-10</v>
      </c>
      <c r="L73" s="46">
        <v>106008.99</v>
      </c>
      <c r="M73" s="47"/>
      <c r="N73" s="48">
        <v>116610</v>
      </c>
      <c r="O73" s="48"/>
      <c r="P73" s="48">
        <v>0</v>
      </c>
      <c r="Q73" s="48"/>
      <c r="R73" s="48">
        <v>0</v>
      </c>
      <c r="T73" s="106" t="s">
        <v>460</v>
      </c>
      <c r="V73" s="107" t="s">
        <v>460</v>
      </c>
      <c r="W73" s="19"/>
    </row>
    <row r="74" spans="1:23" x14ac:dyDescent="0.2">
      <c r="A74" t="str">
        <f t="shared" si="12"/>
        <v xml:space="preserve">314.00 0121         </v>
      </c>
      <c r="B74">
        <f t="shared" si="13"/>
        <v>314</v>
      </c>
      <c r="C74" t="str">
        <f t="shared" si="14"/>
        <v>0121</v>
      </c>
      <c r="D74" s="21"/>
      <c r="F74" s="82" t="s">
        <v>64</v>
      </c>
      <c r="H74" s="1" t="s">
        <v>463</v>
      </c>
      <c r="I74" s="1" t="s">
        <v>194</v>
      </c>
      <c r="J74" s="33">
        <v>-10</v>
      </c>
      <c r="L74" s="46">
        <v>19999</v>
      </c>
      <c r="M74" s="47"/>
      <c r="N74" s="48">
        <v>21999</v>
      </c>
      <c r="O74" s="48"/>
      <c r="P74" s="48">
        <v>0</v>
      </c>
      <c r="Q74" s="48"/>
      <c r="R74" s="48">
        <v>0</v>
      </c>
      <c r="T74" s="106" t="s">
        <v>460</v>
      </c>
      <c r="V74" s="107" t="s">
        <v>460</v>
      </c>
      <c r="W74" s="19"/>
    </row>
    <row r="75" spans="1:23" x14ac:dyDescent="0.2">
      <c r="A75" t="str">
        <f t="shared" si="12"/>
        <v xml:space="preserve">314.00 0131         </v>
      </c>
      <c r="B75">
        <f t="shared" si="13"/>
        <v>314</v>
      </c>
      <c r="C75" t="str">
        <f t="shared" si="14"/>
        <v>0131</v>
      </c>
      <c r="D75" s="21"/>
      <c r="F75" s="82" t="s">
        <v>65</v>
      </c>
      <c r="H75" s="1" t="s">
        <v>463</v>
      </c>
      <c r="I75" s="1" t="s">
        <v>194</v>
      </c>
      <c r="J75" s="33">
        <v>-10</v>
      </c>
      <c r="L75" s="46">
        <v>581177</v>
      </c>
      <c r="M75" s="47"/>
      <c r="N75" s="48">
        <v>639295</v>
      </c>
      <c r="O75" s="48"/>
      <c r="P75" s="48">
        <v>0</v>
      </c>
      <c r="Q75" s="48"/>
      <c r="R75" s="48">
        <v>0</v>
      </c>
      <c r="T75" s="106" t="s">
        <v>460</v>
      </c>
      <c r="V75" s="107" t="s">
        <v>460</v>
      </c>
      <c r="W75" s="19"/>
    </row>
    <row r="76" spans="1:23" x14ac:dyDescent="0.2">
      <c r="A76" t="str">
        <f t="shared" si="12"/>
        <v xml:space="preserve">314.00 0141         </v>
      </c>
      <c r="B76">
        <f t="shared" si="13"/>
        <v>314</v>
      </c>
      <c r="C76" t="str">
        <f t="shared" si="14"/>
        <v>0141</v>
      </c>
      <c r="D76" s="21"/>
      <c r="F76" s="82" t="s">
        <v>66</v>
      </c>
      <c r="H76" s="1" t="s">
        <v>463</v>
      </c>
      <c r="I76" s="1" t="s">
        <v>194</v>
      </c>
      <c r="J76" s="33">
        <v>-10</v>
      </c>
      <c r="L76" s="46">
        <v>9122982.0500000007</v>
      </c>
      <c r="M76" s="47"/>
      <c r="N76" s="48">
        <v>6696016</v>
      </c>
      <c r="O76" s="48"/>
      <c r="P76" s="48">
        <v>3339265</v>
      </c>
      <c r="Q76" s="48"/>
      <c r="R76" s="48">
        <v>309780</v>
      </c>
      <c r="T76" s="21">
        <v>3.09</v>
      </c>
      <c r="V76" s="20">
        <f t="shared" ref="V76:V83" si="15">ROUND(P76/R76,1)</f>
        <v>10.8</v>
      </c>
      <c r="W76" s="19"/>
    </row>
    <row r="77" spans="1:23" x14ac:dyDescent="0.2">
      <c r="A77" t="str">
        <f t="shared" si="12"/>
        <v xml:space="preserve">314.00 0151         </v>
      </c>
      <c r="B77">
        <f t="shared" si="13"/>
        <v>314</v>
      </c>
      <c r="C77" t="str">
        <f t="shared" si="14"/>
        <v>0151</v>
      </c>
      <c r="D77" s="21"/>
      <c r="F77" s="82" t="s">
        <v>68</v>
      </c>
      <c r="H77" s="1" t="s">
        <v>463</v>
      </c>
      <c r="I77" s="1" t="s">
        <v>194</v>
      </c>
      <c r="J77" s="33">
        <v>-10</v>
      </c>
      <c r="L77" s="46">
        <v>7375364.7400000002</v>
      </c>
      <c r="M77" s="47"/>
      <c r="N77" s="48">
        <v>5731823</v>
      </c>
      <c r="O77" s="48"/>
      <c r="P77" s="48">
        <v>2381080</v>
      </c>
      <c r="Q77" s="48"/>
      <c r="R77" s="48">
        <v>178552</v>
      </c>
      <c r="T77" s="21">
        <v>2.2200000000000002</v>
      </c>
      <c r="V77" s="20">
        <f t="shared" si="15"/>
        <v>13.3</v>
      </c>
      <c r="W77" s="19"/>
    </row>
    <row r="78" spans="1:23" x14ac:dyDescent="0.2">
      <c r="A78" t="str">
        <f t="shared" si="12"/>
        <v xml:space="preserve">314.00 0161         </v>
      </c>
      <c r="B78">
        <f t="shared" si="13"/>
        <v>314</v>
      </c>
      <c r="C78" t="str">
        <f t="shared" si="14"/>
        <v>0161</v>
      </c>
      <c r="D78" s="21"/>
      <c r="F78" s="82" t="s">
        <v>70</v>
      </c>
      <c r="H78" s="1" t="s">
        <v>463</v>
      </c>
      <c r="I78" s="1" t="s">
        <v>194</v>
      </c>
      <c r="J78" s="33">
        <v>-10</v>
      </c>
      <c r="L78" s="46">
        <v>14984949.73</v>
      </c>
      <c r="M78" s="47"/>
      <c r="N78" s="48">
        <v>8626498</v>
      </c>
      <c r="O78" s="48"/>
      <c r="P78" s="48">
        <v>7856948</v>
      </c>
      <c r="Q78" s="48"/>
      <c r="R78" s="48">
        <v>519788</v>
      </c>
      <c r="T78" s="21">
        <v>3.29</v>
      </c>
      <c r="V78" s="20">
        <f t="shared" si="15"/>
        <v>15.1</v>
      </c>
      <c r="W78" s="19"/>
    </row>
    <row r="79" spans="1:23" x14ac:dyDescent="0.2">
      <c r="A79" t="str">
        <f t="shared" si="12"/>
        <v xml:space="preserve">314.00 0211         </v>
      </c>
      <c r="B79">
        <f t="shared" si="13"/>
        <v>314</v>
      </c>
      <c r="C79" t="str">
        <f t="shared" si="14"/>
        <v>0211</v>
      </c>
      <c r="D79" s="21"/>
      <c r="F79" s="82" t="s">
        <v>72</v>
      </c>
      <c r="H79" s="1" t="s">
        <v>463</v>
      </c>
      <c r="I79" s="1" t="s">
        <v>194</v>
      </c>
      <c r="J79" s="33">
        <v>-10</v>
      </c>
      <c r="L79" s="46">
        <v>14332084.359999999</v>
      </c>
      <c r="M79" s="47"/>
      <c r="N79" s="48">
        <v>10582040</v>
      </c>
      <c r="O79" s="48"/>
      <c r="P79" s="48">
        <v>5183252</v>
      </c>
      <c r="Q79" s="48"/>
      <c r="R79" s="48">
        <v>330036</v>
      </c>
      <c r="T79" s="21">
        <v>2.15</v>
      </c>
      <c r="V79" s="20">
        <f t="shared" si="15"/>
        <v>15.7</v>
      </c>
      <c r="W79" s="19"/>
    </row>
    <row r="80" spans="1:23" x14ac:dyDescent="0.2">
      <c r="A80" t="str">
        <f t="shared" si="12"/>
        <v xml:space="preserve">314.00 0221         </v>
      </c>
      <c r="B80">
        <f t="shared" si="13"/>
        <v>314</v>
      </c>
      <c r="C80" t="str">
        <f t="shared" si="14"/>
        <v>0221</v>
      </c>
      <c r="D80" s="21"/>
      <c r="F80" s="82" t="s">
        <v>74</v>
      </c>
      <c r="H80" s="1" t="s">
        <v>463</v>
      </c>
      <c r="I80" s="1" t="s">
        <v>194</v>
      </c>
      <c r="J80" s="33">
        <v>-10</v>
      </c>
      <c r="L80" s="46">
        <v>16626879.810000001</v>
      </c>
      <c r="M80" s="47"/>
      <c r="N80" s="48">
        <v>11208486</v>
      </c>
      <c r="O80" s="48"/>
      <c r="P80" s="48">
        <v>7081084</v>
      </c>
      <c r="Q80" s="48"/>
      <c r="R80" s="48">
        <v>434898</v>
      </c>
      <c r="T80" s="21">
        <v>2.46</v>
      </c>
      <c r="V80" s="20">
        <f t="shared" si="15"/>
        <v>16.3</v>
      </c>
      <c r="W80" s="19"/>
    </row>
    <row r="81" spans="1:23" x14ac:dyDescent="0.2">
      <c r="A81" t="str">
        <f t="shared" si="12"/>
        <v xml:space="preserve">314.00 0231         </v>
      </c>
      <c r="B81">
        <f t="shared" si="13"/>
        <v>314</v>
      </c>
      <c r="C81" t="str">
        <f t="shared" si="14"/>
        <v>0231</v>
      </c>
      <c r="D81" s="21"/>
      <c r="F81" s="82" t="s">
        <v>76</v>
      </c>
      <c r="H81" s="1" t="s">
        <v>463</v>
      </c>
      <c r="I81" s="1" t="s">
        <v>194</v>
      </c>
      <c r="J81" s="33">
        <v>-10</v>
      </c>
      <c r="L81" s="46">
        <v>27112329.059999999</v>
      </c>
      <c r="M81" s="47"/>
      <c r="N81" s="48">
        <v>16947408</v>
      </c>
      <c r="O81" s="48"/>
      <c r="P81" s="48">
        <v>12876153</v>
      </c>
      <c r="Q81" s="48"/>
      <c r="R81" s="48">
        <v>618480</v>
      </c>
      <c r="T81" s="21">
        <v>2.15</v>
      </c>
      <c r="V81" s="20">
        <f t="shared" si="15"/>
        <v>20.8</v>
      </c>
      <c r="W81" s="19"/>
    </row>
    <row r="82" spans="1:23" x14ac:dyDescent="0.2">
      <c r="A82" t="str">
        <f t="shared" si="12"/>
        <v xml:space="preserve">314.00 0241         </v>
      </c>
      <c r="B82">
        <f t="shared" si="13"/>
        <v>314</v>
      </c>
      <c r="C82" t="str">
        <f t="shared" si="14"/>
        <v>0241</v>
      </c>
      <c r="D82" s="21"/>
      <c r="E82" s="23"/>
      <c r="F82" s="82" t="s">
        <v>78</v>
      </c>
      <c r="G82" s="19"/>
      <c r="H82" s="1" t="s">
        <v>463</v>
      </c>
      <c r="I82" s="1" t="s">
        <v>194</v>
      </c>
      <c r="J82" s="33">
        <v>-10</v>
      </c>
      <c r="K82" s="19"/>
      <c r="L82" s="46">
        <v>42108819.149999999</v>
      </c>
      <c r="M82" s="47"/>
      <c r="N82" s="48">
        <v>23847796</v>
      </c>
      <c r="O82" s="48"/>
      <c r="P82" s="48">
        <v>22471905</v>
      </c>
      <c r="Q82" s="48"/>
      <c r="R82" s="48">
        <v>1032197</v>
      </c>
      <c r="S82" s="19"/>
      <c r="T82" s="21">
        <v>2.29</v>
      </c>
      <c r="U82" s="19"/>
      <c r="V82" s="20">
        <f t="shared" si="15"/>
        <v>21.8</v>
      </c>
      <c r="W82" s="19"/>
    </row>
    <row r="83" spans="1:23" x14ac:dyDescent="0.2">
      <c r="A83" t="str">
        <f t="shared" si="12"/>
        <v xml:space="preserve">314.00 0311         </v>
      </c>
      <c r="B83">
        <f t="shared" si="13"/>
        <v>314</v>
      </c>
      <c r="C83" t="str">
        <f t="shared" si="14"/>
        <v>0311</v>
      </c>
      <c r="D83" s="21"/>
      <c r="F83" s="82" t="s">
        <v>80</v>
      </c>
      <c r="H83" s="1" t="s">
        <v>463</v>
      </c>
      <c r="I83" s="1" t="s">
        <v>194</v>
      </c>
      <c r="J83" s="33">
        <v>-10</v>
      </c>
      <c r="L83" s="49">
        <v>66954098.520000003</v>
      </c>
      <c r="M83" s="47"/>
      <c r="N83" s="48">
        <v>32201487</v>
      </c>
      <c r="O83" s="48"/>
      <c r="P83" s="48">
        <v>41448022</v>
      </c>
      <c r="Q83" s="48"/>
      <c r="R83" s="48">
        <v>1796816</v>
      </c>
      <c r="T83" s="21">
        <v>2.48</v>
      </c>
      <c r="V83" s="20">
        <f t="shared" si="15"/>
        <v>23.1</v>
      </c>
      <c r="W83" s="19"/>
    </row>
    <row r="84" spans="1:23" x14ac:dyDescent="0.2">
      <c r="A84" t="str">
        <f t="shared" si="12"/>
        <v xml:space="preserve">314.00 0321         </v>
      </c>
      <c r="B84">
        <f t="shared" si="13"/>
        <v>314</v>
      </c>
      <c r="C84" t="str">
        <f t="shared" si="14"/>
        <v>0321</v>
      </c>
      <c r="D84" s="21"/>
      <c r="F84" s="82" t="s">
        <v>379</v>
      </c>
      <c r="H84" s="1" t="str">
        <f>+H83</f>
        <v>50-S1.5</v>
      </c>
      <c r="I84" s="1" t="s">
        <v>194</v>
      </c>
      <c r="J84" s="1">
        <f>+J83</f>
        <v>-10</v>
      </c>
      <c r="L84" s="138"/>
      <c r="M84" s="47"/>
      <c r="N84" s="48"/>
      <c r="O84" s="48"/>
      <c r="P84" s="48"/>
      <c r="Q84" s="48"/>
      <c r="R84" s="48"/>
      <c r="T84" s="21">
        <v>2.78</v>
      </c>
      <c r="V84" s="20"/>
      <c r="W84" s="19"/>
    </row>
    <row r="85" spans="1:23" x14ac:dyDescent="0.2">
      <c r="A85" t="str">
        <f t="shared" si="12"/>
        <v xml:space="preserve">314.00 0322         </v>
      </c>
      <c r="B85">
        <f t="shared" si="13"/>
        <v>314</v>
      </c>
      <c r="C85" t="str">
        <f t="shared" si="14"/>
        <v>0322</v>
      </c>
      <c r="D85" s="21"/>
      <c r="F85" s="82" t="s">
        <v>380</v>
      </c>
      <c r="H85" s="1" t="str">
        <f>+H84</f>
        <v>50-S1.5</v>
      </c>
      <c r="I85" s="1" t="s">
        <v>194</v>
      </c>
      <c r="J85" s="1">
        <f>+J84</f>
        <v>-10</v>
      </c>
      <c r="L85" s="138"/>
      <c r="M85" s="47"/>
      <c r="N85" s="48"/>
      <c r="O85" s="48"/>
      <c r="P85" s="48"/>
      <c r="Q85" s="48"/>
      <c r="R85" s="48"/>
      <c r="T85" s="21">
        <v>2.78</v>
      </c>
      <c r="V85" s="20"/>
      <c r="W85" s="19"/>
    </row>
    <row r="86" spans="1:23" x14ac:dyDescent="0.2">
      <c r="B86">
        <f>+IF(D86="",B83,D86)</f>
        <v>314</v>
      </c>
      <c r="D86" s="21"/>
      <c r="H86" s="1"/>
      <c r="I86" s="1"/>
      <c r="J86" s="33"/>
      <c r="L86" s="46"/>
      <c r="N86" s="40"/>
      <c r="O86" s="34"/>
      <c r="P86" s="40"/>
      <c r="Q86" s="34"/>
      <c r="R86" s="40"/>
      <c r="T86" s="21"/>
      <c r="V86" s="20"/>
      <c r="W86" s="19"/>
    </row>
    <row r="87" spans="1:23" x14ac:dyDescent="0.2">
      <c r="B87">
        <f t="shared" si="0"/>
        <v>314</v>
      </c>
      <c r="D87" s="21"/>
      <c r="F87" s="18" t="s">
        <v>30</v>
      </c>
      <c r="H87" s="1"/>
      <c r="I87" s="1"/>
      <c r="J87" s="33"/>
      <c r="L87" s="46">
        <f>SUM(L73:L83)</f>
        <v>199324692.41000003</v>
      </c>
      <c r="N87" s="34">
        <f>SUM(N73:N83)</f>
        <v>116619458</v>
      </c>
      <c r="O87" s="34"/>
      <c r="P87" s="34">
        <f>SUM(P73:P83)</f>
        <v>102637709</v>
      </c>
      <c r="Q87" s="34"/>
      <c r="R87" s="34">
        <f>SUM(R73:R83)</f>
        <v>5220547</v>
      </c>
      <c r="T87" s="21">
        <f>R87/L87*100</f>
        <v>2.6191170481084298</v>
      </c>
      <c r="V87" s="20">
        <f>ROUND(P87/R87,1)</f>
        <v>19.7</v>
      </c>
      <c r="W87" s="19"/>
    </row>
    <row r="88" spans="1:23" x14ac:dyDescent="0.2">
      <c r="B88">
        <f t="shared" si="0"/>
        <v>314</v>
      </c>
      <c r="D88" s="21"/>
      <c r="H88" s="1"/>
      <c r="I88" s="1"/>
      <c r="J88" s="33"/>
      <c r="L88" s="46"/>
      <c r="N88" s="34"/>
      <c r="O88" s="34"/>
      <c r="P88" s="34"/>
      <c r="Q88" s="34"/>
      <c r="R88" s="34"/>
      <c r="T88" s="21"/>
      <c r="V88" s="20"/>
      <c r="W88" s="19"/>
    </row>
    <row r="89" spans="1:23" x14ac:dyDescent="0.2">
      <c r="B89">
        <f t="shared" ref="B89:B156" si="16">+IF(D89="",B88,D89)</f>
        <v>315</v>
      </c>
      <c r="D89" s="21">
        <v>315</v>
      </c>
      <c r="F89" t="s">
        <v>31</v>
      </c>
      <c r="J89" s="32"/>
      <c r="L89" s="46"/>
      <c r="N89" s="34"/>
      <c r="O89" s="34"/>
      <c r="P89" s="34"/>
      <c r="Q89" s="34"/>
      <c r="R89" s="34"/>
      <c r="W89" s="19"/>
    </row>
    <row r="90" spans="1:23" x14ac:dyDescent="0.2">
      <c r="A90" t="str">
        <f t="shared" ref="A90:A110" si="17">+TEXT(B90,"###.00")&amp;" "&amp;C90&amp;"         "</f>
        <v xml:space="preserve">315.00 0112         </v>
      </c>
      <c r="B90">
        <f t="shared" si="16"/>
        <v>315</v>
      </c>
      <c r="C90" t="str">
        <f t="shared" ref="C90:C110" si="18">+VLOOKUP(TRIM(F90),GroupNumbers,2,0)</f>
        <v>0112</v>
      </c>
      <c r="D90" s="21"/>
      <c r="F90" s="82" t="s">
        <v>63</v>
      </c>
      <c r="H90" s="1" t="s">
        <v>464</v>
      </c>
      <c r="I90" s="1" t="s">
        <v>194</v>
      </c>
      <c r="J90" s="33">
        <v>-5</v>
      </c>
      <c r="L90" s="46">
        <v>1891012</v>
      </c>
      <c r="M90" s="47"/>
      <c r="N90" s="48">
        <v>1985563</v>
      </c>
      <c r="O90" s="48"/>
      <c r="P90" s="48">
        <v>0</v>
      </c>
      <c r="Q90" s="48"/>
      <c r="R90" s="48">
        <v>0</v>
      </c>
      <c r="T90" s="106" t="s">
        <v>460</v>
      </c>
      <c r="V90" s="107" t="s">
        <v>460</v>
      </c>
      <c r="W90" s="19"/>
    </row>
    <row r="91" spans="1:23" x14ac:dyDescent="0.2">
      <c r="A91" t="str">
        <f t="shared" si="17"/>
        <v xml:space="preserve">315.00 0121         </v>
      </c>
      <c r="B91">
        <f t="shared" si="16"/>
        <v>315</v>
      </c>
      <c r="C91" t="str">
        <f t="shared" si="18"/>
        <v>0121</v>
      </c>
      <c r="D91" s="21"/>
      <c r="F91" s="82" t="s">
        <v>64</v>
      </c>
      <c r="H91" s="1" t="s">
        <v>464</v>
      </c>
      <c r="I91" s="1" t="s">
        <v>194</v>
      </c>
      <c r="J91" s="33">
        <v>-5</v>
      </c>
      <c r="L91" s="46">
        <v>1277223</v>
      </c>
      <c r="M91" s="47"/>
      <c r="N91" s="48">
        <v>1341084</v>
      </c>
      <c r="O91" s="48"/>
      <c r="P91" s="48">
        <v>0</v>
      </c>
      <c r="Q91" s="48"/>
      <c r="R91" s="48">
        <v>0</v>
      </c>
      <c r="T91" s="106" t="s">
        <v>460</v>
      </c>
      <c r="V91" s="107" t="s">
        <v>460</v>
      </c>
      <c r="W91" s="19"/>
    </row>
    <row r="92" spans="1:23" x14ac:dyDescent="0.2">
      <c r="A92" t="str">
        <f t="shared" si="17"/>
        <v xml:space="preserve">315.00 0131         </v>
      </c>
      <c r="B92">
        <f t="shared" si="16"/>
        <v>315</v>
      </c>
      <c r="C92" t="str">
        <f t="shared" si="18"/>
        <v>0131</v>
      </c>
      <c r="D92" s="21"/>
      <c r="F92" s="82" t="s">
        <v>65</v>
      </c>
      <c r="H92" s="1" t="s">
        <v>464</v>
      </c>
      <c r="I92" s="1" t="s">
        <v>194</v>
      </c>
      <c r="J92" s="33">
        <v>-5</v>
      </c>
      <c r="L92" s="46">
        <v>767325</v>
      </c>
      <c r="M92" s="47"/>
      <c r="N92" s="48">
        <v>805691</v>
      </c>
      <c r="O92" s="48"/>
      <c r="P92" s="48">
        <v>0</v>
      </c>
      <c r="Q92" s="48"/>
      <c r="R92" s="48">
        <v>0</v>
      </c>
      <c r="T92" s="106" t="s">
        <v>460</v>
      </c>
      <c r="V92" s="107" t="s">
        <v>460</v>
      </c>
      <c r="W92" s="19"/>
    </row>
    <row r="93" spans="1:23" x14ac:dyDescent="0.2">
      <c r="A93" t="str">
        <f t="shared" si="17"/>
        <v xml:space="preserve">315.00 0141         </v>
      </c>
      <c r="B93">
        <f t="shared" si="16"/>
        <v>315</v>
      </c>
      <c r="C93" t="str">
        <f t="shared" si="18"/>
        <v>0141</v>
      </c>
      <c r="D93" s="21"/>
      <c r="F93" s="82" t="s">
        <v>66</v>
      </c>
      <c r="H93" s="1" t="s">
        <v>464</v>
      </c>
      <c r="I93" s="1" t="s">
        <v>194</v>
      </c>
      <c r="J93" s="33">
        <v>-5</v>
      </c>
      <c r="L93" s="46">
        <v>5474319.0599999996</v>
      </c>
      <c r="M93" s="47"/>
      <c r="N93" s="48">
        <v>3637429</v>
      </c>
      <c r="O93" s="48"/>
      <c r="P93" s="48">
        <v>2110606</v>
      </c>
      <c r="Q93" s="48"/>
      <c r="R93" s="48">
        <v>185974</v>
      </c>
      <c r="T93" s="21">
        <v>3.18</v>
      </c>
      <c r="V93" s="20">
        <f t="shared" ref="V93:V103" si="19">ROUND(P93/R93,1)</f>
        <v>11.3</v>
      </c>
      <c r="W93" s="19"/>
    </row>
    <row r="94" spans="1:23" x14ac:dyDescent="0.2">
      <c r="A94" t="str">
        <f t="shared" si="17"/>
        <v xml:space="preserve">315.00 0142         </v>
      </c>
      <c r="B94">
        <f t="shared" si="16"/>
        <v>315</v>
      </c>
      <c r="C94" t="str">
        <f t="shared" si="18"/>
        <v>0142</v>
      </c>
      <c r="D94" s="21"/>
      <c r="F94" s="82" t="s">
        <v>67</v>
      </c>
      <c r="H94" s="1" t="s">
        <v>464</v>
      </c>
      <c r="I94" s="1" t="s">
        <v>194</v>
      </c>
      <c r="J94" s="33">
        <v>-5</v>
      </c>
      <c r="L94" s="46">
        <v>987949</v>
      </c>
      <c r="M94" s="47"/>
      <c r="N94" s="48">
        <v>925415</v>
      </c>
      <c r="O94" s="48"/>
      <c r="P94" s="48">
        <v>111931</v>
      </c>
      <c r="Q94" s="48"/>
      <c r="R94" s="48">
        <v>11019</v>
      </c>
      <c r="T94" s="21">
        <v>0.82</v>
      </c>
      <c r="V94" s="20">
        <f t="shared" si="19"/>
        <v>10.199999999999999</v>
      </c>
      <c r="W94" s="19"/>
    </row>
    <row r="95" spans="1:23" x14ac:dyDescent="0.2">
      <c r="A95" t="str">
        <f t="shared" si="17"/>
        <v xml:space="preserve">315.00 0151         </v>
      </c>
      <c r="B95">
        <f t="shared" si="16"/>
        <v>315</v>
      </c>
      <c r="C95" t="str">
        <f t="shared" si="18"/>
        <v>0151</v>
      </c>
      <c r="D95" s="21"/>
      <c r="F95" s="82" t="s">
        <v>68</v>
      </c>
      <c r="H95" s="1" t="s">
        <v>464</v>
      </c>
      <c r="I95" s="1" t="s">
        <v>194</v>
      </c>
      <c r="J95" s="33">
        <v>-5</v>
      </c>
      <c r="L95" s="46">
        <v>6856291.0499999998</v>
      </c>
      <c r="M95" s="47"/>
      <c r="N95" s="48">
        <v>3999065</v>
      </c>
      <c r="O95" s="48"/>
      <c r="P95" s="48">
        <v>3200040</v>
      </c>
      <c r="Q95" s="48"/>
      <c r="R95" s="48">
        <v>214025</v>
      </c>
      <c r="T95" s="21">
        <v>2.97</v>
      </c>
      <c r="V95" s="20">
        <f t="shared" si="19"/>
        <v>15</v>
      </c>
      <c r="W95" s="19"/>
    </row>
    <row r="96" spans="1:23" x14ac:dyDescent="0.2">
      <c r="A96" t="str">
        <f t="shared" si="17"/>
        <v xml:space="preserve">315.00 0152         </v>
      </c>
      <c r="B96">
        <f t="shared" si="16"/>
        <v>315</v>
      </c>
      <c r="C96" t="str">
        <f t="shared" si="18"/>
        <v>0152</v>
      </c>
      <c r="D96" s="21"/>
      <c r="F96" s="82" t="s">
        <v>69</v>
      </c>
      <c r="H96" s="1" t="s">
        <v>464</v>
      </c>
      <c r="I96" s="1" t="s">
        <v>194</v>
      </c>
      <c r="J96" s="33">
        <v>-5</v>
      </c>
      <c r="L96" s="46">
        <v>2216498.98</v>
      </c>
      <c r="M96" s="47"/>
      <c r="N96" s="48">
        <v>1831913</v>
      </c>
      <c r="O96" s="48"/>
      <c r="P96" s="48">
        <v>495413</v>
      </c>
      <c r="Q96" s="48"/>
      <c r="R96" s="48">
        <v>36996</v>
      </c>
      <c r="T96" s="21">
        <v>1.49</v>
      </c>
      <c r="V96" s="20">
        <f t="shared" si="19"/>
        <v>13.4</v>
      </c>
      <c r="W96" s="19"/>
    </row>
    <row r="97" spans="1:23" x14ac:dyDescent="0.2">
      <c r="A97" t="str">
        <f t="shared" si="17"/>
        <v xml:space="preserve">315.00 0161         </v>
      </c>
      <c r="B97">
        <f t="shared" si="16"/>
        <v>315</v>
      </c>
      <c r="C97" t="str">
        <f t="shared" si="18"/>
        <v>0161</v>
      </c>
      <c r="D97" s="21"/>
      <c r="F97" s="82" t="s">
        <v>70</v>
      </c>
      <c r="H97" s="1" t="s">
        <v>464</v>
      </c>
      <c r="I97" s="1" t="s">
        <v>194</v>
      </c>
      <c r="J97" s="33">
        <v>-5</v>
      </c>
      <c r="L97" s="46">
        <v>8571566.7100000009</v>
      </c>
      <c r="M97" s="47"/>
      <c r="N97" s="48">
        <v>5058977</v>
      </c>
      <c r="O97" s="48"/>
      <c r="P97" s="48">
        <v>3941167</v>
      </c>
      <c r="Q97" s="48"/>
      <c r="R97" s="48">
        <v>251391</v>
      </c>
      <c r="T97" s="21">
        <v>2.8</v>
      </c>
      <c r="V97" s="20">
        <f t="shared" si="19"/>
        <v>15.7</v>
      </c>
      <c r="W97" s="19"/>
    </row>
    <row r="98" spans="1:23" x14ac:dyDescent="0.2">
      <c r="A98" t="str">
        <f t="shared" si="17"/>
        <v xml:space="preserve">315.00 0162         </v>
      </c>
      <c r="B98">
        <f t="shared" si="16"/>
        <v>315</v>
      </c>
      <c r="C98" t="str">
        <f t="shared" si="18"/>
        <v>0162</v>
      </c>
      <c r="D98" s="21"/>
      <c r="F98" s="82" t="s">
        <v>71</v>
      </c>
      <c r="H98" s="1" t="s">
        <v>464</v>
      </c>
      <c r="I98" s="1" t="s">
        <v>194</v>
      </c>
      <c r="J98" s="33">
        <v>-5</v>
      </c>
      <c r="L98" s="46">
        <v>2124667</v>
      </c>
      <c r="M98" s="47"/>
      <c r="N98" s="48">
        <v>1756831</v>
      </c>
      <c r="O98" s="48"/>
      <c r="P98" s="48">
        <v>474070</v>
      </c>
      <c r="Q98" s="48"/>
      <c r="R98" s="48">
        <v>34157</v>
      </c>
      <c r="T98" s="21">
        <v>1.44</v>
      </c>
      <c r="V98" s="20">
        <f t="shared" si="19"/>
        <v>13.9</v>
      </c>
      <c r="W98" s="19"/>
    </row>
    <row r="99" spans="1:23" x14ac:dyDescent="0.2">
      <c r="A99" t="str">
        <f t="shared" si="17"/>
        <v xml:space="preserve">315.00 0211         </v>
      </c>
      <c r="B99">
        <f t="shared" si="16"/>
        <v>315</v>
      </c>
      <c r="C99" t="str">
        <f t="shared" si="18"/>
        <v>0211</v>
      </c>
      <c r="D99" s="21"/>
      <c r="F99" s="82" t="s">
        <v>72</v>
      </c>
      <c r="H99" s="1" t="s">
        <v>464</v>
      </c>
      <c r="I99" s="1" t="s">
        <v>194</v>
      </c>
      <c r="J99" s="33">
        <v>-5</v>
      </c>
      <c r="L99" s="46">
        <v>14425285.619999999</v>
      </c>
      <c r="M99" s="47"/>
      <c r="N99" s="48">
        <v>7663999</v>
      </c>
      <c r="O99" s="48"/>
      <c r="P99" s="48">
        <v>7482552</v>
      </c>
      <c r="Q99" s="48"/>
      <c r="R99" s="48">
        <v>410132</v>
      </c>
      <c r="T99" s="21">
        <v>2.75</v>
      </c>
      <c r="V99" s="20">
        <f t="shared" si="19"/>
        <v>18.2</v>
      </c>
      <c r="W99" s="19"/>
    </row>
    <row r="100" spans="1:23" x14ac:dyDescent="0.2">
      <c r="A100" t="str">
        <f t="shared" si="17"/>
        <v xml:space="preserve">315.00 0212         </v>
      </c>
      <c r="B100">
        <f t="shared" si="16"/>
        <v>315</v>
      </c>
      <c r="C100" t="str">
        <f t="shared" si="18"/>
        <v>0212</v>
      </c>
      <c r="D100" s="21"/>
      <c r="F100" s="82" t="s">
        <v>73</v>
      </c>
      <c r="H100" s="1" t="s">
        <v>464</v>
      </c>
      <c r="I100" s="1" t="s">
        <v>194</v>
      </c>
      <c r="J100" s="33">
        <v>-5</v>
      </c>
      <c r="L100" s="46">
        <v>5541695</v>
      </c>
      <c r="M100" s="47"/>
      <c r="N100" s="48">
        <v>4219198</v>
      </c>
      <c r="O100" s="48"/>
      <c r="P100" s="48">
        <v>1599582</v>
      </c>
      <c r="Q100" s="48"/>
      <c r="R100" s="48">
        <v>99693</v>
      </c>
      <c r="T100" s="21">
        <v>1.67</v>
      </c>
      <c r="V100" s="20">
        <f t="shared" si="19"/>
        <v>16</v>
      </c>
      <c r="W100" s="19"/>
    </row>
    <row r="101" spans="1:23" x14ac:dyDescent="0.2">
      <c r="A101" t="str">
        <f t="shared" si="17"/>
        <v xml:space="preserve">315.00 0221         </v>
      </c>
      <c r="B101">
        <f t="shared" si="16"/>
        <v>315</v>
      </c>
      <c r="C101" t="str">
        <f t="shared" si="18"/>
        <v>0221</v>
      </c>
      <c r="D101" s="21"/>
      <c r="F101" s="82" t="s">
        <v>74</v>
      </c>
      <c r="H101" s="1" t="s">
        <v>464</v>
      </c>
      <c r="I101" s="1" t="s">
        <v>194</v>
      </c>
      <c r="J101" s="33">
        <v>-5</v>
      </c>
      <c r="L101" s="46">
        <v>6428715.5099999998</v>
      </c>
      <c r="M101" s="47"/>
      <c r="N101" s="48">
        <v>4407033</v>
      </c>
      <c r="O101" s="48"/>
      <c r="P101" s="48">
        <v>2343119</v>
      </c>
      <c r="Q101" s="48"/>
      <c r="R101" s="48">
        <v>136760</v>
      </c>
      <c r="T101" s="21">
        <v>2.0299999999999998</v>
      </c>
      <c r="V101" s="20">
        <f t="shared" si="19"/>
        <v>17.100000000000001</v>
      </c>
      <c r="W101" s="19"/>
    </row>
    <row r="102" spans="1:23" x14ac:dyDescent="0.2">
      <c r="A102" t="str">
        <f t="shared" si="17"/>
        <v xml:space="preserve">315.00 0222         </v>
      </c>
      <c r="B102">
        <f t="shared" si="16"/>
        <v>315</v>
      </c>
      <c r="C102" t="str">
        <f t="shared" si="18"/>
        <v>0222</v>
      </c>
      <c r="D102" s="21"/>
      <c r="F102" s="82" t="s">
        <v>75</v>
      </c>
      <c r="H102" s="1" t="s">
        <v>464</v>
      </c>
      <c r="I102" s="1" t="s">
        <v>194</v>
      </c>
      <c r="J102" s="33">
        <v>-5</v>
      </c>
      <c r="L102" s="46">
        <v>4505053.4000000004</v>
      </c>
      <c r="M102" s="47"/>
      <c r="N102" s="48">
        <v>3408426</v>
      </c>
      <c r="O102" s="48"/>
      <c r="P102" s="48">
        <v>1321880</v>
      </c>
      <c r="Q102" s="48"/>
      <c r="R102" s="48">
        <v>82399</v>
      </c>
      <c r="T102" s="21">
        <v>1.69</v>
      </c>
      <c r="V102" s="20">
        <f t="shared" si="19"/>
        <v>16</v>
      </c>
      <c r="W102" s="19"/>
    </row>
    <row r="103" spans="1:23" x14ac:dyDescent="0.2">
      <c r="A103" t="str">
        <f t="shared" si="17"/>
        <v xml:space="preserve">315.00 0231         </v>
      </c>
      <c r="B103">
        <f t="shared" si="16"/>
        <v>315</v>
      </c>
      <c r="C103" t="str">
        <f t="shared" si="18"/>
        <v>0231</v>
      </c>
      <c r="D103" s="21"/>
      <c r="F103" s="82" t="s">
        <v>76</v>
      </c>
      <c r="H103" s="1" t="s">
        <v>464</v>
      </c>
      <c r="I103" s="1" t="s">
        <v>194</v>
      </c>
      <c r="J103" s="33">
        <v>-5</v>
      </c>
      <c r="L103" s="46">
        <v>13482711</v>
      </c>
      <c r="M103" s="47"/>
      <c r="N103" s="48">
        <v>9859013</v>
      </c>
      <c r="O103" s="48"/>
      <c r="P103" s="48">
        <v>4297834</v>
      </c>
      <c r="Q103" s="48"/>
      <c r="R103" s="48">
        <v>221163</v>
      </c>
      <c r="T103" s="21">
        <v>1.58</v>
      </c>
      <c r="V103" s="20">
        <f t="shared" si="19"/>
        <v>19.399999999999999</v>
      </c>
      <c r="W103" s="19"/>
    </row>
    <row r="104" spans="1:23" x14ac:dyDescent="0.2">
      <c r="A104" t="str">
        <f t="shared" si="17"/>
        <v xml:space="preserve">315.00 0232         </v>
      </c>
      <c r="B104">
        <f t="shared" si="16"/>
        <v>315</v>
      </c>
      <c r="C104" t="str">
        <f t="shared" si="18"/>
        <v>0232</v>
      </c>
      <c r="D104" s="21"/>
      <c r="F104" s="82" t="s">
        <v>77</v>
      </c>
      <c r="H104" s="1" t="s">
        <v>464</v>
      </c>
      <c r="I104" s="1" t="s">
        <v>194</v>
      </c>
      <c r="J104" s="33">
        <v>-5</v>
      </c>
      <c r="L104" s="46">
        <v>2531773</v>
      </c>
      <c r="M104" s="47"/>
      <c r="N104" s="48">
        <v>1869107</v>
      </c>
      <c r="O104" s="48"/>
      <c r="P104" s="48">
        <v>789255</v>
      </c>
      <c r="Q104" s="48"/>
      <c r="R104" s="48">
        <v>41010</v>
      </c>
      <c r="T104" s="21">
        <v>1.56</v>
      </c>
      <c r="V104" s="20">
        <f>ROUND(P104/R104,1)</f>
        <v>19.2</v>
      </c>
      <c r="W104" s="19"/>
    </row>
    <row r="105" spans="1:23" x14ac:dyDescent="0.2">
      <c r="A105" t="str">
        <f t="shared" si="17"/>
        <v xml:space="preserve">315.00 0241         </v>
      </c>
      <c r="B105">
        <f t="shared" si="16"/>
        <v>315</v>
      </c>
      <c r="C105" t="str">
        <f t="shared" si="18"/>
        <v>0241</v>
      </c>
      <c r="D105" s="21"/>
      <c r="F105" s="82" t="s">
        <v>78</v>
      </c>
      <c r="H105" s="1" t="s">
        <v>464</v>
      </c>
      <c r="I105" s="1" t="s">
        <v>194</v>
      </c>
      <c r="J105" s="33">
        <v>-5</v>
      </c>
      <c r="L105" s="46">
        <v>20755277.949999999</v>
      </c>
      <c r="M105" s="47"/>
      <c r="N105" s="48">
        <v>13839245</v>
      </c>
      <c r="O105" s="48"/>
      <c r="P105" s="48">
        <v>7953796</v>
      </c>
      <c r="Q105" s="48"/>
      <c r="R105" s="48">
        <v>383791</v>
      </c>
      <c r="T105" s="21">
        <v>1.75</v>
      </c>
      <c r="V105" s="20">
        <f>ROUND(P105/R105,1)</f>
        <v>20.7</v>
      </c>
      <c r="W105" s="19"/>
    </row>
    <row r="106" spans="1:23" x14ac:dyDescent="0.2">
      <c r="A106" t="str">
        <f t="shared" si="17"/>
        <v xml:space="preserve">315.00 0242         </v>
      </c>
      <c r="B106">
        <f t="shared" si="16"/>
        <v>315</v>
      </c>
      <c r="C106" t="str">
        <f t="shared" si="18"/>
        <v>0242</v>
      </c>
      <c r="D106" s="21"/>
      <c r="F106" s="82" t="s">
        <v>79</v>
      </c>
      <c r="H106" s="1" t="s">
        <v>464</v>
      </c>
      <c r="I106" s="1" t="s">
        <v>194</v>
      </c>
      <c r="J106" s="33">
        <v>-5</v>
      </c>
      <c r="L106" s="46">
        <v>5864978.5199999996</v>
      </c>
      <c r="M106" s="47"/>
      <c r="N106" s="48">
        <v>4000224</v>
      </c>
      <c r="O106" s="48"/>
      <c r="P106" s="48">
        <v>2158003</v>
      </c>
      <c r="Q106" s="48"/>
      <c r="R106" s="48">
        <v>105878</v>
      </c>
      <c r="T106" s="21">
        <v>1.71</v>
      </c>
      <c r="V106" s="20">
        <f>ROUND(P106/R106,1)</f>
        <v>20.399999999999999</v>
      </c>
      <c r="W106" s="19"/>
    </row>
    <row r="107" spans="1:23" x14ac:dyDescent="0.2">
      <c r="A107" t="str">
        <f t="shared" si="17"/>
        <v xml:space="preserve">315.00 0311         </v>
      </c>
      <c r="B107">
        <f t="shared" si="16"/>
        <v>315</v>
      </c>
      <c r="C107" t="str">
        <f t="shared" si="18"/>
        <v>0311</v>
      </c>
      <c r="D107" s="21"/>
      <c r="F107" s="82" t="s">
        <v>80</v>
      </c>
      <c r="H107" s="1" t="s">
        <v>464</v>
      </c>
      <c r="I107" s="1" t="s">
        <v>194</v>
      </c>
      <c r="J107" s="33">
        <v>-5</v>
      </c>
      <c r="L107" s="46">
        <v>56269846</v>
      </c>
      <c r="M107" s="47"/>
      <c r="N107" s="48">
        <v>28932620</v>
      </c>
      <c r="O107" s="48"/>
      <c r="P107" s="48">
        <v>30150719</v>
      </c>
      <c r="Q107" s="48"/>
      <c r="R107" s="48">
        <v>1281579</v>
      </c>
      <c r="T107" s="21">
        <v>2.13</v>
      </c>
      <c r="V107" s="20">
        <f>ROUND(P107/R107,1)</f>
        <v>23.5</v>
      </c>
      <c r="W107" s="19"/>
    </row>
    <row r="108" spans="1:23" x14ac:dyDescent="0.2">
      <c r="A108" t="str">
        <f t="shared" si="17"/>
        <v xml:space="preserve">315.00 0312         </v>
      </c>
      <c r="B108">
        <f t="shared" si="16"/>
        <v>315</v>
      </c>
      <c r="C108" t="str">
        <f t="shared" si="18"/>
        <v>0312</v>
      </c>
      <c r="D108" s="21"/>
      <c r="F108" s="82" t="s">
        <v>81</v>
      </c>
      <c r="H108" s="1" t="s">
        <v>464</v>
      </c>
      <c r="I108" s="1" t="s">
        <v>194</v>
      </c>
      <c r="J108" s="33">
        <v>-5</v>
      </c>
      <c r="L108" s="49">
        <v>2736920</v>
      </c>
      <c r="M108" s="47"/>
      <c r="N108" s="48">
        <v>1409344</v>
      </c>
      <c r="O108" s="48"/>
      <c r="P108" s="48">
        <v>1464422</v>
      </c>
      <c r="Q108" s="48"/>
      <c r="R108" s="48">
        <v>62279</v>
      </c>
      <c r="T108" s="21">
        <v>2.12</v>
      </c>
      <c r="V108" s="20">
        <f>ROUND(P108/R108,1)</f>
        <v>23.5</v>
      </c>
      <c r="W108" s="19"/>
    </row>
    <row r="109" spans="1:23" x14ac:dyDescent="0.2">
      <c r="A109" t="str">
        <f t="shared" si="17"/>
        <v xml:space="preserve">315.00 0321         </v>
      </c>
      <c r="B109">
        <f t="shared" si="16"/>
        <v>315</v>
      </c>
      <c r="C109" t="str">
        <f t="shared" si="18"/>
        <v>0321</v>
      </c>
      <c r="D109" s="21"/>
      <c r="F109" s="82" t="s">
        <v>379</v>
      </c>
      <c r="H109" s="1" t="str">
        <f>+H108</f>
        <v>50-S2</v>
      </c>
      <c r="I109" s="1" t="s">
        <v>194</v>
      </c>
      <c r="J109" s="1">
        <f>+J108</f>
        <v>-5</v>
      </c>
      <c r="L109" s="138"/>
      <c r="M109" s="47"/>
      <c r="N109" s="48"/>
      <c r="O109" s="48"/>
      <c r="P109" s="48"/>
      <c r="Q109" s="48"/>
      <c r="R109" s="48"/>
      <c r="T109" s="21">
        <v>2.4900000000000002</v>
      </c>
      <c r="V109" s="20"/>
      <c r="W109" s="19"/>
    </row>
    <row r="110" spans="1:23" x14ac:dyDescent="0.2">
      <c r="A110" t="str">
        <f t="shared" si="17"/>
        <v xml:space="preserve">315.00 0322         </v>
      </c>
      <c r="B110">
        <f t="shared" si="16"/>
        <v>315</v>
      </c>
      <c r="C110" t="str">
        <f t="shared" si="18"/>
        <v>0322</v>
      </c>
      <c r="D110" s="21"/>
      <c r="F110" s="82" t="s">
        <v>380</v>
      </c>
      <c r="H110" s="1" t="str">
        <f>+H109</f>
        <v>50-S2</v>
      </c>
      <c r="I110" s="1" t="s">
        <v>194</v>
      </c>
      <c r="J110" s="1">
        <f>+J109</f>
        <v>-5</v>
      </c>
      <c r="L110" s="138"/>
      <c r="M110" s="47"/>
      <c r="N110" s="48"/>
      <c r="O110" s="48"/>
      <c r="P110" s="48"/>
      <c r="Q110" s="48"/>
      <c r="R110" s="48"/>
      <c r="T110" s="21">
        <v>2.4900000000000002</v>
      </c>
      <c r="V110" s="20"/>
      <c r="W110" s="19"/>
    </row>
    <row r="111" spans="1:23" x14ac:dyDescent="0.2">
      <c r="B111">
        <f>+IF(D111="",B108,D111)</f>
        <v>315</v>
      </c>
      <c r="D111" s="21"/>
      <c r="H111" s="1"/>
      <c r="I111" s="1"/>
      <c r="J111" s="33"/>
      <c r="L111" s="46"/>
      <c r="N111" s="40"/>
      <c r="O111" s="34"/>
      <c r="P111" s="40"/>
      <c r="Q111" s="34"/>
      <c r="R111" s="40"/>
      <c r="T111" s="21"/>
      <c r="V111" s="20"/>
      <c r="W111" s="19"/>
    </row>
    <row r="112" spans="1:23" x14ac:dyDescent="0.2">
      <c r="B112">
        <f t="shared" si="16"/>
        <v>315</v>
      </c>
      <c r="D112" s="21"/>
      <c r="F112" s="18" t="s">
        <v>32</v>
      </c>
      <c r="H112" s="1"/>
      <c r="I112" s="1"/>
      <c r="J112" s="33"/>
      <c r="L112" s="46">
        <f>SUM(L90:L108)</f>
        <v>162709107.80000001</v>
      </c>
      <c r="N112" s="34">
        <f>SUM(N90:N108)</f>
        <v>100950177</v>
      </c>
      <c r="O112" s="34"/>
      <c r="P112" s="34">
        <f>SUM(P90:P108)</f>
        <v>69894389</v>
      </c>
      <c r="Q112" s="34"/>
      <c r="R112" s="34">
        <f>SUM(R90:R108)</f>
        <v>3558246</v>
      </c>
      <c r="T112" s="21">
        <f>R112/L112*100</f>
        <v>2.1868757367742138</v>
      </c>
      <c r="V112" s="20">
        <f>ROUND(P112/R112,1)</f>
        <v>19.600000000000001</v>
      </c>
      <c r="W112" s="19"/>
    </row>
    <row r="113" spans="1:23" x14ac:dyDescent="0.2">
      <c r="B113">
        <f t="shared" si="16"/>
        <v>315</v>
      </c>
      <c r="D113" s="21"/>
      <c r="H113" s="1"/>
      <c r="I113" s="1"/>
      <c r="J113" s="33"/>
      <c r="L113" s="46"/>
      <c r="N113" s="34"/>
      <c r="O113" s="34"/>
      <c r="P113" s="34"/>
      <c r="Q113" s="34"/>
      <c r="R113" s="34"/>
      <c r="T113" s="21"/>
      <c r="V113" s="20"/>
      <c r="W113" s="19"/>
    </row>
    <row r="114" spans="1:23" x14ac:dyDescent="0.2">
      <c r="B114">
        <f t="shared" si="16"/>
        <v>316</v>
      </c>
      <c r="D114" s="21">
        <v>316</v>
      </c>
      <c r="E114" t="s">
        <v>0</v>
      </c>
      <c r="F114" t="s">
        <v>33</v>
      </c>
      <c r="J114" s="32"/>
      <c r="L114" s="46"/>
      <c r="N114" s="34"/>
      <c r="O114" s="34"/>
      <c r="P114" s="34"/>
      <c r="Q114" s="34"/>
      <c r="R114" s="34"/>
      <c r="W114" s="19"/>
    </row>
    <row r="115" spans="1:23" x14ac:dyDescent="0.2">
      <c r="A115" t="str">
        <f t="shared" ref="A115:A130" si="20">+TEXT(B115,"###.00")&amp;" "&amp;C115&amp;"         "</f>
        <v xml:space="preserve">316.00 0112         </v>
      </c>
      <c r="B115">
        <f t="shared" si="16"/>
        <v>316</v>
      </c>
      <c r="C115" t="str">
        <f t="shared" ref="C115:C130" si="21">+VLOOKUP(TRIM(F115),GroupNumbers,2,0)</f>
        <v>0112</v>
      </c>
      <c r="D115" s="21"/>
      <c r="F115" s="82" t="s">
        <v>105</v>
      </c>
      <c r="H115" s="1" t="s">
        <v>465</v>
      </c>
      <c r="I115" s="1" t="s">
        <v>194</v>
      </c>
      <c r="J115" s="33">
        <v>-5</v>
      </c>
      <c r="L115" s="46">
        <v>38746</v>
      </c>
      <c r="M115" s="47"/>
      <c r="N115" s="48">
        <v>40683</v>
      </c>
      <c r="O115" s="48"/>
      <c r="P115" s="48">
        <v>0</v>
      </c>
      <c r="Q115" s="48"/>
      <c r="R115" s="48">
        <v>0</v>
      </c>
      <c r="T115" s="106" t="s">
        <v>460</v>
      </c>
      <c r="V115" s="107" t="s">
        <v>460</v>
      </c>
      <c r="W115" s="19"/>
    </row>
    <row r="116" spans="1:23" x14ac:dyDescent="0.2">
      <c r="A116" t="str">
        <f t="shared" si="20"/>
        <v xml:space="preserve">316.00 0131         </v>
      </c>
      <c r="B116">
        <f t="shared" si="16"/>
        <v>316</v>
      </c>
      <c r="C116" t="str">
        <f t="shared" si="21"/>
        <v>0131</v>
      </c>
      <c r="D116" s="21"/>
      <c r="F116" s="82" t="s">
        <v>106</v>
      </c>
      <c r="H116" s="1" t="s">
        <v>465</v>
      </c>
      <c r="I116" s="1" t="s">
        <v>194</v>
      </c>
      <c r="J116" s="33">
        <v>-5</v>
      </c>
      <c r="L116" s="46">
        <v>11665</v>
      </c>
      <c r="M116" s="47"/>
      <c r="N116" s="48">
        <v>12248</v>
      </c>
      <c r="O116" s="48"/>
      <c r="P116" s="48">
        <v>0</v>
      </c>
      <c r="Q116" s="48"/>
      <c r="R116" s="48">
        <v>0</v>
      </c>
      <c r="T116" s="106" t="s">
        <v>460</v>
      </c>
      <c r="V116" s="107" t="s">
        <v>460</v>
      </c>
      <c r="W116" s="19"/>
    </row>
    <row r="117" spans="1:23" x14ac:dyDescent="0.2">
      <c r="A117" t="str">
        <f t="shared" si="20"/>
        <v xml:space="preserve">316.00 0141         </v>
      </c>
      <c r="B117">
        <f t="shared" si="16"/>
        <v>316</v>
      </c>
      <c r="C117" t="str">
        <f t="shared" si="21"/>
        <v>0141</v>
      </c>
      <c r="D117" s="21"/>
      <c r="F117" s="82" t="s">
        <v>107</v>
      </c>
      <c r="H117" s="1" t="s">
        <v>465</v>
      </c>
      <c r="I117" s="1" t="s">
        <v>194</v>
      </c>
      <c r="J117" s="33">
        <v>-5</v>
      </c>
      <c r="L117" s="46">
        <v>71143.38</v>
      </c>
      <c r="M117" s="47"/>
      <c r="N117" s="48">
        <v>22270</v>
      </c>
      <c r="O117" s="48"/>
      <c r="P117" s="48">
        <v>52430</v>
      </c>
      <c r="Q117" s="48"/>
      <c r="R117" s="48">
        <v>4624</v>
      </c>
      <c r="T117" s="21">
        <v>6.3</v>
      </c>
      <c r="V117" s="20">
        <f t="shared" ref="V117:V123" si="22">ROUND(P117/R117,1)</f>
        <v>11.3</v>
      </c>
      <c r="W117" s="19"/>
    </row>
    <row r="118" spans="1:23" x14ac:dyDescent="0.2">
      <c r="A118" t="str">
        <f t="shared" si="20"/>
        <v xml:space="preserve">316.00 0142         </v>
      </c>
      <c r="B118">
        <f t="shared" si="16"/>
        <v>316</v>
      </c>
      <c r="C118" t="str">
        <f t="shared" si="21"/>
        <v>0142</v>
      </c>
      <c r="D118" s="21"/>
      <c r="F118" s="82" t="s">
        <v>108</v>
      </c>
      <c r="H118" s="1" t="s">
        <v>465</v>
      </c>
      <c r="I118" s="1" t="s">
        <v>194</v>
      </c>
      <c r="J118" s="33">
        <v>-5</v>
      </c>
      <c r="L118" s="46">
        <v>6464</v>
      </c>
      <c r="M118" s="47"/>
      <c r="N118" s="48">
        <v>4941</v>
      </c>
      <c r="O118" s="48"/>
      <c r="P118" s="48">
        <v>1846</v>
      </c>
      <c r="Q118" s="48"/>
      <c r="R118" s="48">
        <v>204</v>
      </c>
      <c r="T118" s="21">
        <v>2.83</v>
      </c>
      <c r="V118" s="20">
        <f t="shared" si="22"/>
        <v>9</v>
      </c>
      <c r="W118" s="19"/>
    </row>
    <row r="119" spans="1:23" x14ac:dyDescent="0.2">
      <c r="A119" t="str">
        <f t="shared" si="20"/>
        <v xml:space="preserve">316.00 0151         </v>
      </c>
      <c r="B119">
        <f t="shared" si="16"/>
        <v>316</v>
      </c>
      <c r="C119" t="str">
        <f t="shared" si="21"/>
        <v>0151</v>
      </c>
      <c r="D119" s="21"/>
      <c r="F119" s="82" t="s">
        <v>109</v>
      </c>
      <c r="H119" s="1" t="s">
        <v>465</v>
      </c>
      <c r="I119" s="1" t="s">
        <v>194</v>
      </c>
      <c r="J119" s="33">
        <v>-5</v>
      </c>
      <c r="L119" s="46">
        <v>80865.509999999995</v>
      </c>
      <c r="M119" s="47"/>
      <c r="N119" s="48">
        <v>16978</v>
      </c>
      <c r="O119" s="48"/>
      <c r="P119" s="48">
        <v>67930</v>
      </c>
      <c r="Q119" s="48"/>
      <c r="R119" s="48">
        <v>4473</v>
      </c>
      <c r="T119" s="21">
        <v>5.4</v>
      </c>
      <c r="V119" s="20">
        <f t="shared" si="22"/>
        <v>15.2</v>
      </c>
      <c r="W119" s="19"/>
    </row>
    <row r="120" spans="1:23" x14ac:dyDescent="0.2">
      <c r="A120" t="str">
        <f t="shared" si="20"/>
        <v xml:space="preserve">316.00 0152         </v>
      </c>
      <c r="B120">
        <f t="shared" si="16"/>
        <v>316</v>
      </c>
      <c r="C120" t="str">
        <f t="shared" si="21"/>
        <v>0152</v>
      </c>
      <c r="D120" s="21"/>
      <c r="F120" s="82" t="s">
        <v>110</v>
      </c>
      <c r="H120" s="1" t="s">
        <v>465</v>
      </c>
      <c r="I120" s="1" t="s">
        <v>194</v>
      </c>
      <c r="J120" s="33">
        <v>-5</v>
      </c>
      <c r="L120" s="46">
        <v>47299</v>
      </c>
      <c r="M120" s="47"/>
      <c r="N120" s="48">
        <v>32551</v>
      </c>
      <c r="O120" s="48"/>
      <c r="P120" s="48">
        <v>17112</v>
      </c>
      <c r="Q120" s="48"/>
      <c r="R120" s="48">
        <v>1478</v>
      </c>
      <c r="T120" s="21">
        <v>2.85</v>
      </c>
      <c r="V120" s="20">
        <f t="shared" si="22"/>
        <v>11.6</v>
      </c>
      <c r="W120" s="19"/>
    </row>
    <row r="121" spans="1:23" x14ac:dyDescent="0.2">
      <c r="A121" t="str">
        <f t="shared" si="20"/>
        <v xml:space="preserve">316.00 0161         </v>
      </c>
      <c r="B121">
        <f t="shared" si="16"/>
        <v>316</v>
      </c>
      <c r="C121" t="str">
        <f t="shared" si="21"/>
        <v>0161</v>
      </c>
      <c r="D121" s="21"/>
      <c r="F121" s="82" t="s">
        <v>111</v>
      </c>
      <c r="H121" s="1" t="s">
        <v>465</v>
      </c>
      <c r="I121" s="1" t="s">
        <v>194</v>
      </c>
      <c r="J121" s="33">
        <v>-5</v>
      </c>
      <c r="L121" s="46">
        <v>2707943.48</v>
      </c>
      <c r="M121" s="47"/>
      <c r="N121" s="48">
        <v>981898</v>
      </c>
      <c r="O121" s="48"/>
      <c r="P121" s="48">
        <v>1861444</v>
      </c>
      <c r="Q121" s="48"/>
      <c r="R121" s="48">
        <v>122063</v>
      </c>
      <c r="T121" s="21">
        <v>4.32</v>
      </c>
      <c r="V121" s="20">
        <f t="shared" si="22"/>
        <v>15.2</v>
      </c>
      <c r="W121" s="19"/>
    </row>
    <row r="122" spans="1:23" x14ac:dyDescent="0.2">
      <c r="A122" t="str">
        <f t="shared" si="20"/>
        <v xml:space="preserve">316.00 0162         </v>
      </c>
      <c r="B122">
        <f t="shared" si="16"/>
        <v>316</v>
      </c>
      <c r="C122" t="str">
        <f t="shared" si="21"/>
        <v>0162</v>
      </c>
      <c r="D122" s="21"/>
      <c r="F122" s="82" t="s">
        <v>112</v>
      </c>
      <c r="H122" s="1" t="s">
        <v>465</v>
      </c>
      <c r="I122" s="1" t="s">
        <v>194</v>
      </c>
      <c r="J122" s="33">
        <v>-5</v>
      </c>
      <c r="L122" s="46">
        <v>31569</v>
      </c>
      <c r="M122" s="47"/>
      <c r="N122" s="48">
        <v>22215</v>
      </c>
      <c r="O122" s="48"/>
      <c r="P122" s="48">
        <v>10933</v>
      </c>
      <c r="Q122" s="48"/>
      <c r="R122" s="48">
        <v>942</v>
      </c>
      <c r="T122" s="21">
        <v>2.75</v>
      </c>
      <c r="V122" s="20">
        <f t="shared" si="22"/>
        <v>11.6</v>
      </c>
      <c r="W122" s="19"/>
    </row>
    <row r="123" spans="1:23" x14ac:dyDescent="0.2">
      <c r="A123" t="str">
        <f t="shared" si="20"/>
        <v xml:space="preserve">316.00 0211         </v>
      </c>
      <c r="B123">
        <f t="shared" si="16"/>
        <v>316</v>
      </c>
      <c r="C123" t="str">
        <f t="shared" si="21"/>
        <v>0211</v>
      </c>
      <c r="D123" s="21"/>
      <c r="F123" s="82" t="s">
        <v>113</v>
      </c>
      <c r="H123" s="1" t="s">
        <v>465</v>
      </c>
      <c r="I123" s="1" t="s">
        <v>194</v>
      </c>
      <c r="J123" s="33">
        <v>-5</v>
      </c>
      <c r="L123" s="46">
        <v>696198.16</v>
      </c>
      <c r="M123" s="47"/>
      <c r="N123" s="48">
        <v>393771</v>
      </c>
      <c r="O123" s="48"/>
      <c r="P123" s="48">
        <v>337237</v>
      </c>
      <c r="Q123" s="48"/>
      <c r="R123" s="48">
        <v>23454</v>
      </c>
      <c r="T123" s="21">
        <v>3.22</v>
      </c>
      <c r="V123" s="20">
        <f t="shared" si="22"/>
        <v>14.4</v>
      </c>
      <c r="W123" s="19"/>
    </row>
    <row r="124" spans="1:23" x14ac:dyDescent="0.2">
      <c r="A124" t="str">
        <f t="shared" si="20"/>
        <v xml:space="preserve">316.00 0221         </v>
      </c>
      <c r="B124">
        <f t="shared" si="16"/>
        <v>316</v>
      </c>
      <c r="C124" t="str">
        <f t="shared" si="21"/>
        <v>0221</v>
      </c>
      <c r="D124" s="21"/>
      <c r="F124" s="82" t="s">
        <v>114</v>
      </c>
      <c r="H124" s="1" t="s">
        <v>465</v>
      </c>
      <c r="I124" s="1" t="s">
        <v>194</v>
      </c>
      <c r="J124" s="33">
        <v>-5</v>
      </c>
      <c r="L124" s="46">
        <v>112007.8</v>
      </c>
      <c r="M124" s="47"/>
      <c r="N124" s="48">
        <v>70170</v>
      </c>
      <c r="O124" s="48"/>
      <c r="P124" s="48">
        <v>47439</v>
      </c>
      <c r="Q124" s="48"/>
      <c r="R124" s="48">
        <v>3474</v>
      </c>
      <c r="T124" s="21">
        <v>2.9</v>
      </c>
      <c r="V124" s="20">
        <f>ROUND(P124/R124,1)</f>
        <v>13.7</v>
      </c>
      <c r="W124" s="19"/>
    </row>
    <row r="125" spans="1:23" x14ac:dyDescent="0.2">
      <c r="A125" t="str">
        <f t="shared" si="20"/>
        <v xml:space="preserve">316.00 0231         </v>
      </c>
      <c r="B125">
        <f t="shared" si="16"/>
        <v>316</v>
      </c>
      <c r="C125" t="str">
        <f t="shared" si="21"/>
        <v>0231</v>
      </c>
      <c r="D125" s="21"/>
      <c r="F125" s="82" t="s">
        <v>115</v>
      </c>
      <c r="H125" s="1" t="s">
        <v>465</v>
      </c>
      <c r="I125" s="1" t="s">
        <v>194</v>
      </c>
      <c r="J125" s="33">
        <v>-5</v>
      </c>
      <c r="L125" s="46">
        <v>318625</v>
      </c>
      <c r="M125" s="47"/>
      <c r="N125" s="48">
        <v>205205</v>
      </c>
      <c r="O125" s="48"/>
      <c r="P125" s="48">
        <v>129352</v>
      </c>
      <c r="Q125" s="48"/>
      <c r="R125" s="48">
        <v>8883</v>
      </c>
      <c r="T125" s="21">
        <v>2.59</v>
      </c>
      <c r="V125" s="20">
        <f>ROUND(P125/R125,1)</f>
        <v>14.6</v>
      </c>
      <c r="W125" s="19"/>
    </row>
    <row r="126" spans="1:23" x14ac:dyDescent="0.2">
      <c r="A126" t="str">
        <f t="shared" si="20"/>
        <v xml:space="preserve">316.00 0241         </v>
      </c>
      <c r="B126">
        <f t="shared" si="16"/>
        <v>316</v>
      </c>
      <c r="C126" t="str">
        <f t="shared" si="21"/>
        <v>0241</v>
      </c>
      <c r="D126" s="21"/>
      <c r="F126" s="82" t="s">
        <v>116</v>
      </c>
      <c r="H126" s="1" t="s">
        <v>465</v>
      </c>
      <c r="I126" s="1" t="s">
        <v>194</v>
      </c>
      <c r="J126" s="33">
        <v>-5</v>
      </c>
      <c r="L126" s="46">
        <v>5198564.7699999996</v>
      </c>
      <c r="M126" s="47"/>
      <c r="N126" s="48">
        <v>1641175</v>
      </c>
      <c r="O126" s="48"/>
      <c r="P126" s="48">
        <v>3817319</v>
      </c>
      <c r="Q126" s="48"/>
      <c r="R126" s="48">
        <v>170528</v>
      </c>
      <c r="T126" s="21">
        <v>3.04</v>
      </c>
      <c r="V126" s="20">
        <f>ROUND(P126/R126,1)</f>
        <v>22.4</v>
      </c>
      <c r="W126" s="19"/>
    </row>
    <row r="127" spans="1:23" x14ac:dyDescent="0.2">
      <c r="A127" t="str">
        <f t="shared" si="20"/>
        <v xml:space="preserve">316.00 0242         </v>
      </c>
      <c r="B127">
        <f t="shared" si="16"/>
        <v>316</v>
      </c>
      <c r="C127" t="str">
        <f t="shared" si="21"/>
        <v>0242</v>
      </c>
      <c r="D127" s="21"/>
      <c r="F127" s="82" t="s">
        <v>117</v>
      </c>
      <c r="H127" s="1" t="s">
        <v>465</v>
      </c>
      <c r="I127" s="1" t="s">
        <v>194</v>
      </c>
      <c r="J127" s="33">
        <v>-5</v>
      </c>
      <c r="L127" s="46">
        <v>53006.66</v>
      </c>
      <c r="M127" s="47"/>
      <c r="N127" s="48">
        <v>26501</v>
      </c>
      <c r="O127" s="48"/>
      <c r="P127" s="48">
        <v>29156</v>
      </c>
      <c r="Q127" s="48"/>
      <c r="R127" s="48">
        <v>1602</v>
      </c>
      <c r="T127" s="21">
        <v>2.83</v>
      </c>
      <c r="V127" s="20">
        <f>ROUND(P127/R127,1)</f>
        <v>18.2</v>
      </c>
      <c r="W127" s="19"/>
    </row>
    <row r="128" spans="1:23" x14ac:dyDescent="0.2">
      <c r="A128" t="str">
        <f t="shared" si="20"/>
        <v xml:space="preserve">316.00 0311         </v>
      </c>
      <c r="B128">
        <f t="shared" si="16"/>
        <v>316</v>
      </c>
      <c r="C128" t="str">
        <f t="shared" si="21"/>
        <v>0311</v>
      </c>
      <c r="D128" s="21"/>
      <c r="F128" s="82" t="s">
        <v>118</v>
      </c>
      <c r="H128" s="1" t="s">
        <v>465</v>
      </c>
      <c r="I128" s="1" t="s">
        <v>194</v>
      </c>
      <c r="J128" s="33">
        <v>-5</v>
      </c>
      <c r="L128" s="49">
        <v>2574446.81</v>
      </c>
      <c r="M128" s="47"/>
      <c r="N128" s="48">
        <v>1009526</v>
      </c>
      <c r="O128" s="48"/>
      <c r="P128" s="48">
        <v>1693644</v>
      </c>
      <c r="Q128" s="48"/>
      <c r="R128" s="48">
        <v>81361</v>
      </c>
      <c r="T128" s="21">
        <v>2.89</v>
      </c>
      <c r="V128" s="20">
        <f>ROUND(P128/R128,1)</f>
        <v>20.8</v>
      </c>
      <c r="W128" s="19"/>
    </row>
    <row r="129" spans="1:23" x14ac:dyDescent="0.2">
      <c r="A129" t="str">
        <f t="shared" si="20"/>
        <v xml:space="preserve">316.00 0321         </v>
      </c>
      <c r="B129">
        <f t="shared" si="16"/>
        <v>316</v>
      </c>
      <c r="C129" t="str">
        <f t="shared" si="21"/>
        <v>0321</v>
      </c>
      <c r="D129" s="21"/>
      <c r="F129" s="82" t="s">
        <v>379</v>
      </c>
      <c r="H129" s="1" t="str">
        <f>+H128</f>
        <v>40-S2</v>
      </c>
      <c r="I129" s="1" t="s">
        <v>194</v>
      </c>
      <c r="J129" s="1">
        <f>+J128</f>
        <v>-5</v>
      </c>
      <c r="L129" s="138"/>
      <c r="M129" s="47"/>
      <c r="N129" s="48"/>
      <c r="O129" s="48"/>
      <c r="P129" s="48"/>
      <c r="Q129" s="48"/>
      <c r="R129" s="48"/>
      <c r="T129" s="21">
        <v>3</v>
      </c>
      <c r="V129" s="20"/>
      <c r="W129" s="19"/>
    </row>
    <row r="130" spans="1:23" x14ac:dyDescent="0.2">
      <c r="A130" t="str">
        <f t="shared" si="20"/>
        <v xml:space="preserve">316.00 0322         </v>
      </c>
      <c r="B130">
        <f t="shared" si="16"/>
        <v>316</v>
      </c>
      <c r="C130" t="str">
        <f t="shared" si="21"/>
        <v>0322</v>
      </c>
      <c r="D130" s="21"/>
      <c r="F130" s="82" t="s">
        <v>380</v>
      </c>
      <c r="H130" s="1" t="str">
        <f>+H129</f>
        <v>40-S2</v>
      </c>
      <c r="I130" s="1" t="s">
        <v>194</v>
      </c>
      <c r="J130" s="1">
        <f>+J129</f>
        <v>-5</v>
      </c>
      <c r="L130" s="138"/>
      <c r="M130" s="47"/>
      <c r="N130" s="48"/>
      <c r="O130" s="48"/>
      <c r="P130" s="48"/>
      <c r="Q130" s="48"/>
      <c r="R130" s="48"/>
      <c r="T130" s="21">
        <v>3</v>
      </c>
      <c r="V130" s="20"/>
      <c r="W130" s="19"/>
    </row>
    <row r="131" spans="1:23" x14ac:dyDescent="0.2">
      <c r="B131">
        <f>+IF(D131="",B128,D131)</f>
        <v>316</v>
      </c>
      <c r="D131" s="21"/>
      <c r="H131" s="1"/>
      <c r="I131" s="1"/>
      <c r="J131" s="33"/>
      <c r="L131" s="46"/>
      <c r="N131" s="40"/>
      <c r="O131" s="34"/>
      <c r="P131" s="40"/>
      <c r="Q131" s="34"/>
      <c r="R131" s="40"/>
      <c r="T131" s="21"/>
      <c r="V131" s="20"/>
      <c r="W131" s="19"/>
    </row>
    <row r="132" spans="1:23" x14ac:dyDescent="0.2">
      <c r="B132">
        <f t="shared" si="16"/>
        <v>316</v>
      </c>
      <c r="D132" s="21"/>
      <c r="F132" s="18" t="s">
        <v>34</v>
      </c>
      <c r="H132" s="1"/>
      <c r="I132" s="1"/>
      <c r="J132" s="33"/>
      <c r="L132" s="46">
        <f>SUM(L115:L128)</f>
        <v>11948544.57</v>
      </c>
      <c r="N132" s="34">
        <f>SUM(N115:N128)</f>
        <v>4480132</v>
      </c>
      <c r="O132" s="34"/>
      <c r="P132" s="34">
        <f>SUM(P115:P128)</f>
        <v>8065842</v>
      </c>
      <c r="Q132" s="34"/>
      <c r="R132" s="34">
        <f>SUM(R115:R128)</f>
        <v>423086</v>
      </c>
      <c r="T132" s="21">
        <f>R132/L132*100</f>
        <v>3.5408998771471292</v>
      </c>
      <c r="V132" s="20">
        <f>ROUND(P132/R132,1)</f>
        <v>19.100000000000001</v>
      </c>
      <c r="W132" s="19"/>
    </row>
    <row r="133" spans="1:23" x14ac:dyDescent="0.2">
      <c r="B133">
        <f t="shared" si="16"/>
        <v>316</v>
      </c>
      <c r="D133" s="21"/>
      <c r="F133" s="18"/>
      <c r="H133" s="1"/>
      <c r="I133" s="1"/>
      <c r="J133" s="33"/>
      <c r="L133" s="46"/>
      <c r="N133" s="34"/>
      <c r="O133" s="34"/>
      <c r="P133" s="34"/>
      <c r="Q133" s="34"/>
      <c r="R133" s="34"/>
      <c r="T133" s="21"/>
      <c r="V133" s="20"/>
      <c r="W133" s="19"/>
    </row>
    <row r="134" spans="1:23" ht="15.75" x14ac:dyDescent="0.25">
      <c r="B134">
        <f t="shared" si="16"/>
        <v>316</v>
      </c>
      <c r="D134" s="21"/>
      <c r="F134" s="88" t="s">
        <v>35</v>
      </c>
      <c r="H134" s="1"/>
      <c r="I134" s="1"/>
      <c r="J134" s="33"/>
      <c r="L134" s="108">
        <f>L132+L112+L87+L70+L41</f>
        <v>1933256892.6300001</v>
      </c>
      <c r="M134" s="105"/>
      <c r="N134" s="109">
        <f>N132+N112+N87+N70+N41</f>
        <v>939916258</v>
      </c>
      <c r="O134" s="110"/>
      <c r="P134" s="109">
        <f>P132+P112+P87+P70+P41</f>
        <v>1421188809</v>
      </c>
      <c r="Q134" s="110"/>
      <c r="R134" s="109">
        <f>R132+R112+R87+R70+R41</f>
        <v>71913581</v>
      </c>
      <c r="T134" s="21"/>
      <c r="V134" s="20"/>
      <c r="W134" s="19"/>
    </row>
    <row r="135" spans="1:23" ht="15.75" x14ac:dyDescent="0.25">
      <c r="B135">
        <f t="shared" si="16"/>
        <v>316</v>
      </c>
      <c r="D135" s="21"/>
      <c r="F135" s="88"/>
      <c r="H135" s="1"/>
      <c r="I135" s="1"/>
      <c r="J135" s="33"/>
      <c r="L135" s="108"/>
      <c r="M135" s="105"/>
      <c r="N135" s="110"/>
      <c r="O135" s="110"/>
      <c r="P135" s="110"/>
      <c r="Q135" s="110"/>
      <c r="R135" s="110"/>
      <c r="T135" s="21"/>
      <c r="V135" s="20"/>
      <c r="W135" s="19"/>
    </row>
    <row r="136" spans="1:23" ht="15.75" x14ac:dyDescent="0.25">
      <c r="B136">
        <f t="shared" si="16"/>
        <v>316</v>
      </c>
      <c r="D136" s="21"/>
      <c r="F136" s="88"/>
      <c r="H136" s="1"/>
      <c r="I136" s="1"/>
      <c r="J136" s="33"/>
      <c r="L136" s="108"/>
      <c r="M136" s="105"/>
      <c r="N136" s="110"/>
      <c r="O136" s="110"/>
      <c r="P136" s="110"/>
      <c r="Q136" s="110"/>
      <c r="R136" s="110"/>
      <c r="T136" s="21"/>
      <c r="V136" s="20"/>
      <c r="W136" s="19"/>
    </row>
    <row r="137" spans="1:23" ht="15.75" x14ac:dyDescent="0.25">
      <c r="B137">
        <f t="shared" si="16"/>
        <v>316</v>
      </c>
      <c r="D137" s="21"/>
      <c r="F137" s="52" t="s">
        <v>119</v>
      </c>
      <c r="H137" s="1"/>
      <c r="I137" s="1"/>
      <c r="J137" s="33"/>
      <c r="L137" s="108"/>
      <c r="M137" s="105"/>
      <c r="N137" s="110"/>
      <c r="O137" s="110"/>
      <c r="P137" s="110"/>
      <c r="Q137" s="110"/>
      <c r="R137" s="110"/>
      <c r="T137" s="21"/>
      <c r="V137" s="20"/>
      <c r="W137" s="19"/>
    </row>
    <row r="138" spans="1:23" ht="15.75" x14ac:dyDescent="0.25">
      <c r="B138">
        <f t="shared" si="16"/>
        <v>316</v>
      </c>
      <c r="D138" s="21"/>
      <c r="F138" s="88"/>
      <c r="H138" s="1"/>
      <c r="I138" s="1"/>
      <c r="J138" s="33"/>
      <c r="L138" s="108"/>
      <c r="M138" s="105"/>
      <c r="N138" s="110"/>
      <c r="O138" s="110"/>
      <c r="P138" s="110"/>
      <c r="Q138" s="110"/>
      <c r="R138" s="110"/>
      <c r="T138" s="21"/>
      <c r="V138" s="20"/>
      <c r="W138" s="19"/>
    </row>
    <row r="139" spans="1:23" ht="15.75" x14ac:dyDescent="0.25">
      <c r="B139">
        <f t="shared" si="16"/>
        <v>331</v>
      </c>
      <c r="D139" s="21">
        <v>331</v>
      </c>
      <c r="F139" s="111" t="s">
        <v>37</v>
      </c>
      <c r="H139" s="1"/>
      <c r="I139" s="1"/>
      <c r="J139" s="33"/>
      <c r="L139" s="108"/>
      <c r="M139" s="105"/>
      <c r="N139" s="110"/>
      <c r="O139" s="110"/>
      <c r="P139" s="110"/>
      <c r="Q139" s="110"/>
      <c r="R139" s="110"/>
      <c r="T139" s="21"/>
      <c r="V139" s="20"/>
      <c r="W139" s="19"/>
    </row>
    <row r="140" spans="1:23" x14ac:dyDescent="0.2">
      <c r="A140" t="str">
        <f t="shared" ref="A140:A141" si="23">+TEXT(B140,"###.00")&amp;" "&amp;C140&amp;"         "</f>
        <v xml:space="preserve">331.00 0450         </v>
      </c>
      <c r="B140">
        <f t="shared" si="16"/>
        <v>331</v>
      </c>
      <c r="C140" t="str">
        <f>+VLOOKUP(TRIM(F140),GroupNumbers,2,0)</f>
        <v>0450</v>
      </c>
      <c r="D140" s="21"/>
      <c r="F140" s="111" t="s">
        <v>120</v>
      </c>
      <c r="H140" s="1" t="s">
        <v>466</v>
      </c>
      <c r="I140" s="1" t="s">
        <v>194</v>
      </c>
      <c r="J140" s="33">
        <v>-5</v>
      </c>
      <c r="L140" s="46">
        <v>65796.14</v>
      </c>
      <c r="M140" s="81"/>
      <c r="N140" s="112">
        <v>58523</v>
      </c>
      <c r="O140" s="112"/>
      <c r="P140" s="112">
        <v>10563</v>
      </c>
      <c r="Q140" s="112"/>
      <c r="R140" s="112">
        <v>359</v>
      </c>
      <c r="S140" s="81"/>
      <c r="T140" s="21">
        <v>0.53</v>
      </c>
      <c r="V140" s="20">
        <f>ROUND(P140/R140,1)</f>
        <v>29.4</v>
      </c>
      <c r="W140" s="85"/>
    </row>
    <row r="141" spans="1:23" x14ac:dyDescent="0.2">
      <c r="A141" t="str">
        <f t="shared" si="23"/>
        <v xml:space="preserve">331.00 0451         </v>
      </c>
      <c r="B141">
        <f t="shared" si="16"/>
        <v>331</v>
      </c>
      <c r="C141" t="str">
        <f>+VLOOKUP(TRIM(F141),GroupNumbers,2,0)</f>
        <v>0451</v>
      </c>
      <c r="D141" s="21"/>
      <c r="F141" s="111" t="s">
        <v>121</v>
      </c>
      <c r="H141" s="1" t="s">
        <v>466</v>
      </c>
      <c r="I141" s="1" t="s">
        <v>194</v>
      </c>
      <c r="J141" s="33">
        <v>-5</v>
      </c>
      <c r="L141" s="49">
        <v>5412307.6900000004</v>
      </c>
      <c r="M141" s="81"/>
      <c r="N141" s="113">
        <v>5560595</v>
      </c>
      <c r="O141" s="112"/>
      <c r="P141" s="113">
        <v>122330</v>
      </c>
      <c r="Q141" s="112"/>
      <c r="R141" s="113">
        <v>4152</v>
      </c>
      <c r="S141" s="81"/>
      <c r="T141" s="21">
        <f>R141/L141*100</f>
        <v>7.671404210206681E-2</v>
      </c>
      <c r="V141" s="20">
        <f>ROUND(P141/R141,1)</f>
        <v>29.5</v>
      </c>
      <c r="W141" s="85"/>
    </row>
    <row r="142" spans="1:23" x14ac:dyDescent="0.2">
      <c r="B142">
        <f t="shared" si="16"/>
        <v>331</v>
      </c>
      <c r="D142" s="21"/>
      <c r="F142" s="111"/>
      <c r="H142" s="1"/>
      <c r="I142" s="1"/>
      <c r="J142" s="33"/>
      <c r="L142" s="46"/>
      <c r="M142" s="81"/>
      <c r="N142" s="112"/>
      <c r="O142" s="112"/>
      <c r="P142" s="112"/>
      <c r="Q142" s="112"/>
      <c r="R142" s="112"/>
      <c r="S142" s="81"/>
      <c r="T142" s="114"/>
      <c r="U142" s="81"/>
      <c r="V142" s="115"/>
      <c r="W142" s="85"/>
    </row>
    <row r="143" spans="1:23" x14ac:dyDescent="0.2">
      <c r="B143">
        <f t="shared" si="16"/>
        <v>331</v>
      </c>
      <c r="D143" s="21"/>
      <c r="F143" s="116" t="s">
        <v>183</v>
      </c>
      <c r="H143" s="1"/>
      <c r="I143" s="1"/>
      <c r="J143" s="33"/>
      <c r="L143" s="46">
        <f>SUM(L140:L142)</f>
        <v>5478103.8300000001</v>
      </c>
      <c r="M143" s="81"/>
      <c r="N143" s="112">
        <f>SUM(N140:N142)</f>
        <v>5619118</v>
      </c>
      <c r="O143" s="112"/>
      <c r="P143" s="112">
        <f>SUM(P140:P142)</f>
        <v>132893</v>
      </c>
      <c r="Q143" s="112"/>
      <c r="R143" s="112">
        <f>SUM(R140:R142)</f>
        <v>4511</v>
      </c>
      <c r="S143" s="81"/>
      <c r="T143" s="21">
        <f>R143/L143*100</f>
        <v>8.2346011320490062E-2</v>
      </c>
      <c r="V143" s="20">
        <f>ROUND(P143/R143,1)</f>
        <v>29.5</v>
      </c>
      <c r="W143" s="85"/>
    </row>
    <row r="144" spans="1:23" x14ac:dyDescent="0.2">
      <c r="B144">
        <f t="shared" si="16"/>
        <v>331</v>
      </c>
      <c r="D144" s="21"/>
      <c r="F144" s="111"/>
      <c r="H144" s="1"/>
      <c r="I144" s="1"/>
      <c r="J144" s="33"/>
      <c r="L144" s="46"/>
      <c r="M144" s="81"/>
      <c r="N144" s="112"/>
      <c r="O144" s="112"/>
      <c r="P144" s="112"/>
      <c r="Q144" s="112"/>
      <c r="R144" s="112"/>
      <c r="S144" s="81"/>
      <c r="T144" s="114"/>
      <c r="U144" s="81"/>
      <c r="V144" s="115"/>
      <c r="W144" s="85"/>
    </row>
    <row r="145" spans="1:23" x14ac:dyDescent="0.2">
      <c r="B145">
        <f t="shared" si="16"/>
        <v>332</v>
      </c>
      <c r="D145" s="21">
        <v>332</v>
      </c>
      <c r="F145" s="111" t="s">
        <v>122</v>
      </c>
      <c r="H145" s="1"/>
      <c r="I145" s="1"/>
      <c r="J145" s="33"/>
      <c r="L145" s="46"/>
      <c r="M145" s="81"/>
      <c r="N145" s="112"/>
      <c r="O145" s="112"/>
      <c r="P145" s="112"/>
      <c r="Q145" s="112"/>
      <c r="R145" s="112"/>
      <c r="S145" s="81"/>
      <c r="T145" s="114"/>
      <c r="U145" s="81"/>
      <c r="V145" s="115"/>
      <c r="W145" s="85"/>
    </row>
    <row r="146" spans="1:23" x14ac:dyDescent="0.2">
      <c r="A146" t="str">
        <f t="shared" ref="A146" si="24">+TEXT(B146,"###.00")&amp;" "&amp;C146&amp;"         "</f>
        <v xml:space="preserve">332.00 0451         </v>
      </c>
      <c r="B146">
        <f t="shared" si="16"/>
        <v>332</v>
      </c>
      <c r="C146" t="str">
        <f>+VLOOKUP(TRIM(F146),GroupNumbers,2,0)</f>
        <v>0451</v>
      </c>
      <c r="D146" s="21"/>
      <c r="F146" s="111" t="s">
        <v>121</v>
      </c>
      <c r="H146" s="1" t="s">
        <v>466</v>
      </c>
      <c r="I146" s="1" t="s">
        <v>194</v>
      </c>
      <c r="J146" s="33">
        <v>-5</v>
      </c>
      <c r="L146" s="49">
        <v>4949177.3499999996</v>
      </c>
      <c r="M146" s="81"/>
      <c r="N146" s="113">
        <v>398171</v>
      </c>
      <c r="O146" s="112"/>
      <c r="P146" s="113">
        <v>4798465</v>
      </c>
      <c r="Q146" s="112"/>
      <c r="R146" s="113">
        <v>163256</v>
      </c>
      <c r="S146" s="81"/>
      <c r="T146" s="21">
        <f>R146/L146*100</f>
        <v>3.2986492189454477</v>
      </c>
      <c r="V146" s="20">
        <f>ROUND(P146/R146,1)</f>
        <v>29.4</v>
      </c>
      <c r="W146" s="85"/>
    </row>
    <row r="147" spans="1:23" x14ac:dyDescent="0.2">
      <c r="B147">
        <f t="shared" si="16"/>
        <v>332</v>
      </c>
      <c r="D147" s="21"/>
      <c r="F147" s="111"/>
      <c r="H147" s="1"/>
      <c r="I147" s="1"/>
      <c r="J147" s="33"/>
      <c r="L147" s="46"/>
      <c r="M147" s="81"/>
      <c r="N147" s="112"/>
      <c r="O147" s="112"/>
      <c r="P147" s="112"/>
      <c r="Q147" s="112"/>
      <c r="R147" s="112"/>
      <c r="S147" s="81"/>
      <c r="T147" s="114"/>
      <c r="U147" s="81"/>
      <c r="V147" s="115"/>
      <c r="W147" s="85"/>
    </row>
    <row r="148" spans="1:23" x14ac:dyDescent="0.2">
      <c r="B148">
        <f t="shared" si="16"/>
        <v>332</v>
      </c>
      <c r="D148" s="21"/>
      <c r="F148" s="116" t="s">
        <v>184</v>
      </c>
      <c r="H148" s="1"/>
      <c r="I148" s="1"/>
      <c r="J148" s="33"/>
      <c r="L148" s="46">
        <f>SUM(L146:L147)</f>
        <v>4949177.3499999996</v>
      </c>
      <c r="M148" s="81"/>
      <c r="N148" s="112">
        <f>SUM(N146:N147)</f>
        <v>398171</v>
      </c>
      <c r="O148" s="112"/>
      <c r="P148" s="112">
        <f>SUM(P146:P147)</f>
        <v>4798465</v>
      </c>
      <c r="Q148" s="112"/>
      <c r="R148" s="112">
        <f>SUM(R146:R147)</f>
        <v>163256</v>
      </c>
      <c r="S148" s="81"/>
      <c r="T148" s="21">
        <f>R148/L148*100</f>
        <v>3.2986492189454477</v>
      </c>
      <c r="V148" s="20">
        <f>ROUND(P148/R148,1)</f>
        <v>29.4</v>
      </c>
      <c r="W148" s="85"/>
    </row>
    <row r="149" spans="1:23" x14ac:dyDescent="0.2">
      <c r="B149">
        <f t="shared" si="16"/>
        <v>332</v>
      </c>
      <c r="D149" s="21"/>
      <c r="F149" s="111"/>
      <c r="H149" s="1"/>
      <c r="I149" s="1"/>
      <c r="J149" s="33"/>
      <c r="L149" s="46"/>
      <c r="M149" s="81"/>
      <c r="N149" s="112"/>
      <c r="O149" s="112"/>
      <c r="P149" s="112"/>
      <c r="Q149" s="112"/>
      <c r="R149" s="112"/>
      <c r="S149" s="81"/>
      <c r="T149" s="114"/>
      <c r="U149" s="81"/>
      <c r="V149" s="115"/>
      <c r="W149" s="85"/>
    </row>
    <row r="150" spans="1:23" x14ac:dyDescent="0.2">
      <c r="B150">
        <f t="shared" si="16"/>
        <v>333</v>
      </c>
      <c r="D150" s="21">
        <v>333</v>
      </c>
      <c r="F150" s="111" t="s">
        <v>123</v>
      </c>
      <c r="H150" s="1"/>
      <c r="I150" s="1"/>
      <c r="J150" s="33"/>
      <c r="L150" s="46"/>
      <c r="M150" s="81"/>
      <c r="N150" s="112"/>
      <c r="O150" s="112"/>
      <c r="P150" s="112"/>
      <c r="Q150" s="112"/>
      <c r="R150" s="112"/>
      <c r="S150" s="81"/>
      <c r="T150" s="114"/>
      <c r="U150" s="81"/>
      <c r="V150" s="115"/>
      <c r="W150" s="85"/>
    </row>
    <row r="151" spans="1:23" x14ac:dyDescent="0.2">
      <c r="A151" t="str">
        <f t="shared" ref="A151" si="25">+TEXT(B151,"###.00")&amp;" "&amp;C151&amp;"         "</f>
        <v xml:space="preserve">333.00 0451         </v>
      </c>
      <c r="B151">
        <f t="shared" si="16"/>
        <v>333</v>
      </c>
      <c r="C151" t="str">
        <f>+VLOOKUP(TRIM(F151),GroupNumbers,2,0)</f>
        <v>0451</v>
      </c>
      <c r="D151" s="21"/>
      <c r="F151" s="111" t="s">
        <v>124</v>
      </c>
      <c r="H151" s="1" t="s">
        <v>466</v>
      </c>
      <c r="I151" s="1" t="s">
        <v>194</v>
      </c>
      <c r="J151" s="33">
        <v>-10</v>
      </c>
      <c r="L151" s="49">
        <v>2674579.62</v>
      </c>
      <c r="M151" s="81"/>
      <c r="N151" s="113">
        <v>2747041</v>
      </c>
      <c r="O151" s="112"/>
      <c r="P151" s="113">
        <v>194997</v>
      </c>
      <c r="Q151" s="112"/>
      <c r="R151" s="113">
        <v>6624</v>
      </c>
      <c r="S151" s="81"/>
      <c r="T151" s="21">
        <f>R151/L151*100</f>
        <v>0.24766508914025151</v>
      </c>
      <c r="V151" s="20">
        <f>ROUND(P151/R151,1)</f>
        <v>29.4</v>
      </c>
      <c r="W151" s="85"/>
    </row>
    <row r="152" spans="1:23" x14ac:dyDescent="0.2">
      <c r="B152">
        <f t="shared" si="16"/>
        <v>333</v>
      </c>
      <c r="D152" s="21"/>
      <c r="F152" s="111"/>
      <c r="H152" s="1"/>
      <c r="I152" s="1"/>
      <c r="J152" s="33"/>
      <c r="L152" s="46"/>
      <c r="M152" s="81"/>
      <c r="N152" s="112"/>
      <c r="O152" s="112"/>
      <c r="P152" s="112"/>
      <c r="Q152" s="112"/>
      <c r="R152" s="112"/>
      <c r="S152" s="81"/>
      <c r="T152" s="114"/>
      <c r="U152" s="81"/>
      <c r="V152" s="115"/>
      <c r="W152" s="85"/>
    </row>
    <row r="153" spans="1:23" x14ac:dyDescent="0.2">
      <c r="B153">
        <f t="shared" si="16"/>
        <v>333</v>
      </c>
      <c r="D153" s="21"/>
      <c r="F153" s="116" t="s">
        <v>185</v>
      </c>
      <c r="H153" s="1"/>
      <c r="I153" s="1"/>
      <c r="J153" s="33"/>
      <c r="L153" s="46">
        <f>SUM(L151:L152)</f>
        <v>2674579.62</v>
      </c>
      <c r="M153" s="81"/>
      <c r="N153" s="112">
        <f>SUM(N151:N152)</f>
        <v>2747041</v>
      </c>
      <c r="O153" s="112"/>
      <c r="P153" s="112">
        <f>SUM(P151:P152)</f>
        <v>194997</v>
      </c>
      <c r="Q153" s="112"/>
      <c r="R153" s="112">
        <f>SUM(R151:R152)</f>
        <v>6624</v>
      </c>
      <c r="S153" s="81"/>
      <c r="T153" s="21">
        <f>R153/L153*100</f>
        <v>0.24766508914025151</v>
      </c>
      <c r="V153" s="20">
        <f>ROUND(P153/R153,1)</f>
        <v>29.4</v>
      </c>
      <c r="W153" s="85"/>
    </row>
    <row r="154" spans="1:23" x14ac:dyDescent="0.2">
      <c r="B154">
        <f t="shared" si="16"/>
        <v>333</v>
      </c>
      <c r="D154" s="21"/>
      <c r="F154" s="111"/>
      <c r="H154" s="1"/>
      <c r="I154" s="1"/>
      <c r="J154" s="33"/>
      <c r="L154" s="46"/>
      <c r="M154" s="81"/>
      <c r="N154" s="112"/>
      <c r="O154" s="112"/>
      <c r="P154" s="112"/>
      <c r="Q154" s="112"/>
      <c r="R154" s="112"/>
      <c r="S154" s="81"/>
      <c r="T154" s="114"/>
      <c r="U154" s="81"/>
      <c r="V154" s="115"/>
      <c r="W154" s="85"/>
    </row>
    <row r="155" spans="1:23" x14ac:dyDescent="0.2">
      <c r="B155">
        <f t="shared" si="16"/>
        <v>334</v>
      </c>
      <c r="D155" s="21">
        <v>334</v>
      </c>
      <c r="F155" s="111" t="s">
        <v>125</v>
      </c>
      <c r="H155" s="1"/>
      <c r="I155" s="1"/>
      <c r="J155" s="33"/>
      <c r="L155" s="46"/>
      <c r="M155" s="81"/>
      <c r="N155" s="112"/>
      <c r="O155" s="112"/>
      <c r="P155" s="112"/>
      <c r="Q155" s="112"/>
      <c r="R155" s="112"/>
      <c r="S155" s="81"/>
      <c r="T155" s="114"/>
      <c r="U155" s="81"/>
      <c r="V155" s="115"/>
      <c r="W155" s="85"/>
    </row>
    <row r="156" spans="1:23" x14ac:dyDescent="0.2">
      <c r="A156" t="str">
        <f t="shared" ref="A156" si="26">+TEXT(B156,"###.00")&amp;" "&amp;C156&amp;"         "</f>
        <v xml:space="preserve">334.00 0451         </v>
      </c>
      <c r="B156">
        <f t="shared" si="16"/>
        <v>334</v>
      </c>
      <c r="C156" t="str">
        <f>+VLOOKUP(TRIM(F156),GroupNumbers,2,0)</f>
        <v>0451</v>
      </c>
      <c r="D156" s="21"/>
      <c r="F156" s="111" t="s">
        <v>126</v>
      </c>
      <c r="H156" s="1" t="s">
        <v>467</v>
      </c>
      <c r="I156" s="1" t="s">
        <v>194</v>
      </c>
      <c r="J156" s="33">
        <v>-5</v>
      </c>
      <c r="L156" s="49">
        <v>4392875.71</v>
      </c>
      <c r="M156" s="81"/>
      <c r="N156" s="113">
        <v>859630</v>
      </c>
      <c r="O156" s="112"/>
      <c r="P156" s="113">
        <v>3752888</v>
      </c>
      <c r="Q156" s="112"/>
      <c r="R156" s="113">
        <v>129626</v>
      </c>
      <c r="S156" s="81"/>
      <c r="T156" s="21">
        <v>2.94</v>
      </c>
      <c r="V156" s="20">
        <f>ROUND(P156/R156,1)</f>
        <v>29</v>
      </c>
      <c r="W156" s="85"/>
    </row>
    <row r="157" spans="1:23" x14ac:dyDescent="0.2">
      <c r="B157">
        <f t="shared" ref="B157:B220" si="27">+IF(D157="",B156,D157)</f>
        <v>334</v>
      </c>
      <c r="D157" s="21"/>
      <c r="F157" s="111"/>
      <c r="H157" s="1"/>
      <c r="I157" s="1"/>
      <c r="J157" s="33"/>
      <c r="L157" s="46"/>
      <c r="M157" s="81"/>
      <c r="N157" s="112"/>
      <c r="O157" s="112"/>
      <c r="P157" s="112"/>
      <c r="Q157" s="112"/>
      <c r="R157" s="112"/>
      <c r="S157" s="81"/>
      <c r="T157" s="114"/>
      <c r="U157" s="81"/>
      <c r="V157" s="115"/>
      <c r="W157" s="85"/>
    </row>
    <row r="158" spans="1:23" x14ac:dyDescent="0.2">
      <c r="B158">
        <f t="shared" si="27"/>
        <v>334</v>
      </c>
      <c r="D158" s="21"/>
      <c r="F158" s="116" t="s">
        <v>186</v>
      </c>
      <c r="H158" s="1"/>
      <c r="I158" s="1"/>
      <c r="J158" s="33"/>
      <c r="L158" s="46">
        <f>SUM(L156:L157)</f>
        <v>4392875.71</v>
      </c>
      <c r="M158" s="81"/>
      <c r="N158" s="112">
        <f>SUM(N156:N157)</f>
        <v>859630</v>
      </c>
      <c r="O158" s="112"/>
      <c r="P158" s="112">
        <f>SUM(P156:P157)</f>
        <v>3752888</v>
      </c>
      <c r="Q158" s="112"/>
      <c r="R158" s="112">
        <f>SUM(R156:R157)</f>
        <v>129626</v>
      </c>
      <c r="S158" s="81"/>
      <c r="T158" s="21">
        <f>R158/L158*100</f>
        <v>2.9508233002112414</v>
      </c>
      <c r="V158" s="20">
        <f>ROUND(P158/R158,1)</f>
        <v>29</v>
      </c>
      <c r="W158" s="85"/>
    </row>
    <row r="159" spans="1:23" x14ac:dyDescent="0.2">
      <c r="B159">
        <f t="shared" si="27"/>
        <v>334</v>
      </c>
      <c r="D159" s="21"/>
      <c r="F159" s="111"/>
      <c r="H159" s="1"/>
      <c r="I159" s="1"/>
      <c r="J159" s="33"/>
      <c r="L159" s="46"/>
      <c r="M159" s="81"/>
      <c r="N159" s="112"/>
      <c r="O159" s="112"/>
      <c r="P159" s="112"/>
      <c r="Q159" s="112"/>
      <c r="R159" s="112"/>
      <c r="S159" s="81"/>
      <c r="T159" s="114"/>
      <c r="U159" s="81"/>
      <c r="V159" s="115"/>
      <c r="W159" s="85"/>
    </row>
    <row r="160" spans="1:23" x14ac:dyDescent="0.2">
      <c r="B160">
        <f t="shared" si="27"/>
        <v>335</v>
      </c>
      <c r="D160" s="21">
        <v>335</v>
      </c>
      <c r="F160" s="111" t="s">
        <v>187</v>
      </c>
      <c r="H160" s="1"/>
      <c r="I160" s="1"/>
      <c r="J160" s="33"/>
      <c r="L160" s="46"/>
      <c r="M160" s="81"/>
      <c r="N160" s="112"/>
      <c r="O160" s="112"/>
      <c r="P160" s="112"/>
      <c r="Q160" s="112"/>
      <c r="R160" s="112"/>
      <c r="S160" s="81"/>
      <c r="T160" s="114"/>
      <c r="U160" s="81"/>
      <c r="V160" s="115"/>
      <c r="W160" s="85"/>
    </row>
    <row r="161" spans="1:23" x14ac:dyDescent="0.2">
      <c r="A161" t="str">
        <f t="shared" ref="A161:A162" si="28">+TEXT(B161,"###.00")&amp;" "&amp;C161&amp;"         "</f>
        <v xml:space="preserve">335.00 0450         </v>
      </c>
      <c r="B161">
        <f t="shared" si="27"/>
        <v>335</v>
      </c>
      <c r="C161" t="str">
        <f>+VLOOKUP(TRIM(F161),GroupNumbers,2,0)</f>
        <v>0450</v>
      </c>
      <c r="D161" s="21"/>
      <c r="F161" s="111" t="s">
        <v>127</v>
      </c>
      <c r="H161" s="1" t="s">
        <v>468</v>
      </c>
      <c r="I161" s="1" t="s">
        <v>194</v>
      </c>
      <c r="J161" s="33">
        <v>-10</v>
      </c>
      <c r="L161" s="46">
        <v>7813.67</v>
      </c>
      <c r="M161" s="81"/>
      <c r="N161" s="112">
        <v>5368</v>
      </c>
      <c r="O161" s="112"/>
      <c r="P161" s="112">
        <v>3227</v>
      </c>
      <c r="Q161" s="112"/>
      <c r="R161" s="112">
        <v>131</v>
      </c>
      <c r="S161" s="81"/>
      <c r="T161" s="21">
        <v>1.61</v>
      </c>
      <c r="V161" s="20">
        <f>ROUND(P161/R161,1)</f>
        <v>24.6</v>
      </c>
      <c r="W161" s="85"/>
    </row>
    <row r="162" spans="1:23" x14ac:dyDescent="0.2">
      <c r="A162" t="str">
        <f t="shared" si="28"/>
        <v xml:space="preserve">335.00 0451         </v>
      </c>
      <c r="B162">
        <f t="shared" si="27"/>
        <v>335</v>
      </c>
      <c r="C162" t="str">
        <f>+VLOOKUP(TRIM(F162),GroupNumbers,2,0)</f>
        <v>0451</v>
      </c>
      <c r="D162" s="21"/>
      <c r="F162" s="111" t="s">
        <v>124</v>
      </c>
      <c r="H162" s="1" t="s">
        <v>468</v>
      </c>
      <c r="I162" s="1" t="s">
        <v>194</v>
      </c>
      <c r="J162" s="33">
        <v>-10</v>
      </c>
      <c r="L162" s="49">
        <v>171179.25</v>
      </c>
      <c r="M162" s="81"/>
      <c r="N162" s="113">
        <v>80887</v>
      </c>
      <c r="O162" s="112"/>
      <c r="P162" s="113">
        <v>107409</v>
      </c>
      <c r="Q162" s="112"/>
      <c r="R162" s="113">
        <v>3953</v>
      </c>
      <c r="S162" s="81"/>
      <c r="T162" s="21">
        <v>2.29</v>
      </c>
      <c r="V162" s="20">
        <f>ROUND(P162/R162,1)</f>
        <v>27.2</v>
      </c>
      <c r="W162" s="85"/>
    </row>
    <row r="163" spans="1:23" x14ac:dyDescent="0.2">
      <c r="B163">
        <f t="shared" si="27"/>
        <v>335</v>
      </c>
      <c r="D163" s="21"/>
      <c r="F163" s="111"/>
      <c r="H163" s="1"/>
      <c r="I163" s="1"/>
      <c r="J163" s="33"/>
      <c r="L163" s="46"/>
      <c r="M163" s="81"/>
      <c r="N163" s="112"/>
      <c r="O163" s="112"/>
      <c r="P163" s="112"/>
      <c r="Q163" s="112"/>
      <c r="R163" s="112"/>
      <c r="S163" s="81"/>
      <c r="T163" s="114"/>
      <c r="U163" s="81"/>
      <c r="V163" s="115"/>
      <c r="W163" s="85"/>
    </row>
    <row r="164" spans="1:23" x14ac:dyDescent="0.2">
      <c r="B164">
        <f t="shared" si="27"/>
        <v>335</v>
      </c>
      <c r="D164" s="21"/>
      <c r="F164" s="116" t="s">
        <v>188</v>
      </c>
      <c r="H164" s="1"/>
      <c r="I164" s="1"/>
      <c r="J164" s="33"/>
      <c r="L164" s="46">
        <f>SUM(L161:L163)</f>
        <v>178992.92</v>
      </c>
      <c r="M164" s="81"/>
      <c r="N164" s="112">
        <f>SUM(N161:N163)</f>
        <v>86255</v>
      </c>
      <c r="O164" s="112"/>
      <c r="P164" s="112">
        <f>SUM(P161:P163)</f>
        <v>110636</v>
      </c>
      <c r="Q164" s="112"/>
      <c r="R164" s="112">
        <f>SUM(R161:R163)</f>
        <v>4084</v>
      </c>
      <c r="S164" s="81"/>
      <c r="T164" s="21">
        <f>R164/L164*100</f>
        <v>2.2816544922558948</v>
      </c>
      <c r="V164" s="20">
        <f>ROUND(P164/R164,1)</f>
        <v>27.1</v>
      </c>
      <c r="W164" s="85"/>
    </row>
    <row r="165" spans="1:23" x14ac:dyDescent="0.2">
      <c r="B165">
        <f t="shared" si="27"/>
        <v>335</v>
      </c>
      <c r="D165" s="21"/>
      <c r="F165" s="111"/>
      <c r="H165" s="1"/>
      <c r="I165" s="1"/>
      <c r="J165" s="33"/>
      <c r="L165" s="46"/>
      <c r="M165" s="81"/>
      <c r="N165" s="112"/>
      <c r="O165" s="112"/>
      <c r="P165" s="112"/>
      <c r="Q165" s="112"/>
      <c r="R165" s="112"/>
      <c r="S165" s="81"/>
      <c r="T165" s="114"/>
      <c r="U165" s="81"/>
      <c r="V165" s="115"/>
      <c r="W165" s="85"/>
    </row>
    <row r="166" spans="1:23" x14ac:dyDescent="0.2">
      <c r="B166">
        <f t="shared" si="27"/>
        <v>336</v>
      </c>
      <c r="D166" s="21">
        <v>336</v>
      </c>
      <c r="F166" s="111" t="s">
        <v>190</v>
      </c>
      <c r="H166" s="1"/>
      <c r="I166" s="1"/>
      <c r="J166" s="33"/>
      <c r="L166" s="46"/>
      <c r="M166" s="81"/>
      <c r="N166" s="112"/>
      <c r="O166" s="112"/>
      <c r="P166" s="112"/>
      <c r="Q166" s="112"/>
      <c r="R166" s="112"/>
      <c r="S166" s="81"/>
      <c r="T166" s="114"/>
      <c r="U166" s="81"/>
      <c r="V166" s="115"/>
      <c r="W166" s="85"/>
    </row>
    <row r="167" spans="1:23" x14ac:dyDescent="0.2">
      <c r="A167" t="str">
        <f t="shared" ref="A167:A168" si="29">+TEXT(B167,"###.00")&amp;" "&amp;C167&amp;"         "</f>
        <v xml:space="preserve">336.00 0450         </v>
      </c>
      <c r="B167">
        <f t="shared" si="27"/>
        <v>336</v>
      </c>
      <c r="C167" t="str">
        <f>+VLOOKUP(TRIM(F167),GroupNumbers,2,0)</f>
        <v>0450</v>
      </c>
      <c r="D167" s="21"/>
      <c r="F167" s="111" t="s">
        <v>120</v>
      </c>
      <c r="H167" s="1" t="s">
        <v>467</v>
      </c>
      <c r="I167" s="1" t="s">
        <v>194</v>
      </c>
      <c r="J167" s="33">
        <v>0</v>
      </c>
      <c r="L167" s="46">
        <v>1133.98</v>
      </c>
      <c r="M167" s="81"/>
      <c r="N167" s="112">
        <v>1134</v>
      </c>
      <c r="O167" s="112"/>
      <c r="P167" s="112">
        <v>0</v>
      </c>
      <c r="Q167" s="112"/>
      <c r="R167" s="112">
        <v>0</v>
      </c>
      <c r="S167" s="81"/>
      <c r="T167" s="106" t="s">
        <v>460</v>
      </c>
      <c r="V167" s="107" t="s">
        <v>460</v>
      </c>
      <c r="W167" s="85"/>
    </row>
    <row r="168" spans="1:23" x14ac:dyDescent="0.2">
      <c r="A168" t="str">
        <f t="shared" si="29"/>
        <v xml:space="preserve">336.00 0451         </v>
      </c>
      <c r="B168">
        <f t="shared" si="27"/>
        <v>336</v>
      </c>
      <c r="C168" t="str">
        <f>+VLOOKUP(TRIM(F168),GroupNumbers,2,0)</f>
        <v>0451</v>
      </c>
      <c r="D168" s="21"/>
      <c r="F168" s="111" t="s">
        <v>121</v>
      </c>
      <c r="H168" s="1" t="s">
        <v>467</v>
      </c>
      <c r="I168" s="1" t="s">
        <v>194</v>
      </c>
      <c r="J168" s="33">
        <v>0</v>
      </c>
      <c r="L168" s="49">
        <v>178846.99</v>
      </c>
      <c r="M168" s="81"/>
      <c r="N168" s="113">
        <v>219873</v>
      </c>
      <c r="O168" s="112"/>
      <c r="P168" s="113">
        <v>-41027</v>
      </c>
      <c r="Q168" s="112"/>
      <c r="R168" s="113">
        <v>0</v>
      </c>
      <c r="S168" s="81"/>
      <c r="T168" s="106" t="s">
        <v>460</v>
      </c>
      <c r="V168" s="107" t="s">
        <v>460</v>
      </c>
      <c r="W168" s="85"/>
    </row>
    <row r="169" spans="1:23" x14ac:dyDescent="0.2">
      <c r="B169">
        <f t="shared" si="27"/>
        <v>336</v>
      </c>
      <c r="D169" s="21"/>
      <c r="F169" s="111"/>
      <c r="H169" s="1"/>
      <c r="I169" s="1"/>
      <c r="J169" s="33"/>
      <c r="L169" s="46"/>
      <c r="M169" s="81"/>
      <c r="N169" s="112"/>
      <c r="O169" s="112"/>
      <c r="P169" s="112"/>
      <c r="Q169" s="112"/>
      <c r="R169" s="112"/>
      <c r="S169" s="81"/>
      <c r="T169" s="114"/>
      <c r="U169" s="81"/>
      <c r="V169" s="115"/>
      <c r="W169" s="85"/>
    </row>
    <row r="170" spans="1:23" x14ac:dyDescent="0.2">
      <c r="B170">
        <f t="shared" si="27"/>
        <v>336</v>
      </c>
      <c r="D170" s="21"/>
      <c r="F170" s="116" t="s">
        <v>189</v>
      </c>
      <c r="H170" s="1"/>
      <c r="I170" s="1"/>
      <c r="J170" s="33"/>
      <c r="L170" s="46">
        <f>SUM(L167:L169)</f>
        <v>179980.97</v>
      </c>
      <c r="M170" s="81"/>
      <c r="N170" s="112">
        <f>SUM(N167:N169)</f>
        <v>221007</v>
      </c>
      <c r="O170" s="112"/>
      <c r="P170" s="112">
        <f>SUM(P167:P169)</f>
        <v>-41027</v>
      </c>
      <c r="Q170" s="112"/>
      <c r="R170" s="112">
        <f>SUM(R167:R169)</f>
        <v>0</v>
      </c>
      <c r="S170" s="81"/>
      <c r="T170" s="107" t="s">
        <v>0</v>
      </c>
      <c r="V170" s="107" t="s">
        <v>0</v>
      </c>
      <c r="W170" s="85"/>
    </row>
    <row r="171" spans="1:23" ht="15.75" x14ac:dyDescent="0.25">
      <c r="B171">
        <f t="shared" si="27"/>
        <v>336</v>
      </c>
      <c r="D171" s="21"/>
      <c r="F171" s="111"/>
      <c r="H171" s="1"/>
      <c r="I171" s="1"/>
      <c r="J171" s="33"/>
      <c r="L171" s="108"/>
      <c r="M171" s="105"/>
      <c r="N171" s="110"/>
      <c r="O171" s="110"/>
      <c r="P171" s="110"/>
      <c r="Q171" s="110"/>
      <c r="R171" s="110"/>
      <c r="T171" s="21"/>
      <c r="V171" s="20"/>
      <c r="W171" s="19"/>
    </row>
    <row r="172" spans="1:23" ht="15.75" x14ac:dyDescent="0.25">
      <c r="B172">
        <f t="shared" si="27"/>
        <v>336</v>
      </c>
      <c r="D172" s="21"/>
      <c r="F172" s="117" t="s">
        <v>191</v>
      </c>
      <c r="H172" s="1"/>
      <c r="I172" s="1"/>
      <c r="J172" s="33"/>
      <c r="L172" s="108">
        <f>L170+L164+L158+L153+L148+L143</f>
        <v>17853710.399999999</v>
      </c>
      <c r="M172" s="105"/>
      <c r="N172" s="110">
        <f>N170+N164+N158+N153+N148+N143</f>
        <v>9931222</v>
      </c>
      <c r="O172" s="110"/>
      <c r="P172" s="110">
        <f>P170+P164+P158+P153+P148+P143</f>
        <v>8948852</v>
      </c>
      <c r="Q172" s="110"/>
      <c r="R172" s="110">
        <f>R170+R164+R158+R153+R148+R143</f>
        <v>308101</v>
      </c>
      <c r="T172" s="21"/>
      <c r="V172" s="20"/>
      <c r="W172" s="19"/>
    </row>
    <row r="173" spans="1:23" ht="15.75" x14ac:dyDescent="0.25">
      <c r="B173">
        <f t="shared" si="27"/>
        <v>336</v>
      </c>
      <c r="D173" s="21"/>
      <c r="F173" s="111"/>
      <c r="H173" s="1"/>
      <c r="I173" s="1"/>
      <c r="J173" s="33"/>
      <c r="L173" s="108"/>
      <c r="M173" s="105"/>
      <c r="N173" s="110"/>
      <c r="O173" s="110"/>
      <c r="P173" s="110"/>
      <c r="Q173" s="110"/>
      <c r="R173" s="110"/>
      <c r="T173" s="21"/>
      <c r="V173" s="20"/>
      <c r="W173" s="19"/>
    </row>
    <row r="174" spans="1:23" ht="15.75" x14ac:dyDescent="0.25">
      <c r="B174">
        <f t="shared" si="27"/>
        <v>336</v>
      </c>
      <c r="D174" s="21"/>
      <c r="F174" s="111"/>
      <c r="H174" s="1"/>
      <c r="I174" s="1"/>
      <c r="J174" s="33"/>
      <c r="L174" s="46"/>
      <c r="M174" s="105"/>
      <c r="N174" s="110"/>
      <c r="O174" s="110"/>
      <c r="P174" s="110"/>
      <c r="Q174" s="110"/>
      <c r="R174" s="110"/>
      <c r="T174" s="21"/>
      <c r="V174" s="20"/>
      <c r="W174" s="19"/>
    </row>
    <row r="175" spans="1:23" x14ac:dyDescent="0.2">
      <c r="B175">
        <f t="shared" si="27"/>
        <v>336</v>
      </c>
      <c r="D175" s="21"/>
      <c r="F175" s="81"/>
      <c r="H175" s="1"/>
      <c r="I175" s="1"/>
      <c r="J175" s="33"/>
      <c r="L175" s="46"/>
      <c r="N175" s="34"/>
      <c r="O175" s="34"/>
      <c r="P175" s="34"/>
      <c r="Q175" s="34"/>
      <c r="R175" s="34"/>
      <c r="T175" s="21"/>
      <c r="V175" s="20"/>
      <c r="W175" s="19"/>
    </row>
    <row r="176" spans="1:23" ht="15.75" x14ac:dyDescent="0.25">
      <c r="B176">
        <f t="shared" si="27"/>
        <v>336</v>
      </c>
      <c r="D176" s="21"/>
      <c r="E176" s="19"/>
      <c r="F176" s="4" t="s">
        <v>36</v>
      </c>
      <c r="G176" s="19"/>
      <c r="H176" s="1"/>
      <c r="I176" s="1"/>
      <c r="J176" s="33"/>
      <c r="K176" s="19"/>
      <c r="L176" s="46"/>
      <c r="M176" s="19"/>
      <c r="N176" s="34"/>
      <c r="O176" s="34"/>
      <c r="P176" s="34"/>
      <c r="Q176" s="34"/>
      <c r="R176" s="34"/>
      <c r="S176" s="19"/>
      <c r="T176" s="21"/>
      <c r="U176" s="19"/>
      <c r="V176" s="20"/>
      <c r="W176" s="19"/>
    </row>
    <row r="177" spans="1:23" x14ac:dyDescent="0.2">
      <c r="B177">
        <f t="shared" si="27"/>
        <v>336</v>
      </c>
      <c r="D177" s="21"/>
      <c r="F177" s="24"/>
      <c r="H177" s="1"/>
      <c r="I177" s="1"/>
      <c r="J177" s="33"/>
      <c r="L177" s="46"/>
      <c r="N177" s="34"/>
      <c r="O177" s="34"/>
      <c r="P177" s="34"/>
      <c r="Q177" s="34"/>
      <c r="R177" s="34"/>
      <c r="T177" s="21"/>
      <c r="V177" s="20"/>
      <c r="W177" s="19"/>
    </row>
    <row r="178" spans="1:23" x14ac:dyDescent="0.2">
      <c r="B178">
        <f t="shared" si="27"/>
        <v>341</v>
      </c>
      <c r="D178" s="21">
        <v>341</v>
      </c>
      <c r="F178" s="82" t="s">
        <v>37</v>
      </c>
      <c r="J178" s="32"/>
      <c r="L178" s="46"/>
      <c r="N178" s="34"/>
      <c r="O178" s="34"/>
      <c r="P178" s="34"/>
      <c r="Q178" s="34"/>
      <c r="R178" s="34"/>
      <c r="W178" s="19"/>
    </row>
    <row r="179" spans="1:23" x14ac:dyDescent="0.2">
      <c r="A179" t="str">
        <f t="shared" ref="A179:A185" si="30">+TEXT(B179,"###.00")&amp;" "&amp;C179&amp;"         "</f>
        <v xml:space="preserve">341.00 0171         </v>
      </c>
      <c r="B179">
        <f t="shared" si="27"/>
        <v>341</v>
      </c>
      <c r="C179" t="str">
        <f t="shared" ref="C179:C185" si="31">+VLOOKUP(TRIM(F179),GroupNumbers,2,0)</f>
        <v>0171</v>
      </c>
      <c r="D179" s="21"/>
      <c r="F179" s="82" t="s">
        <v>128</v>
      </c>
      <c r="H179" s="1" t="s">
        <v>469</v>
      </c>
      <c r="I179" s="1" t="s">
        <v>194</v>
      </c>
      <c r="J179" s="33">
        <v>-5</v>
      </c>
      <c r="L179" s="46">
        <v>68931.710000000006</v>
      </c>
      <c r="M179" s="47"/>
      <c r="N179" s="48">
        <v>66903</v>
      </c>
      <c r="O179" s="48"/>
      <c r="P179" s="48">
        <v>5475</v>
      </c>
      <c r="Q179" s="48"/>
      <c r="R179" s="48">
        <v>1607</v>
      </c>
      <c r="T179" s="21">
        <v>1.34</v>
      </c>
      <c r="V179" s="20">
        <f t="shared" ref="V179:V191" si="32">ROUND(P179/R179,1)</f>
        <v>3.4</v>
      </c>
      <c r="W179" s="19"/>
    </row>
    <row r="180" spans="1:23" x14ac:dyDescent="0.2">
      <c r="A180" t="str">
        <f t="shared" si="30"/>
        <v xml:space="preserve">341.00 0410         </v>
      </c>
      <c r="B180">
        <f t="shared" si="27"/>
        <v>341</v>
      </c>
      <c r="C180" t="str">
        <f t="shared" si="31"/>
        <v>0410</v>
      </c>
      <c r="D180" s="21"/>
      <c r="F180" s="82" t="s">
        <v>196</v>
      </c>
      <c r="H180" s="1" t="s">
        <v>469</v>
      </c>
      <c r="I180" s="1" t="s">
        <v>194</v>
      </c>
      <c r="J180" s="33">
        <v>-5</v>
      </c>
      <c r="L180" s="46">
        <v>8241.14</v>
      </c>
      <c r="M180" s="47"/>
      <c r="N180" s="48">
        <v>8217</v>
      </c>
      <c r="O180" s="48"/>
      <c r="P180" s="48">
        <v>436</v>
      </c>
      <c r="Q180" s="48"/>
      <c r="R180" s="48">
        <v>131</v>
      </c>
      <c r="T180" s="21">
        <v>0.61</v>
      </c>
      <c r="V180" s="20">
        <f t="shared" si="32"/>
        <v>3.3</v>
      </c>
      <c r="W180" s="19"/>
    </row>
    <row r="181" spans="1:23" x14ac:dyDescent="0.2">
      <c r="A181" t="str">
        <f t="shared" si="30"/>
        <v xml:space="preserve">341.00 0431         </v>
      </c>
      <c r="B181">
        <f t="shared" si="27"/>
        <v>341</v>
      </c>
      <c r="C181" t="str">
        <f t="shared" si="31"/>
        <v>0431</v>
      </c>
      <c r="D181" s="21"/>
      <c r="F181" s="82" t="s">
        <v>129</v>
      </c>
      <c r="H181" s="1" t="s">
        <v>469</v>
      </c>
      <c r="I181" s="1" t="s">
        <v>194</v>
      </c>
      <c r="J181" s="33">
        <v>-5</v>
      </c>
      <c r="L181" s="46">
        <v>42864.53</v>
      </c>
      <c r="M181" s="47"/>
      <c r="N181" s="48">
        <v>42742</v>
      </c>
      <c r="O181" s="48"/>
      <c r="P181" s="48">
        <v>2266</v>
      </c>
      <c r="Q181" s="48"/>
      <c r="R181" s="48">
        <v>678</v>
      </c>
      <c r="T181" s="21">
        <v>0.6</v>
      </c>
      <c r="V181" s="20">
        <f t="shared" si="32"/>
        <v>3.3</v>
      </c>
      <c r="W181" s="19"/>
    </row>
    <row r="182" spans="1:23" x14ac:dyDescent="0.2">
      <c r="A182" t="str">
        <f t="shared" si="30"/>
        <v xml:space="preserve">341.00 0432         </v>
      </c>
      <c r="B182">
        <f t="shared" si="27"/>
        <v>341</v>
      </c>
      <c r="C182" t="str">
        <f t="shared" si="31"/>
        <v>0432</v>
      </c>
      <c r="D182" s="21"/>
      <c r="F182" s="82" t="s">
        <v>130</v>
      </c>
      <c r="H182" s="1" t="s">
        <v>469</v>
      </c>
      <c r="I182" s="1" t="s">
        <v>194</v>
      </c>
      <c r="J182" s="33">
        <v>-5</v>
      </c>
      <c r="L182" s="46">
        <v>2158698.12</v>
      </c>
      <c r="M182" s="47"/>
      <c r="N182" s="48">
        <v>390108</v>
      </c>
      <c r="O182" s="48"/>
      <c r="P182" s="48">
        <v>1876525</v>
      </c>
      <c r="Q182" s="48"/>
      <c r="R182" s="48">
        <v>67965</v>
      </c>
      <c r="T182" s="21">
        <v>3.05</v>
      </c>
      <c r="V182" s="20">
        <f t="shared" si="32"/>
        <v>27.6</v>
      </c>
      <c r="W182" s="19"/>
    </row>
    <row r="183" spans="1:23" x14ac:dyDescent="0.2">
      <c r="A183" t="str">
        <f t="shared" si="30"/>
        <v xml:space="preserve">341.00 0459         </v>
      </c>
      <c r="B183">
        <f t="shared" si="27"/>
        <v>341</v>
      </c>
      <c r="C183" t="str">
        <f t="shared" si="31"/>
        <v>0459</v>
      </c>
      <c r="D183" s="21"/>
      <c r="F183" s="82" t="s">
        <v>131</v>
      </c>
      <c r="H183" s="1" t="s">
        <v>469</v>
      </c>
      <c r="I183" s="1" t="s">
        <v>194</v>
      </c>
      <c r="J183" s="33">
        <v>-5</v>
      </c>
      <c r="L183" s="46">
        <v>858538.64</v>
      </c>
      <c r="M183" s="47"/>
      <c r="N183" s="48">
        <v>155165</v>
      </c>
      <c r="O183" s="48"/>
      <c r="P183" s="48">
        <v>746301</v>
      </c>
      <c r="Q183" s="48"/>
      <c r="R183" s="48">
        <v>27030</v>
      </c>
      <c r="T183" s="21">
        <v>3.05</v>
      </c>
      <c r="V183" s="20">
        <f t="shared" si="32"/>
        <v>27.6</v>
      </c>
      <c r="W183" s="19"/>
    </row>
    <row r="184" spans="1:23" x14ac:dyDescent="0.2">
      <c r="A184" t="str">
        <f t="shared" si="30"/>
        <v xml:space="preserve">341.00 0460         </v>
      </c>
      <c r="B184">
        <f t="shared" si="27"/>
        <v>341</v>
      </c>
      <c r="C184" t="str">
        <f t="shared" si="31"/>
        <v>0460</v>
      </c>
      <c r="D184" s="21"/>
      <c r="F184" s="82" t="s">
        <v>132</v>
      </c>
      <c r="H184" s="1" t="s">
        <v>469</v>
      </c>
      <c r="I184" s="1" t="s">
        <v>194</v>
      </c>
      <c r="J184" s="33">
        <v>-5</v>
      </c>
      <c r="L184" s="46">
        <v>105977.86</v>
      </c>
      <c r="M184" s="47"/>
      <c r="N184" s="48">
        <v>15205</v>
      </c>
      <c r="O184" s="48"/>
      <c r="P184" s="48">
        <v>96072</v>
      </c>
      <c r="Q184" s="48"/>
      <c r="R184" s="48">
        <v>3484</v>
      </c>
      <c r="T184" s="21">
        <v>3.17</v>
      </c>
      <c r="V184" s="20">
        <f t="shared" si="32"/>
        <v>27.6</v>
      </c>
      <c r="W184" s="19"/>
    </row>
    <row r="185" spans="1:23" x14ac:dyDescent="0.2">
      <c r="A185" t="str">
        <f t="shared" si="30"/>
        <v xml:space="preserve">341.00 0461         </v>
      </c>
      <c r="B185">
        <f t="shared" si="27"/>
        <v>341</v>
      </c>
      <c r="C185" t="str">
        <f t="shared" si="31"/>
        <v>0461</v>
      </c>
      <c r="D185" s="21"/>
      <c r="F185" s="82" t="s">
        <v>133</v>
      </c>
      <c r="H185" s="1" t="s">
        <v>469</v>
      </c>
      <c r="I185" s="1" t="s">
        <v>194</v>
      </c>
      <c r="J185" s="33">
        <v>-5</v>
      </c>
      <c r="L185" s="46">
        <v>144356.29</v>
      </c>
      <c r="M185" s="47"/>
      <c r="N185" s="48">
        <v>22970</v>
      </c>
      <c r="O185" s="48"/>
      <c r="P185" s="48">
        <v>128605</v>
      </c>
      <c r="Q185" s="48"/>
      <c r="R185" s="48">
        <v>4666</v>
      </c>
      <c r="T185" s="21">
        <v>3.12</v>
      </c>
      <c r="V185" s="20">
        <f t="shared" si="32"/>
        <v>27.6</v>
      </c>
      <c r="W185" s="19"/>
    </row>
    <row r="186" spans="1:23" x14ac:dyDescent="0.2">
      <c r="B186">
        <f t="shared" si="27"/>
        <v>341</v>
      </c>
      <c r="D186" s="21">
        <v>341</v>
      </c>
      <c r="F186" s="82" t="s">
        <v>470</v>
      </c>
      <c r="H186" s="1"/>
      <c r="I186" s="1"/>
      <c r="J186" s="33"/>
      <c r="L186" s="46"/>
      <c r="M186" s="47"/>
      <c r="N186" s="48"/>
      <c r="O186" s="48"/>
      <c r="P186" s="48"/>
      <c r="Q186" s="48"/>
      <c r="R186" s="48"/>
      <c r="T186" s="21"/>
      <c r="V186" s="20"/>
      <c r="W186" s="19"/>
    </row>
    <row r="187" spans="1:23" x14ac:dyDescent="0.2">
      <c r="A187" t="str">
        <f t="shared" ref="A187:A192" si="33">+TEXT(B187,"###.00")&amp;" "&amp;C187&amp;"         "</f>
        <v xml:space="preserve">341.00 0470         </v>
      </c>
      <c r="B187">
        <f t="shared" si="27"/>
        <v>341</v>
      </c>
      <c r="C187" t="str">
        <f t="shared" ref="C187:C192" si="34">+VLOOKUP(TRIM(F187),GroupNumbers,2,0)</f>
        <v>0470</v>
      </c>
      <c r="D187" s="21"/>
      <c r="F187" s="82" t="s">
        <v>134</v>
      </c>
      <c r="H187" s="1" t="s">
        <v>469</v>
      </c>
      <c r="I187" s="1" t="s">
        <v>194</v>
      </c>
      <c r="J187" s="33">
        <v>-5</v>
      </c>
      <c r="L187" s="46">
        <v>1555655.08</v>
      </c>
      <c r="M187" s="47"/>
      <c r="N187" s="48">
        <v>228038</v>
      </c>
      <c r="O187" s="48"/>
      <c r="P187" s="48">
        <v>1405400</v>
      </c>
      <c r="Q187" s="48"/>
      <c r="R187" s="48">
        <v>50808</v>
      </c>
      <c r="T187" s="21">
        <v>3.16</v>
      </c>
      <c r="V187" s="20">
        <f t="shared" si="32"/>
        <v>27.7</v>
      </c>
      <c r="W187" s="19"/>
    </row>
    <row r="188" spans="1:23" x14ac:dyDescent="0.2">
      <c r="A188" t="str">
        <f t="shared" si="33"/>
        <v xml:space="preserve">341.00 0471         </v>
      </c>
      <c r="B188">
        <f t="shared" si="27"/>
        <v>341</v>
      </c>
      <c r="C188" t="str">
        <f t="shared" si="34"/>
        <v>0471</v>
      </c>
      <c r="D188" s="21"/>
      <c r="F188" s="82" t="s">
        <v>135</v>
      </c>
      <c r="H188" s="1" t="s">
        <v>469</v>
      </c>
      <c r="I188" s="1" t="s">
        <v>194</v>
      </c>
      <c r="J188" s="33">
        <v>-5</v>
      </c>
      <c r="L188" s="46">
        <v>1467923.89</v>
      </c>
      <c r="M188" s="47"/>
      <c r="N188" s="48">
        <v>223033</v>
      </c>
      <c r="O188" s="48"/>
      <c r="P188" s="48">
        <v>1318287</v>
      </c>
      <c r="Q188" s="48"/>
      <c r="R188" s="48">
        <v>47676</v>
      </c>
      <c r="T188" s="21">
        <v>3.14</v>
      </c>
      <c r="V188" s="20">
        <f t="shared" si="32"/>
        <v>27.7</v>
      </c>
      <c r="W188" s="19"/>
    </row>
    <row r="189" spans="1:23" x14ac:dyDescent="0.2">
      <c r="A189" t="str">
        <f t="shared" si="33"/>
        <v xml:space="preserve">341.00 0474         </v>
      </c>
      <c r="B189">
        <f t="shared" si="27"/>
        <v>341</v>
      </c>
      <c r="C189" t="str">
        <f t="shared" si="34"/>
        <v>0474</v>
      </c>
      <c r="D189" s="21"/>
      <c r="F189" s="82" t="s">
        <v>136</v>
      </c>
      <c r="H189" s="1" t="s">
        <v>469</v>
      </c>
      <c r="I189" s="1" t="s">
        <v>194</v>
      </c>
      <c r="J189" s="33">
        <v>-5</v>
      </c>
      <c r="L189" s="46">
        <v>2083698.13</v>
      </c>
      <c r="M189" s="47"/>
      <c r="N189" s="48">
        <v>187091</v>
      </c>
      <c r="O189" s="48"/>
      <c r="P189" s="48">
        <v>2000792</v>
      </c>
      <c r="Q189" s="48"/>
      <c r="R189" s="48">
        <v>71971</v>
      </c>
      <c r="T189" s="21">
        <v>3.34</v>
      </c>
      <c r="V189" s="20">
        <f t="shared" si="32"/>
        <v>27.8</v>
      </c>
      <c r="W189" s="19"/>
    </row>
    <row r="190" spans="1:23" x14ac:dyDescent="0.2">
      <c r="A190" t="str">
        <f t="shared" si="33"/>
        <v xml:space="preserve">341.00 0475         </v>
      </c>
      <c r="B190">
        <f t="shared" si="27"/>
        <v>341</v>
      </c>
      <c r="C190" t="str">
        <f t="shared" si="34"/>
        <v>0475</v>
      </c>
      <c r="D190" s="21"/>
      <c r="F190" s="82" t="s">
        <v>137</v>
      </c>
      <c r="H190" s="1" t="s">
        <v>469</v>
      </c>
      <c r="I190" s="1" t="s">
        <v>194</v>
      </c>
      <c r="J190" s="33">
        <v>-5</v>
      </c>
      <c r="L190" s="46">
        <v>2075526.5</v>
      </c>
      <c r="M190" s="47"/>
      <c r="N190" s="48">
        <v>186357</v>
      </c>
      <c r="O190" s="48"/>
      <c r="P190" s="48">
        <v>1992946</v>
      </c>
      <c r="Q190" s="48"/>
      <c r="R190" s="48">
        <v>71689</v>
      </c>
      <c r="T190" s="21">
        <v>3.34</v>
      </c>
      <c r="V190" s="20">
        <f t="shared" si="32"/>
        <v>27.8</v>
      </c>
      <c r="W190" s="19"/>
    </row>
    <row r="191" spans="1:23" x14ac:dyDescent="0.2">
      <c r="A191" t="str">
        <f t="shared" si="33"/>
        <v xml:space="preserve">341.00 0476         </v>
      </c>
      <c r="B191">
        <f t="shared" si="27"/>
        <v>341</v>
      </c>
      <c r="C191" t="str">
        <f t="shared" si="34"/>
        <v>0476</v>
      </c>
      <c r="D191" s="21"/>
      <c r="F191" s="82" t="s">
        <v>138</v>
      </c>
      <c r="H191" s="1" t="s">
        <v>469</v>
      </c>
      <c r="I191" s="1" t="s">
        <v>194</v>
      </c>
      <c r="J191" s="33">
        <v>-5</v>
      </c>
      <c r="L191" s="46">
        <v>2137402.33</v>
      </c>
      <c r="M191" s="47"/>
      <c r="N191" s="48">
        <v>191913</v>
      </c>
      <c r="O191" s="48"/>
      <c r="P191" s="48">
        <v>2052359</v>
      </c>
      <c r="Q191" s="48"/>
      <c r="R191" s="48">
        <v>73826</v>
      </c>
      <c r="T191" s="21">
        <v>3.34</v>
      </c>
      <c r="V191" s="20">
        <f t="shared" si="32"/>
        <v>27.8</v>
      </c>
      <c r="W191" s="19"/>
    </row>
    <row r="192" spans="1:23" x14ac:dyDescent="0.2">
      <c r="A192" t="str">
        <f t="shared" si="33"/>
        <v xml:space="preserve">341.00 0477         </v>
      </c>
      <c r="B192">
        <f t="shared" si="27"/>
        <v>341</v>
      </c>
      <c r="C192" t="str">
        <f t="shared" si="34"/>
        <v>0477</v>
      </c>
      <c r="D192" s="21"/>
      <c r="F192" s="82" t="s">
        <v>139</v>
      </c>
      <c r="H192" s="1" t="s">
        <v>469</v>
      </c>
      <c r="I192" s="1" t="s">
        <v>194</v>
      </c>
      <c r="J192" s="33">
        <v>-5</v>
      </c>
      <c r="L192" s="49">
        <v>2132789.69</v>
      </c>
      <c r="M192" s="47"/>
      <c r="N192" s="48">
        <v>191499</v>
      </c>
      <c r="O192" s="48"/>
      <c r="P192" s="48">
        <v>2047930</v>
      </c>
      <c r="Q192" s="48"/>
      <c r="R192" s="48">
        <v>73667</v>
      </c>
      <c r="T192" s="21">
        <v>3.34</v>
      </c>
      <c r="V192" s="20">
        <f>ROUND(P192/R192,1)</f>
        <v>27.8</v>
      </c>
      <c r="W192" s="19"/>
    </row>
    <row r="193" spans="1:23" x14ac:dyDescent="0.2">
      <c r="B193">
        <f t="shared" si="27"/>
        <v>341</v>
      </c>
      <c r="D193" s="21"/>
      <c r="F193" s="82"/>
      <c r="H193" s="1"/>
      <c r="I193" s="1"/>
      <c r="J193" s="33"/>
      <c r="L193" s="46"/>
      <c r="N193" s="40"/>
      <c r="O193" s="34"/>
      <c r="P193" s="40"/>
      <c r="Q193" s="34"/>
      <c r="R193" s="40"/>
      <c r="T193" s="21"/>
      <c r="V193" s="20"/>
      <c r="W193" s="19"/>
    </row>
    <row r="194" spans="1:23" x14ac:dyDescent="0.2">
      <c r="B194">
        <f t="shared" si="27"/>
        <v>341</v>
      </c>
      <c r="D194" s="21"/>
      <c r="F194" s="18" t="s">
        <v>38</v>
      </c>
      <c r="H194" s="1"/>
      <c r="I194" s="1"/>
      <c r="J194" s="33"/>
      <c r="L194" s="46">
        <f>SUM(L179:L192)</f>
        <v>14840603.91</v>
      </c>
      <c r="N194" s="34">
        <f>SUM(N179:N192)</f>
        <v>1909241</v>
      </c>
      <c r="O194" s="34"/>
      <c r="P194" s="34">
        <f>SUM(P179:P192)</f>
        <v>13673394</v>
      </c>
      <c r="Q194" s="34"/>
      <c r="R194" s="34">
        <f>SUM(R179:R192)</f>
        <v>495198</v>
      </c>
      <c r="T194" s="21">
        <f>R194/L194*100</f>
        <v>3.336777957306186</v>
      </c>
      <c r="V194" s="20">
        <f>ROUND(P194/R194,1)</f>
        <v>27.6</v>
      </c>
      <c r="W194" s="19"/>
    </row>
    <row r="195" spans="1:23" x14ac:dyDescent="0.2">
      <c r="B195">
        <f t="shared" si="27"/>
        <v>341</v>
      </c>
      <c r="D195" s="21"/>
      <c r="F195" s="82"/>
      <c r="H195" s="1"/>
      <c r="I195" s="1"/>
      <c r="J195" s="33"/>
      <c r="L195" s="46"/>
      <c r="N195" s="34"/>
      <c r="O195" s="34"/>
      <c r="P195" s="34"/>
      <c r="Q195" s="34"/>
      <c r="R195" s="34"/>
      <c r="T195" s="21"/>
      <c r="V195" s="20"/>
      <c r="W195" s="19"/>
    </row>
    <row r="196" spans="1:23" x14ac:dyDescent="0.2">
      <c r="B196">
        <f t="shared" si="27"/>
        <v>342</v>
      </c>
      <c r="D196" s="21">
        <v>342</v>
      </c>
      <c r="F196" t="s">
        <v>140</v>
      </c>
      <c r="J196" s="32"/>
      <c r="L196" s="46"/>
      <c r="N196" s="34"/>
      <c r="O196" s="34"/>
      <c r="P196" s="34"/>
      <c r="Q196" s="34"/>
      <c r="R196" s="34"/>
      <c r="W196" s="19"/>
    </row>
    <row r="197" spans="1:23" x14ac:dyDescent="0.2">
      <c r="A197" t="str">
        <f t="shared" ref="A197:A211" si="35">+TEXT(B197,"###.00")&amp;" "&amp;C197&amp;"         "</f>
        <v xml:space="preserve">342.00 0171         </v>
      </c>
      <c r="B197">
        <f t="shared" si="27"/>
        <v>342</v>
      </c>
      <c r="C197" t="str">
        <f t="shared" ref="C197:C211" si="36">+VLOOKUP(TRIM(F197),GroupNumbers,2,0)</f>
        <v>0171</v>
      </c>
      <c r="D197" s="21"/>
      <c r="F197" s="82" t="s">
        <v>128</v>
      </c>
      <c r="H197" s="1" t="s">
        <v>471</v>
      </c>
      <c r="I197" s="1" t="s">
        <v>194</v>
      </c>
      <c r="J197" s="33">
        <v>-5</v>
      </c>
      <c r="L197" s="46">
        <v>118873.81</v>
      </c>
      <c r="M197" s="47"/>
      <c r="N197" s="48">
        <v>104677</v>
      </c>
      <c r="O197" s="48"/>
      <c r="P197" s="48">
        <v>20140</v>
      </c>
      <c r="Q197" s="48"/>
      <c r="R197" s="48">
        <v>5816</v>
      </c>
      <c r="T197" s="21">
        <v>3.85</v>
      </c>
      <c r="V197" s="20">
        <f t="shared" ref="V197:V211" si="37">ROUND(P197/R197,1)</f>
        <v>3.5</v>
      </c>
      <c r="W197" s="19"/>
    </row>
    <row r="198" spans="1:23" x14ac:dyDescent="0.2">
      <c r="A198" t="str">
        <f t="shared" si="35"/>
        <v xml:space="preserve">342.00 0410         </v>
      </c>
      <c r="B198">
        <f t="shared" si="27"/>
        <v>342</v>
      </c>
      <c r="C198" t="str">
        <f t="shared" si="36"/>
        <v>0410</v>
      </c>
      <c r="D198" s="21"/>
      <c r="F198" s="82" t="s">
        <v>196</v>
      </c>
      <c r="H198" s="1" t="s">
        <v>471</v>
      </c>
      <c r="I198" s="1" t="s">
        <v>194</v>
      </c>
      <c r="J198" s="33">
        <v>-5</v>
      </c>
      <c r="L198" s="46">
        <v>12801.77</v>
      </c>
      <c r="M198" s="47"/>
      <c r="N198" s="48">
        <v>12720</v>
      </c>
      <c r="O198" s="48"/>
      <c r="P198" s="48">
        <v>722</v>
      </c>
      <c r="Q198" s="48"/>
      <c r="R198" s="48">
        <v>216</v>
      </c>
      <c r="T198" s="21">
        <v>0.59</v>
      </c>
      <c r="V198" s="20">
        <f t="shared" si="37"/>
        <v>3.3</v>
      </c>
      <c r="W198" s="19"/>
    </row>
    <row r="199" spans="1:23" x14ac:dyDescent="0.2">
      <c r="A199" t="str">
        <f t="shared" si="35"/>
        <v xml:space="preserve">342.00 0430         </v>
      </c>
      <c r="B199">
        <f t="shared" si="27"/>
        <v>342</v>
      </c>
      <c r="C199" t="str">
        <f t="shared" si="36"/>
        <v>0430</v>
      </c>
      <c r="D199" s="21"/>
      <c r="F199" s="82" t="s">
        <v>141</v>
      </c>
      <c r="H199" s="1" t="s">
        <v>471</v>
      </c>
      <c r="I199" s="1" t="s">
        <v>194</v>
      </c>
      <c r="J199" s="33">
        <v>-5</v>
      </c>
      <c r="L199" s="46">
        <v>9237.57</v>
      </c>
      <c r="M199" s="47"/>
      <c r="N199" s="48">
        <v>9179</v>
      </c>
      <c r="O199" s="48"/>
      <c r="P199" s="48">
        <v>520</v>
      </c>
      <c r="Q199" s="48"/>
      <c r="R199" s="48">
        <v>156</v>
      </c>
      <c r="T199" s="21">
        <v>0.57999999999999996</v>
      </c>
      <c r="V199" s="20">
        <f t="shared" si="37"/>
        <v>3.3</v>
      </c>
      <c r="W199" s="19"/>
    </row>
    <row r="200" spans="1:23" x14ac:dyDescent="0.2">
      <c r="A200" t="str">
        <f t="shared" si="35"/>
        <v xml:space="preserve">342.00 0431         </v>
      </c>
      <c r="B200">
        <f t="shared" si="27"/>
        <v>342</v>
      </c>
      <c r="C200" t="str">
        <f t="shared" si="36"/>
        <v>0431</v>
      </c>
      <c r="D200" s="21"/>
      <c r="F200" s="82" t="s">
        <v>129</v>
      </c>
      <c r="H200" s="1" t="s">
        <v>471</v>
      </c>
      <c r="I200" s="1" t="s">
        <v>194</v>
      </c>
      <c r="J200" s="33">
        <v>-5</v>
      </c>
      <c r="L200" s="46">
        <v>12197.11</v>
      </c>
      <c r="M200" s="47"/>
      <c r="N200" s="48">
        <v>12000</v>
      </c>
      <c r="O200" s="48"/>
      <c r="P200" s="48">
        <v>807</v>
      </c>
      <c r="Q200" s="48"/>
      <c r="R200" s="48">
        <v>239</v>
      </c>
      <c r="T200" s="21">
        <v>0.85</v>
      </c>
      <c r="V200" s="20">
        <f t="shared" si="37"/>
        <v>3.4</v>
      </c>
      <c r="W200" s="19"/>
    </row>
    <row r="201" spans="1:23" x14ac:dyDescent="0.2">
      <c r="A201" t="str">
        <f t="shared" si="35"/>
        <v xml:space="preserve">342.00 0432         </v>
      </c>
      <c r="B201">
        <f t="shared" si="27"/>
        <v>342</v>
      </c>
      <c r="C201" t="str">
        <f t="shared" si="36"/>
        <v>0432</v>
      </c>
      <c r="D201" s="21"/>
      <c r="F201" s="82" t="s">
        <v>130</v>
      </c>
      <c r="H201" s="1" t="s">
        <v>471</v>
      </c>
      <c r="I201" s="1" t="s">
        <v>194</v>
      </c>
      <c r="J201" s="33">
        <v>-5</v>
      </c>
      <c r="L201" s="46">
        <v>2255338.17</v>
      </c>
      <c r="M201" s="47"/>
      <c r="N201" s="48">
        <v>410223</v>
      </c>
      <c r="O201" s="48"/>
      <c r="P201" s="48">
        <v>1957883</v>
      </c>
      <c r="Q201" s="48"/>
      <c r="R201" s="48">
        <v>72314</v>
      </c>
      <c r="T201" s="21">
        <v>3.08</v>
      </c>
      <c r="V201" s="20">
        <f t="shared" si="37"/>
        <v>27.1</v>
      </c>
      <c r="W201" s="19"/>
    </row>
    <row r="202" spans="1:23" x14ac:dyDescent="0.2">
      <c r="A202" t="str">
        <f t="shared" si="35"/>
        <v xml:space="preserve">342.00 0459         </v>
      </c>
      <c r="B202">
        <f t="shared" si="27"/>
        <v>342</v>
      </c>
      <c r="C202" t="str">
        <f t="shared" si="36"/>
        <v>0459</v>
      </c>
      <c r="D202" s="21"/>
      <c r="F202" s="82" t="s">
        <v>131</v>
      </c>
      <c r="H202" s="1" t="s">
        <v>471</v>
      </c>
      <c r="I202" s="1" t="s">
        <v>194</v>
      </c>
      <c r="J202" s="33">
        <v>-5</v>
      </c>
      <c r="L202" s="46">
        <v>822580.92</v>
      </c>
      <c r="M202" s="47"/>
      <c r="N202" s="48">
        <v>150646</v>
      </c>
      <c r="O202" s="48"/>
      <c r="P202" s="48">
        <v>713064</v>
      </c>
      <c r="Q202" s="48"/>
      <c r="R202" s="48">
        <v>26341</v>
      </c>
      <c r="T202" s="21">
        <v>3.07</v>
      </c>
      <c r="V202" s="20">
        <f t="shared" si="37"/>
        <v>27.1</v>
      </c>
      <c r="W202" s="19"/>
    </row>
    <row r="203" spans="1:23" x14ac:dyDescent="0.2">
      <c r="A203" t="str">
        <f t="shared" si="35"/>
        <v xml:space="preserve">342.00 0460         </v>
      </c>
      <c r="B203">
        <f t="shared" si="27"/>
        <v>342</v>
      </c>
      <c r="C203" t="str">
        <f t="shared" si="36"/>
        <v>0460</v>
      </c>
      <c r="D203" s="21"/>
      <c r="F203" s="82" t="s">
        <v>132</v>
      </c>
      <c r="H203" s="1" t="s">
        <v>471</v>
      </c>
      <c r="I203" s="1" t="s">
        <v>194</v>
      </c>
      <c r="J203" s="33">
        <v>-5</v>
      </c>
      <c r="L203" s="46">
        <v>363762.04</v>
      </c>
      <c r="M203" s="47"/>
      <c r="N203" s="48">
        <v>76691</v>
      </c>
      <c r="O203" s="48"/>
      <c r="P203" s="48">
        <v>305259</v>
      </c>
      <c r="Q203" s="48"/>
      <c r="R203" s="48">
        <v>11331</v>
      </c>
      <c r="T203" s="21">
        <v>2.99</v>
      </c>
      <c r="V203" s="20">
        <f t="shared" si="37"/>
        <v>26.9</v>
      </c>
      <c r="W203" s="19"/>
    </row>
    <row r="204" spans="1:23" x14ac:dyDescent="0.2">
      <c r="A204" t="str">
        <f t="shared" si="35"/>
        <v xml:space="preserve">342.00 0461         </v>
      </c>
      <c r="B204">
        <f t="shared" si="27"/>
        <v>342</v>
      </c>
      <c r="C204" t="str">
        <f t="shared" si="36"/>
        <v>0461</v>
      </c>
      <c r="D204" s="21"/>
      <c r="F204" s="82" t="s">
        <v>133</v>
      </c>
      <c r="H204" s="1" t="s">
        <v>471</v>
      </c>
      <c r="I204" s="1" t="s">
        <v>194</v>
      </c>
      <c r="J204" s="33">
        <v>-5</v>
      </c>
      <c r="L204" s="46">
        <v>102065.03</v>
      </c>
      <c r="M204" s="47"/>
      <c r="N204" s="48">
        <v>21519</v>
      </c>
      <c r="O204" s="48"/>
      <c r="P204" s="48">
        <v>85649</v>
      </c>
      <c r="Q204" s="48"/>
      <c r="R204" s="48">
        <v>3179</v>
      </c>
      <c r="T204" s="21">
        <v>2.99</v>
      </c>
      <c r="V204" s="20">
        <f t="shared" si="37"/>
        <v>26.9</v>
      </c>
      <c r="W204" s="19"/>
    </row>
    <row r="205" spans="1:23" x14ac:dyDescent="0.2">
      <c r="A205" t="str">
        <f t="shared" si="35"/>
        <v xml:space="preserve">342.00 0470         </v>
      </c>
      <c r="B205">
        <f t="shared" si="27"/>
        <v>342</v>
      </c>
      <c r="C205" t="str">
        <f t="shared" si="36"/>
        <v>0470</v>
      </c>
      <c r="D205" s="21"/>
      <c r="F205" s="82" t="s">
        <v>134</v>
      </c>
      <c r="H205" s="1" t="s">
        <v>471</v>
      </c>
      <c r="I205" s="1" t="s">
        <v>194</v>
      </c>
      <c r="J205" s="33">
        <v>-5</v>
      </c>
      <c r="L205" s="46">
        <v>97996.9</v>
      </c>
      <c r="M205" s="47"/>
      <c r="N205" s="48">
        <v>15022</v>
      </c>
      <c r="O205" s="48"/>
      <c r="P205" s="48">
        <v>87875</v>
      </c>
      <c r="Q205" s="48"/>
      <c r="R205" s="48">
        <v>3225</v>
      </c>
      <c r="T205" s="21">
        <v>3.17</v>
      </c>
      <c r="V205" s="20">
        <f t="shared" si="37"/>
        <v>27.2</v>
      </c>
      <c r="W205" s="19"/>
    </row>
    <row r="206" spans="1:23" x14ac:dyDescent="0.2">
      <c r="A206" t="str">
        <f t="shared" si="35"/>
        <v xml:space="preserve">342.00 0471         </v>
      </c>
      <c r="B206">
        <f t="shared" si="27"/>
        <v>342</v>
      </c>
      <c r="C206" t="str">
        <f t="shared" si="36"/>
        <v>0471</v>
      </c>
      <c r="D206" s="21"/>
      <c r="F206" s="82" t="s">
        <v>135</v>
      </c>
      <c r="H206" s="1" t="s">
        <v>471</v>
      </c>
      <c r="I206" s="1" t="s">
        <v>194</v>
      </c>
      <c r="J206" s="33">
        <v>-5</v>
      </c>
      <c r="L206" s="46">
        <v>97861.58</v>
      </c>
      <c r="M206" s="47"/>
      <c r="N206" s="48">
        <v>15007</v>
      </c>
      <c r="O206" s="48"/>
      <c r="P206" s="48">
        <v>87748</v>
      </c>
      <c r="Q206" s="48"/>
      <c r="R206" s="48">
        <v>3222</v>
      </c>
      <c r="T206" s="21">
        <v>3.17</v>
      </c>
      <c r="V206" s="20">
        <f t="shared" si="37"/>
        <v>27.2</v>
      </c>
      <c r="W206" s="19"/>
    </row>
    <row r="207" spans="1:23" x14ac:dyDescent="0.2">
      <c r="A207" t="str">
        <f t="shared" si="35"/>
        <v xml:space="preserve">342.00 0473         </v>
      </c>
      <c r="B207">
        <f t="shared" si="27"/>
        <v>342</v>
      </c>
      <c r="C207" t="str">
        <f t="shared" si="36"/>
        <v>0473</v>
      </c>
      <c r="D207" s="21"/>
      <c r="F207" s="82" t="s">
        <v>142</v>
      </c>
      <c r="H207" s="1" t="s">
        <v>471</v>
      </c>
      <c r="I207" s="1" t="s">
        <v>194</v>
      </c>
      <c r="J207" s="33">
        <v>-5</v>
      </c>
      <c r="L207" s="46">
        <v>1998390.62</v>
      </c>
      <c r="M207" s="47"/>
      <c r="N207" s="48">
        <v>291168</v>
      </c>
      <c r="O207" s="48"/>
      <c r="P207" s="48">
        <v>1807142</v>
      </c>
      <c r="Q207" s="48"/>
      <c r="R207" s="48">
        <v>66290</v>
      </c>
      <c r="T207" s="21">
        <v>3.19</v>
      </c>
      <c r="V207" s="20">
        <f t="shared" si="37"/>
        <v>27.3</v>
      </c>
      <c r="W207" s="19"/>
    </row>
    <row r="208" spans="1:23" x14ac:dyDescent="0.2">
      <c r="A208" t="str">
        <f t="shared" si="35"/>
        <v xml:space="preserve">342.00 0474         </v>
      </c>
      <c r="B208">
        <f t="shared" si="27"/>
        <v>342</v>
      </c>
      <c r="C208" t="str">
        <f t="shared" si="36"/>
        <v>0474</v>
      </c>
      <c r="D208" s="21"/>
      <c r="F208" s="82" t="s">
        <v>136</v>
      </c>
      <c r="H208" s="1" t="s">
        <v>471</v>
      </c>
      <c r="I208" s="1" t="s">
        <v>194</v>
      </c>
      <c r="J208" s="33">
        <v>-5</v>
      </c>
      <c r="L208" s="46">
        <v>338423.07</v>
      </c>
      <c r="M208" s="47"/>
      <c r="N208" s="48">
        <v>30646</v>
      </c>
      <c r="O208" s="48"/>
      <c r="P208" s="48">
        <v>324698</v>
      </c>
      <c r="Q208" s="48"/>
      <c r="R208" s="48">
        <v>11833</v>
      </c>
      <c r="T208" s="21">
        <v>3.36</v>
      </c>
      <c r="V208" s="20">
        <f t="shared" si="37"/>
        <v>27.4</v>
      </c>
      <c r="W208" s="19"/>
    </row>
    <row r="209" spans="1:23" x14ac:dyDescent="0.2">
      <c r="A209" t="str">
        <f t="shared" si="35"/>
        <v xml:space="preserve">342.00 0475         </v>
      </c>
      <c r="B209">
        <f t="shared" si="27"/>
        <v>342</v>
      </c>
      <c r="C209" t="str">
        <f t="shared" si="36"/>
        <v>0475</v>
      </c>
      <c r="D209" s="21"/>
      <c r="F209" s="82" t="s">
        <v>137</v>
      </c>
      <c r="H209" s="1" t="s">
        <v>471</v>
      </c>
      <c r="I209" s="1" t="s">
        <v>194</v>
      </c>
      <c r="J209" s="33">
        <v>-5</v>
      </c>
      <c r="L209" s="46">
        <v>337096.18</v>
      </c>
      <c r="M209" s="47"/>
      <c r="N209" s="48">
        <v>30526</v>
      </c>
      <c r="O209" s="48"/>
      <c r="P209" s="48">
        <v>323425</v>
      </c>
      <c r="Q209" s="48"/>
      <c r="R209" s="48">
        <v>11787</v>
      </c>
      <c r="T209" s="21">
        <v>3.36</v>
      </c>
      <c r="V209" s="20">
        <f t="shared" si="37"/>
        <v>27.4</v>
      </c>
      <c r="W209" s="19"/>
    </row>
    <row r="210" spans="1:23" x14ac:dyDescent="0.2">
      <c r="A210" t="str">
        <f t="shared" si="35"/>
        <v xml:space="preserve">342.00 0476         </v>
      </c>
      <c r="B210">
        <f t="shared" si="27"/>
        <v>342</v>
      </c>
      <c r="C210" t="str">
        <f t="shared" si="36"/>
        <v>0476</v>
      </c>
      <c r="D210" s="21"/>
      <c r="F210" s="82" t="s">
        <v>138</v>
      </c>
      <c r="H210" s="1" t="s">
        <v>471</v>
      </c>
      <c r="I210" s="1" t="s">
        <v>194</v>
      </c>
      <c r="J210" s="33">
        <v>-5</v>
      </c>
      <c r="L210" s="46">
        <v>347146.53</v>
      </c>
      <c r="M210" s="47"/>
      <c r="N210" s="48">
        <v>31436</v>
      </c>
      <c r="O210" s="48"/>
      <c r="P210" s="48">
        <v>333068</v>
      </c>
      <c r="Q210" s="48"/>
      <c r="R210" s="48">
        <v>12138</v>
      </c>
      <c r="T210" s="21">
        <v>3.36</v>
      </c>
      <c r="V210" s="20">
        <f t="shared" si="37"/>
        <v>27.4</v>
      </c>
      <c r="W210" s="19"/>
    </row>
    <row r="211" spans="1:23" x14ac:dyDescent="0.2">
      <c r="A211" t="str">
        <f t="shared" si="35"/>
        <v xml:space="preserve">342.00 0477         </v>
      </c>
      <c r="B211">
        <f t="shared" si="27"/>
        <v>342</v>
      </c>
      <c r="C211" t="str">
        <f t="shared" si="36"/>
        <v>0477</v>
      </c>
      <c r="D211" s="21"/>
      <c r="F211" s="82" t="s">
        <v>139</v>
      </c>
      <c r="H211" s="1" t="s">
        <v>471</v>
      </c>
      <c r="I211" s="1" t="s">
        <v>194</v>
      </c>
      <c r="J211" s="33">
        <v>-5</v>
      </c>
      <c r="L211" s="49">
        <v>346397.46</v>
      </c>
      <c r="M211" s="47"/>
      <c r="N211" s="48">
        <v>31368</v>
      </c>
      <c r="O211" s="48"/>
      <c r="P211" s="48">
        <v>332349</v>
      </c>
      <c r="Q211" s="48"/>
      <c r="R211" s="48">
        <v>12112</v>
      </c>
      <c r="T211" s="21">
        <v>3.36</v>
      </c>
      <c r="V211" s="20">
        <f t="shared" si="37"/>
        <v>27.4</v>
      </c>
      <c r="W211" s="19"/>
    </row>
    <row r="212" spans="1:23" x14ac:dyDescent="0.2">
      <c r="B212">
        <f t="shared" si="27"/>
        <v>342</v>
      </c>
      <c r="D212" s="21"/>
      <c r="H212" s="1"/>
      <c r="I212" s="1"/>
      <c r="J212" s="33"/>
      <c r="L212" s="46"/>
      <c r="N212" s="40"/>
      <c r="O212" s="34"/>
      <c r="P212" s="40"/>
      <c r="Q212" s="34"/>
      <c r="R212" s="40"/>
      <c r="T212" s="21"/>
      <c r="V212" s="20"/>
      <c r="W212" s="19"/>
    </row>
    <row r="213" spans="1:23" x14ac:dyDescent="0.2">
      <c r="B213">
        <f t="shared" si="27"/>
        <v>342</v>
      </c>
      <c r="D213" s="21"/>
      <c r="F213" s="18" t="s">
        <v>195</v>
      </c>
      <c r="H213" s="1"/>
      <c r="I213" s="1"/>
      <c r="J213" s="33"/>
      <c r="L213" s="46">
        <f>SUM(L197:L211)</f>
        <v>7260168.7599999998</v>
      </c>
      <c r="N213" s="34">
        <f>SUM(N197:N211)</f>
        <v>1242828</v>
      </c>
      <c r="O213" s="34"/>
      <c r="P213" s="34">
        <f>SUM(P197:P211)</f>
        <v>6380349</v>
      </c>
      <c r="Q213" s="34"/>
      <c r="R213" s="34">
        <f>SUM(R197:R211)</f>
        <v>240199</v>
      </c>
      <c r="T213" s="21">
        <f>R213/L213*100</f>
        <v>3.3084492653033046</v>
      </c>
      <c r="V213" s="20">
        <f>ROUND(P213/R213,1)</f>
        <v>26.6</v>
      </c>
      <c r="W213" s="19"/>
    </row>
    <row r="214" spans="1:23" x14ac:dyDescent="0.2">
      <c r="B214">
        <f t="shared" si="27"/>
        <v>342</v>
      </c>
      <c r="D214" s="21"/>
      <c r="H214" s="1"/>
      <c r="I214" s="1"/>
      <c r="J214" s="33"/>
      <c r="L214" s="46"/>
      <c r="N214" s="34"/>
      <c r="O214" s="34"/>
      <c r="P214" s="34"/>
      <c r="Q214" s="34"/>
      <c r="R214" s="34"/>
      <c r="T214" s="21"/>
      <c r="V214" s="20"/>
      <c r="W214" s="19"/>
    </row>
    <row r="215" spans="1:23" x14ac:dyDescent="0.2">
      <c r="B215">
        <f t="shared" si="27"/>
        <v>343</v>
      </c>
      <c r="D215" s="21">
        <v>343</v>
      </c>
      <c r="F215" t="s">
        <v>143</v>
      </c>
      <c r="J215" s="32"/>
      <c r="L215" s="46"/>
      <c r="N215" s="34"/>
      <c r="O215" s="34"/>
      <c r="P215" s="34"/>
      <c r="Q215" s="34"/>
      <c r="R215" s="34"/>
      <c r="W215" s="19"/>
    </row>
    <row r="216" spans="1:23" x14ac:dyDescent="0.2">
      <c r="A216" t="str">
        <f t="shared" ref="A216:A225" si="38">+TEXT(B216,"###.00")&amp;" "&amp;C216&amp;"         "</f>
        <v xml:space="preserve">343.00 0432         </v>
      </c>
      <c r="B216">
        <f t="shared" si="27"/>
        <v>343</v>
      </c>
      <c r="C216" t="str">
        <f t="shared" ref="C216:C225" si="39">+VLOOKUP(TRIM(F216),GroupNumbers,2,0)</f>
        <v>0432</v>
      </c>
      <c r="D216" s="21"/>
      <c r="F216" s="82" t="s">
        <v>144</v>
      </c>
      <c r="H216" s="1" t="s">
        <v>472</v>
      </c>
      <c r="I216" s="1" t="s">
        <v>194</v>
      </c>
      <c r="J216" s="33">
        <v>-5</v>
      </c>
      <c r="L216" s="46">
        <v>19700979.239999998</v>
      </c>
      <c r="M216" s="47"/>
      <c r="N216" s="48">
        <v>3360331</v>
      </c>
      <c r="O216" s="48"/>
      <c r="P216" s="48">
        <v>17325697</v>
      </c>
      <c r="Q216" s="48"/>
      <c r="R216" s="48">
        <v>905539</v>
      </c>
      <c r="T216" s="21">
        <v>3.84</v>
      </c>
      <c r="V216" s="20">
        <f t="shared" ref="V216:V225" si="40">ROUND(P216/R216,1)</f>
        <v>19.100000000000001</v>
      </c>
      <c r="W216" s="19"/>
    </row>
    <row r="217" spans="1:23" x14ac:dyDescent="0.2">
      <c r="A217" t="str">
        <f t="shared" si="38"/>
        <v xml:space="preserve">343.00 0459         </v>
      </c>
      <c r="B217">
        <f t="shared" si="27"/>
        <v>343</v>
      </c>
      <c r="C217" t="str">
        <f t="shared" si="39"/>
        <v>0459</v>
      </c>
      <c r="D217" s="21"/>
      <c r="F217" s="82" t="s">
        <v>145</v>
      </c>
      <c r="H217" s="1" t="s">
        <v>472</v>
      </c>
      <c r="I217" s="1" t="s">
        <v>194</v>
      </c>
      <c r="J217" s="33">
        <v>-5</v>
      </c>
      <c r="L217" s="46">
        <v>14310573.52</v>
      </c>
      <c r="M217" s="47"/>
      <c r="N217" s="48">
        <v>2411742</v>
      </c>
      <c r="O217" s="48"/>
      <c r="P217" s="48">
        <v>12614360</v>
      </c>
      <c r="Q217" s="48"/>
      <c r="R217" s="48">
        <v>659452</v>
      </c>
      <c r="T217" s="21">
        <v>3.84</v>
      </c>
      <c r="V217" s="20">
        <f t="shared" si="40"/>
        <v>19.100000000000001</v>
      </c>
      <c r="W217" s="19"/>
    </row>
    <row r="218" spans="1:23" x14ac:dyDescent="0.2">
      <c r="A218" t="str">
        <f t="shared" si="38"/>
        <v xml:space="preserve">343.00 0460         </v>
      </c>
      <c r="B218">
        <f t="shared" si="27"/>
        <v>343</v>
      </c>
      <c r="C218" t="str">
        <f t="shared" si="39"/>
        <v>0460</v>
      </c>
      <c r="D218" s="21"/>
      <c r="F218" s="82" t="s">
        <v>146</v>
      </c>
      <c r="H218" s="1" t="s">
        <v>472</v>
      </c>
      <c r="I218" s="1" t="s">
        <v>194</v>
      </c>
      <c r="J218" s="33">
        <v>-5</v>
      </c>
      <c r="L218" s="46">
        <v>15937077.550000001</v>
      </c>
      <c r="M218" s="47"/>
      <c r="N218" s="48">
        <v>2705722</v>
      </c>
      <c r="O218" s="48"/>
      <c r="P218" s="48">
        <v>14028210</v>
      </c>
      <c r="Q218" s="48"/>
      <c r="R218" s="48">
        <v>745907</v>
      </c>
      <c r="T218" s="21">
        <v>3.85</v>
      </c>
      <c r="V218" s="20">
        <f t="shared" si="40"/>
        <v>18.8</v>
      </c>
      <c r="W218" s="19"/>
    </row>
    <row r="219" spans="1:23" x14ac:dyDescent="0.2">
      <c r="A219" t="str">
        <f t="shared" si="38"/>
        <v xml:space="preserve">343.00 0461         </v>
      </c>
      <c r="B219">
        <f t="shared" si="27"/>
        <v>343</v>
      </c>
      <c r="C219" t="str">
        <f t="shared" si="39"/>
        <v>0461</v>
      </c>
      <c r="D219" s="21"/>
      <c r="F219" s="82" t="s">
        <v>147</v>
      </c>
      <c r="H219" s="1" t="s">
        <v>472</v>
      </c>
      <c r="I219" s="1" t="s">
        <v>194</v>
      </c>
      <c r="J219" s="33">
        <v>-5</v>
      </c>
      <c r="L219" s="46">
        <v>22587247.07</v>
      </c>
      <c r="M219" s="47"/>
      <c r="N219" s="48">
        <v>4531555</v>
      </c>
      <c r="O219" s="48"/>
      <c r="P219" s="48">
        <v>19185054</v>
      </c>
      <c r="Q219" s="48"/>
      <c r="R219" s="48">
        <v>1039091</v>
      </c>
      <c r="T219" s="21">
        <v>3.81</v>
      </c>
      <c r="V219" s="20">
        <f t="shared" si="40"/>
        <v>18.5</v>
      </c>
      <c r="W219" s="19"/>
    </row>
    <row r="220" spans="1:23" x14ac:dyDescent="0.2">
      <c r="A220" t="str">
        <f t="shared" si="38"/>
        <v xml:space="preserve">343.00 0470         </v>
      </c>
      <c r="B220">
        <f t="shared" si="27"/>
        <v>343</v>
      </c>
      <c r="C220" t="str">
        <f t="shared" si="39"/>
        <v>0470</v>
      </c>
      <c r="D220" s="21"/>
      <c r="F220" s="82" t="s">
        <v>148</v>
      </c>
      <c r="H220" s="1" t="s">
        <v>472</v>
      </c>
      <c r="I220" s="1" t="s">
        <v>194</v>
      </c>
      <c r="J220" s="33">
        <v>-5</v>
      </c>
      <c r="L220" s="46">
        <v>12521829.34</v>
      </c>
      <c r="M220" s="47"/>
      <c r="N220" s="48">
        <v>1783062</v>
      </c>
      <c r="O220" s="48"/>
      <c r="P220" s="48">
        <v>11364859</v>
      </c>
      <c r="Q220" s="48"/>
      <c r="R220" s="48">
        <v>584956</v>
      </c>
      <c r="T220" s="21">
        <v>3.88</v>
      </c>
      <c r="V220" s="20">
        <f t="shared" si="40"/>
        <v>19.399999999999999</v>
      </c>
      <c r="W220" s="19"/>
    </row>
    <row r="221" spans="1:23" x14ac:dyDescent="0.2">
      <c r="A221" t="str">
        <f t="shared" si="38"/>
        <v xml:space="preserve">343.00 0471         </v>
      </c>
      <c r="B221">
        <f t="shared" ref="B221:B225" si="41">+IF(D221="",B220,D221)</f>
        <v>343</v>
      </c>
      <c r="C221" t="str">
        <f t="shared" si="39"/>
        <v>0471</v>
      </c>
      <c r="D221" s="21"/>
      <c r="F221" s="82" t="s">
        <v>149</v>
      </c>
      <c r="H221" s="1" t="s">
        <v>472</v>
      </c>
      <c r="I221" s="1" t="s">
        <v>194</v>
      </c>
      <c r="J221" s="33">
        <v>-5</v>
      </c>
      <c r="L221" s="46">
        <v>12417418.76</v>
      </c>
      <c r="M221" s="47"/>
      <c r="N221" s="48">
        <v>1775849</v>
      </c>
      <c r="O221" s="48"/>
      <c r="P221" s="48">
        <v>11262441</v>
      </c>
      <c r="Q221" s="48"/>
      <c r="R221" s="48">
        <v>579749</v>
      </c>
      <c r="T221" s="21">
        <v>3.88</v>
      </c>
      <c r="V221" s="20">
        <f t="shared" si="40"/>
        <v>19.399999999999999</v>
      </c>
      <c r="W221" s="19"/>
    </row>
    <row r="222" spans="1:23" x14ac:dyDescent="0.2">
      <c r="A222" t="str">
        <f t="shared" si="38"/>
        <v xml:space="preserve">343.00 0474         </v>
      </c>
      <c r="B222">
        <f t="shared" si="41"/>
        <v>343</v>
      </c>
      <c r="C222" t="str">
        <f t="shared" si="39"/>
        <v>0474</v>
      </c>
      <c r="D222" s="21"/>
      <c r="F222" s="82" t="s">
        <v>150</v>
      </c>
      <c r="H222" s="1" t="s">
        <v>472</v>
      </c>
      <c r="I222" s="1" t="s">
        <v>194</v>
      </c>
      <c r="J222" s="33">
        <v>-5</v>
      </c>
      <c r="L222" s="46">
        <v>13328713.85</v>
      </c>
      <c r="M222" s="47"/>
      <c r="N222" s="48">
        <v>1137798</v>
      </c>
      <c r="O222" s="48"/>
      <c r="P222" s="48">
        <v>12857352</v>
      </c>
      <c r="Q222" s="48"/>
      <c r="R222" s="48">
        <v>650517</v>
      </c>
      <c r="T222" s="21">
        <v>3.99</v>
      </c>
      <c r="V222" s="20">
        <f t="shared" si="40"/>
        <v>19.8</v>
      </c>
      <c r="W222" s="19"/>
    </row>
    <row r="223" spans="1:23" x14ac:dyDescent="0.2">
      <c r="A223" t="str">
        <f t="shared" si="38"/>
        <v xml:space="preserve">343.00 0475         </v>
      </c>
      <c r="B223">
        <f t="shared" si="41"/>
        <v>343</v>
      </c>
      <c r="C223" t="str">
        <f t="shared" si="39"/>
        <v>0475</v>
      </c>
      <c r="D223" s="21"/>
      <c r="F223" s="82" t="s">
        <v>151</v>
      </c>
      <c r="H223" s="1" t="s">
        <v>472</v>
      </c>
      <c r="I223" s="1" t="s">
        <v>194</v>
      </c>
      <c r="J223" s="33">
        <v>-5</v>
      </c>
      <c r="L223" s="46">
        <v>13203748.83</v>
      </c>
      <c r="M223" s="47"/>
      <c r="N223" s="48">
        <v>1123917</v>
      </c>
      <c r="O223" s="48"/>
      <c r="P223" s="48">
        <v>12740019</v>
      </c>
      <c r="Q223" s="48"/>
      <c r="R223" s="48">
        <v>644950</v>
      </c>
      <c r="T223" s="21">
        <v>3.99</v>
      </c>
      <c r="V223" s="20">
        <f t="shared" si="40"/>
        <v>19.8</v>
      </c>
      <c r="W223" s="19"/>
    </row>
    <row r="224" spans="1:23" x14ac:dyDescent="0.2">
      <c r="A224" t="str">
        <f t="shared" si="38"/>
        <v xml:space="preserve">343.00 0476         </v>
      </c>
      <c r="B224">
        <f t="shared" si="41"/>
        <v>343</v>
      </c>
      <c r="C224" t="str">
        <f t="shared" si="39"/>
        <v>0476</v>
      </c>
      <c r="D224" s="21"/>
      <c r="F224" s="82" t="s">
        <v>152</v>
      </c>
      <c r="H224" s="1" t="s">
        <v>472</v>
      </c>
      <c r="I224" s="1" t="s">
        <v>194</v>
      </c>
      <c r="J224" s="33">
        <v>-5</v>
      </c>
      <c r="L224" s="46">
        <v>13094377.92</v>
      </c>
      <c r="M224" s="47"/>
      <c r="N224" s="48">
        <v>1114773</v>
      </c>
      <c r="O224" s="48"/>
      <c r="P224" s="48">
        <v>12634324</v>
      </c>
      <c r="Q224" s="48"/>
      <c r="R224" s="48">
        <v>639592</v>
      </c>
      <c r="T224" s="21">
        <v>3.99</v>
      </c>
      <c r="V224" s="20">
        <f t="shared" si="40"/>
        <v>19.8</v>
      </c>
      <c r="W224" s="19"/>
    </row>
    <row r="225" spans="1:23" x14ac:dyDescent="0.2">
      <c r="A225" t="str">
        <f t="shared" si="38"/>
        <v xml:space="preserve">343.00 0477         </v>
      </c>
      <c r="B225">
        <f t="shared" si="41"/>
        <v>343</v>
      </c>
      <c r="C225" t="str">
        <f t="shared" si="39"/>
        <v>0477</v>
      </c>
      <c r="D225" s="21"/>
      <c r="F225" s="82" t="s">
        <v>153</v>
      </c>
      <c r="H225" s="1" t="s">
        <v>472</v>
      </c>
      <c r="I225" s="1" t="s">
        <v>194</v>
      </c>
      <c r="J225" s="33">
        <v>-5</v>
      </c>
      <c r="L225" s="49">
        <v>13055699.41</v>
      </c>
      <c r="M225" s="47"/>
      <c r="N225" s="50">
        <v>1111447</v>
      </c>
      <c r="O225" s="48"/>
      <c r="P225" s="50">
        <v>12597037</v>
      </c>
      <c r="Q225" s="48"/>
      <c r="R225" s="50">
        <v>637706</v>
      </c>
      <c r="T225" s="21">
        <v>3.99</v>
      </c>
      <c r="V225" s="20">
        <f t="shared" si="40"/>
        <v>19.8</v>
      </c>
      <c r="W225" s="19"/>
    </row>
    <row r="226" spans="1:23" x14ac:dyDescent="0.2">
      <c r="B226">
        <f t="shared" ref="B226:B286" si="42">+IF(D226="",B225,D226)</f>
        <v>343</v>
      </c>
      <c r="D226" s="21"/>
      <c r="H226" s="1"/>
      <c r="I226" s="1"/>
      <c r="J226" s="33"/>
      <c r="L226" s="46"/>
      <c r="M226" s="47"/>
      <c r="N226" s="48"/>
      <c r="O226" s="48"/>
      <c r="P226" s="48"/>
      <c r="Q226" s="48"/>
      <c r="R226" s="48"/>
      <c r="T226" s="21"/>
      <c r="V226" s="20"/>
      <c r="W226" s="19"/>
    </row>
    <row r="227" spans="1:23" x14ac:dyDescent="0.2">
      <c r="B227">
        <f t="shared" si="42"/>
        <v>343</v>
      </c>
      <c r="D227" s="21"/>
      <c r="F227" s="18" t="s">
        <v>199</v>
      </c>
      <c r="H227" s="1"/>
      <c r="I227" s="1"/>
      <c r="J227" s="33"/>
      <c r="L227" s="46">
        <f>SUM(L216:L225)</f>
        <v>150157665.48999998</v>
      </c>
      <c r="N227" s="34">
        <f>SUM(N216:N225)</f>
        <v>21056196</v>
      </c>
      <c r="O227" s="34"/>
      <c r="P227" s="34">
        <f>SUM(P216:P225)</f>
        <v>136609353</v>
      </c>
      <c r="Q227" s="34"/>
      <c r="R227" s="34">
        <f>SUM(R216:R225)</f>
        <v>7087459</v>
      </c>
      <c r="T227" s="21">
        <f>R227/L227*100</f>
        <v>4.7200114472157946</v>
      </c>
      <c r="V227" s="20">
        <f>ROUND(P227/R227,1)</f>
        <v>19.3</v>
      </c>
      <c r="W227" s="19"/>
    </row>
    <row r="228" spans="1:23" x14ac:dyDescent="0.2">
      <c r="B228">
        <f t="shared" si="42"/>
        <v>343</v>
      </c>
      <c r="D228" s="21"/>
      <c r="H228" s="1"/>
      <c r="I228" s="1"/>
      <c r="J228" s="33"/>
      <c r="L228" s="46"/>
      <c r="N228" s="34"/>
      <c r="O228" s="34"/>
      <c r="P228" s="34"/>
      <c r="Q228" s="34"/>
      <c r="R228" s="34"/>
      <c r="T228" s="21"/>
      <c r="V228" s="20"/>
      <c r="W228" s="19"/>
    </row>
    <row r="229" spans="1:23" x14ac:dyDescent="0.2">
      <c r="B229">
        <f t="shared" si="42"/>
        <v>344</v>
      </c>
      <c r="D229" s="21">
        <v>344</v>
      </c>
      <c r="F229" t="s">
        <v>154</v>
      </c>
      <c r="J229" s="32"/>
      <c r="L229" s="46"/>
      <c r="N229" s="34"/>
      <c r="O229" s="34"/>
      <c r="P229" s="34"/>
      <c r="Q229" s="34"/>
      <c r="R229" s="34"/>
      <c r="W229" s="19"/>
    </row>
    <row r="230" spans="1:23" x14ac:dyDescent="0.2">
      <c r="A230" t="str">
        <f t="shared" ref="A230:A239" si="43">+TEXT(B230,"###.00")&amp;" "&amp;C230&amp;"         "</f>
        <v xml:space="preserve">344.00 0171         </v>
      </c>
      <c r="B230">
        <f t="shared" si="42"/>
        <v>344</v>
      </c>
      <c r="C230" t="str">
        <f t="shared" ref="C230:C239" si="44">+VLOOKUP(TRIM(F230),GroupNumbers,2,0)</f>
        <v>0171</v>
      </c>
      <c r="D230" s="21"/>
      <c r="F230" s="82" t="s">
        <v>128</v>
      </c>
      <c r="H230" s="1" t="s">
        <v>473</v>
      </c>
      <c r="I230" s="1" t="s">
        <v>194</v>
      </c>
      <c r="J230" s="33">
        <v>-5</v>
      </c>
      <c r="L230" s="46">
        <v>2492497.42</v>
      </c>
      <c r="M230" s="47"/>
      <c r="N230" s="48">
        <v>2116814</v>
      </c>
      <c r="O230" s="48"/>
      <c r="P230" s="48">
        <v>500308</v>
      </c>
      <c r="Q230" s="48"/>
      <c r="R230" s="48">
        <v>142925</v>
      </c>
      <c r="T230" s="21">
        <v>5.73</v>
      </c>
      <c r="V230" s="20">
        <f t="shared" ref="V230:V244" si="45">ROUND(P230/R230,1)</f>
        <v>3.5</v>
      </c>
      <c r="W230" s="19"/>
    </row>
    <row r="231" spans="1:23" x14ac:dyDescent="0.2">
      <c r="A231" t="str">
        <f t="shared" si="43"/>
        <v xml:space="preserve">344.00 0410         </v>
      </c>
      <c r="B231">
        <f t="shared" si="42"/>
        <v>344</v>
      </c>
      <c r="C231" t="str">
        <f t="shared" si="44"/>
        <v>0410</v>
      </c>
      <c r="D231" s="21"/>
      <c r="F231" s="82" t="s">
        <v>196</v>
      </c>
      <c r="H231" s="1" t="s">
        <v>473</v>
      </c>
      <c r="I231" s="1" t="s">
        <v>194</v>
      </c>
      <c r="J231" s="33">
        <v>-5</v>
      </c>
      <c r="L231" s="46">
        <v>1827580.88</v>
      </c>
      <c r="M231" s="47"/>
      <c r="N231" s="48">
        <v>1745880</v>
      </c>
      <c r="O231" s="48"/>
      <c r="P231" s="48">
        <v>173080</v>
      </c>
      <c r="Q231" s="48"/>
      <c r="R231" s="48">
        <v>49379</v>
      </c>
      <c r="T231" s="21">
        <v>2.7</v>
      </c>
      <c r="V231" s="20">
        <f t="shared" si="45"/>
        <v>3.5</v>
      </c>
      <c r="W231" s="19"/>
    </row>
    <row r="232" spans="1:23" x14ac:dyDescent="0.2">
      <c r="A232" t="str">
        <f t="shared" si="43"/>
        <v xml:space="preserve">344.00 0430         </v>
      </c>
      <c r="B232">
        <f t="shared" si="42"/>
        <v>344</v>
      </c>
      <c r="C232" t="str">
        <f t="shared" si="44"/>
        <v>0430</v>
      </c>
      <c r="D232" s="21"/>
      <c r="F232" s="82" t="s">
        <v>141</v>
      </c>
      <c r="H232" s="1" t="s">
        <v>473</v>
      </c>
      <c r="I232" s="1" t="s">
        <v>194</v>
      </c>
      <c r="J232" s="33">
        <v>-5</v>
      </c>
      <c r="L232" s="46">
        <v>1523115.56</v>
      </c>
      <c r="M232" s="47"/>
      <c r="N232" s="48">
        <v>1453449</v>
      </c>
      <c r="O232" s="48"/>
      <c r="P232" s="48">
        <v>145822</v>
      </c>
      <c r="Q232" s="48"/>
      <c r="R232" s="48">
        <v>41664</v>
      </c>
      <c r="T232" s="21">
        <v>2.74</v>
      </c>
      <c r="V232" s="20">
        <f t="shared" si="45"/>
        <v>3.5</v>
      </c>
      <c r="W232" s="19"/>
    </row>
    <row r="233" spans="1:23" x14ac:dyDescent="0.2">
      <c r="A233" t="str">
        <f t="shared" si="43"/>
        <v xml:space="preserve">344.00 0431         </v>
      </c>
      <c r="B233">
        <f t="shared" si="42"/>
        <v>344</v>
      </c>
      <c r="C233" t="str">
        <f t="shared" si="44"/>
        <v>0431</v>
      </c>
      <c r="D233" s="21"/>
      <c r="F233" s="82" t="s">
        <v>129</v>
      </c>
      <c r="H233" s="1" t="s">
        <v>473</v>
      </c>
      <c r="I233" s="1" t="s">
        <v>194</v>
      </c>
      <c r="J233" s="33">
        <v>-5</v>
      </c>
      <c r="L233" s="46">
        <v>2991745.77</v>
      </c>
      <c r="M233" s="47"/>
      <c r="N233" s="48">
        <v>2866000</v>
      </c>
      <c r="O233" s="48"/>
      <c r="P233" s="48">
        <v>275334</v>
      </c>
      <c r="Q233" s="48"/>
      <c r="R233" s="48">
        <v>78674</v>
      </c>
      <c r="T233" s="21">
        <v>2.63</v>
      </c>
      <c r="V233" s="20">
        <f t="shared" si="45"/>
        <v>3.5</v>
      </c>
      <c r="W233" s="19"/>
    </row>
    <row r="234" spans="1:23" x14ac:dyDescent="0.2">
      <c r="A234" t="str">
        <f t="shared" si="43"/>
        <v xml:space="preserve">344.00 0432         </v>
      </c>
      <c r="B234">
        <f t="shared" si="42"/>
        <v>344</v>
      </c>
      <c r="C234" t="str">
        <f t="shared" si="44"/>
        <v>0432</v>
      </c>
      <c r="D234" s="21"/>
      <c r="F234" s="82" t="s">
        <v>130</v>
      </c>
      <c r="H234" s="1" t="s">
        <v>473</v>
      </c>
      <c r="I234" s="1" t="s">
        <v>194</v>
      </c>
      <c r="J234" s="33">
        <v>-5</v>
      </c>
      <c r="L234" s="46">
        <v>5859857.4299999997</v>
      </c>
      <c r="M234" s="47"/>
      <c r="N234" s="48">
        <v>1010223</v>
      </c>
      <c r="O234" s="48"/>
      <c r="P234" s="48">
        <v>5142627</v>
      </c>
      <c r="Q234" s="48"/>
      <c r="R234" s="48">
        <v>175996</v>
      </c>
      <c r="T234" s="21">
        <v>3</v>
      </c>
      <c r="V234" s="20">
        <f t="shared" si="45"/>
        <v>29.2</v>
      </c>
      <c r="W234" s="19"/>
    </row>
    <row r="235" spans="1:23" x14ac:dyDescent="0.2">
      <c r="A235" t="str">
        <f t="shared" si="43"/>
        <v xml:space="preserve">344.00 0459         </v>
      </c>
      <c r="B235">
        <f t="shared" si="42"/>
        <v>344</v>
      </c>
      <c r="C235" t="str">
        <f t="shared" si="44"/>
        <v>0459</v>
      </c>
      <c r="D235" s="21"/>
      <c r="F235" s="82" t="s">
        <v>131</v>
      </c>
      <c r="H235" s="1" t="s">
        <v>473</v>
      </c>
      <c r="I235" s="1" t="s">
        <v>194</v>
      </c>
      <c r="J235" s="33">
        <v>-5</v>
      </c>
      <c r="L235" s="46">
        <v>3219204.9</v>
      </c>
      <c r="M235" s="47"/>
      <c r="N235" s="48">
        <v>555053</v>
      </c>
      <c r="O235" s="48"/>
      <c r="P235" s="48">
        <v>2825112</v>
      </c>
      <c r="Q235" s="48"/>
      <c r="R235" s="48">
        <v>96684</v>
      </c>
      <c r="T235" s="21">
        <v>3</v>
      </c>
      <c r="V235" s="20">
        <f t="shared" si="45"/>
        <v>29.2</v>
      </c>
      <c r="W235" s="19"/>
    </row>
    <row r="236" spans="1:23" x14ac:dyDescent="0.2">
      <c r="A236" t="str">
        <f t="shared" si="43"/>
        <v xml:space="preserve">344.00 0460         </v>
      </c>
      <c r="B236">
        <f t="shared" si="42"/>
        <v>344</v>
      </c>
      <c r="C236" t="str">
        <f t="shared" si="44"/>
        <v>0460</v>
      </c>
      <c r="D236" s="21"/>
      <c r="F236" s="82" t="s">
        <v>132</v>
      </c>
      <c r="H236" s="1" t="s">
        <v>473</v>
      </c>
      <c r="I236" s="1" t="s">
        <v>194</v>
      </c>
      <c r="J236" s="33">
        <v>-5</v>
      </c>
      <c r="L236" s="46">
        <v>2417994.54</v>
      </c>
      <c r="M236" s="47"/>
      <c r="N236" s="48">
        <v>480971</v>
      </c>
      <c r="O236" s="48"/>
      <c r="P236" s="48">
        <v>2057923</v>
      </c>
      <c r="Q236" s="48"/>
      <c r="R236" s="48">
        <v>70743</v>
      </c>
      <c r="T236" s="21">
        <v>2.91</v>
      </c>
      <c r="V236" s="20">
        <f t="shared" si="45"/>
        <v>29.1</v>
      </c>
      <c r="W236" s="19"/>
    </row>
    <row r="237" spans="1:23" x14ac:dyDescent="0.2">
      <c r="A237" t="str">
        <f t="shared" si="43"/>
        <v xml:space="preserve">344.00 0461         </v>
      </c>
      <c r="B237">
        <f t="shared" si="42"/>
        <v>344</v>
      </c>
      <c r="C237" t="str">
        <f t="shared" si="44"/>
        <v>0461</v>
      </c>
      <c r="D237" s="21"/>
      <c r="F237" s="82" t="s">
        <v>133</v>
      </c>
      <c r="H237" s="1" t="s">
        <v>473</v>
      </c>
      <c r="I237" s="1" t="s">
        <v>194</v>
      </c>
      <c r="J237" s="33">
        <v>-5</v>
      </c>
      <c r="L237" s="46">
        <v>2421079.2599999998</v>
      </c>
      <c r="M237" s="47"/>
      <c r="N237" s="48">
        <v>481585</v>
      </c>
      <c r="O237" s="48"/>
      <c r="P237" s="48">
        <v>2060548</v>
      </c>
      <c r="Q237" s="48"/>
      <c r="R237" s="48">
        <v>70834</v>
      </c>
      <c r="T237" s="21">
        <v>2.91</v>
      </c>
      <c r="V237" s="20">
        <f t="shared" si="45"/>
        <v>29.1</v>
      </c>
      <c r="W237" s="19"/>
    </row>
    <row r="238" spans="1:23" x14ac:dyDescent="0.2">
      <c r="A238" t="str">
        <f t="shared" si="43"/>
        <v xml:space="preserve">344.00 0470         </v>
      </c>
      <c r="B238">
        <f t="shared" si="42"/>
        <v>344</v>
      </c>
      <c r="C238" t="str">
        <f t="shared" si="44"/>
        <v>0470</v>
      </c>
      <c r="D238" s="21"/>
      <c r="F238" s="82" t="s">
        <v>134</v>
      </c>
      <c r="H238" s="1" t="s">
        <v>473</v>
      </c>
      <c r="I238" s="1" t="s">
        <v>194</v>
      </c>
      <c r="J238" s="33">
        <v>-5</v>
      </c>
      <c r="L238" s="46">
        <v>1539295.24</v>
      </c>
      <c r="M238" s="47"/>
      <c r="N238" s="48">
        <v>222522</v>
      </c>
      <c r="O238" s="48"/>
      <c r="P238" s="48">
        <v>1393738</v>
      </c>
      <c r="Q238" s="48"/>
      <c r="R238" s="48">
        <v>47599</v>
      </c>
      <c r="T238" s="21">
        <v>3.09</v>
      </c>
      <c r="V238" s="20">
        <f t="shared" si="45"/>
        <v>29.3</v>
      </c>
      <c r="W238" s="19"/>
    </row>
    <row r="239" spans="1:23" x14ac:dyDescent="0.2">
      <c r="A239" t="str">
        <f t="shared" si="43"/>
        <v xml:space="preserve">344.00 0471         </v>
      </c>
      <c r="B239">
        <f t="shared" si="42"/>
        <v>344</v>
      </c>
      <c r="C239" t="str">
        <f t="shared" si="44"/>
        <v>0471</v>
      </c>
      <c r="D239" s="21"/>
      <c r="F239" s="82" t="s">
        <v>135</v>
      </c>
      <c r="H239" s="1" t="s">
        <v>473</v>
      </c>
      <c r="I239" s="1" t="s">
        <v>194</v>
      </c>
      <c r="J239" s="33">
        <v>-5</v>
      </c>
      <c r="L239" s="46">
        <v>1537167.6</v>
      </c>
      <c r="M239" s="47"/>
      <c r="N239" s="48">
        <v>222292</v>
      </c>
      <c r="O239" s="48"/>
      <c r="P239" s="48">
        <v>1391734</v>
      </c>
      <c r="Q239" s="48"/>
      <c r="R239" s="48">
        <v>47531</v>
      </c>
      <c r="T239" s="21">
        <f t="shared" ref="T239" si="46">R239/L239*100</f>
        <v>3.0921156547926194</v>
      </c>
      <c r="V239" s="20">
        <f t="shared" si="45"/>
        <v>29.3</v>
      </c>
      <c r="W239" s="19"/>
    </row>
    <row r="240" spans="1:23" x14ac:dyDescent="0.2">
      <c r="B240">
        <f t="shared" si="42"/>
        <v>344</v>
      </c>
      <c r="D240" s="21">
        <v>344</v>
      </c>
      <c r="F240" t="s">
        <v>474</v>
      </c>
      <c r="H240" s="1"/>
      <c r="I240" s="1"/>
      <c r="J240" s="33"/>
      <c r="L240" s="46"/>
      <c r="M240" s="47"/>
      <c r="N240" s="48"/>
      <c r="O240" s="48"/>
      <c r="P240" s="48"/>
      <c r="Q240" s="48"/>
      <c r="R240" s="48"/>
      <c r="T240" s="21"/>
      <c r="V240" s="20"/>
      <c r="W240" s="19"/>
    </row>
    <row r="241" spans="1:23" x14ac:dyDescent="0.2">
      <c r="A241" t="str">
        <f t="shared" ref="A241:A244" si="47">+TEXT(B241,"###.00")&amp;" "&amp;C241&amp;"         "</f>
        <v xml:space="preserve">344.00 0474         </v>
      </c>
      <c r="B241">
        <f t="shared" si="42"/>
        <v>344</v>
      </c>
      <c r="C241" t="str">
        <f>+VLOOKUP(TRIM(F241),GroupNumbers,2,0)</f>
        <v>0474</v>
      </c>
      <c r="D241" s="21"/>
      <c r="F241" s="82" t="s">
        <v>136</v>
      </c>
      <c r="H241" s="1" t="s">
        <v>473</v>
      </c>
      <c r="I241" s="1" t="s">
        <v>194</v>
      </c>
      <c r="J241" s="33">
        <v>-5</v>
      </c>
      <c r="L241" s="46">
        <v>1726823.88</v>
      </c>
      <c r="M241" s="47"/>
      <c r="N241" s="48">
        <v>147585</v>
      </c>
      <c r="O241" s="48"/>
      <c r="P241" s="48">
        <v>1665580</v>
      </c>
      <c r="Q241" s="48"/>
      <c r="R241" s="48">
        <v>56749</v>
      </c>
      <c r="T241" s="21">
        <v>3.28</v>
      </c>
      <c r="V241" s="20">
        <f t="shared" si="45"/>
        <v>29.3</v>
      </c>
      <c r="W241" s="19"/>
    </row>
    <row r="242" spans="1:23" x14ac:dyDescent="0.2">
      <c r="A242" t="str">
        <f t="shared" si="47"/>
        <v xml:space="preserve">344.00 0475         </v>
      </c>
      <c r="B242">
        <f t="shared" si="42"/>
        <v>344</v>
      </c>
      <c r="C242" t="str">
        <f>+VLOOKUP(TRIM(F242),GroupNumbers,2,0)</f>
        <v>0475</v>
      </c>
      <c r="D242" s="21"/>
      <c r="F242" s="82" t="s">
        <v>137</v>
      </c>
      <c r="H242" s="1" t="s">
        <v>473</v>
      </c>
      <c r="I242" s="1" t="s">
        <v>194</v>
      </c>
      <c r="J242" s="33">
        <v>-5</v>
      </c>
      <c r="L242" s="46">
        <v>1717276.72</v>
      </c>
      <c r="M242" s="47"/>
      <c r="N242" s="48">
        <v>146770</v>
      </c>
      <c r="O242" s="48"/>
      <c r="P242" s="48">
        <v>1656371</v>
      </c>
      <c r="Q242" s="48"/>
      <c r="R242" s="48">
        <v>56435</v>
      </c>
      <c r="T242" s="21">
        <v>3.28</v>
      </c>
      <c r="V242" s="20">
        <f t="shared" si="45"/>
        <v>29.4</v>
      </c>
      <c r="W242" s="19"/>
    </row>
    <row r="243" spans="1:23" x14ac:dyDescent="0.2">
      <c r="A243" t="str">
        <f t="shared" si="47"/>
        <v xml:space="preserve">344.00 0476         </v>
      </c>
      <c r="B243">
        <f t="shared" si="42"/>
        <v>344</v>
      </c>
      <c r="C243" t="str">
        <f>+VLOOKUP(TRIM(F243),GroupNumbers,2,0)</f>
        <v>0476</v>
      </c>
      <c r="D243" s="21"/>
      <c r="E243" s="19"/>
      <c r="F243" s="82" t="s">
        <v>138</v>
      </c>
      <c r="G243" s="19"/>
      <c r="H243" s="1" t="s">
        <v>473</v>
      </c>
      <c r="I243" s="1" t="s">
        <v>194</v>
      </c>
      <c r="J243" s="33">
        <v>-5</v>
      </c>
      <c r="K243" s="19"/>
      <c r="L243" s="46">
        <v>1728008.37</v>
      </c>
      <c r="M243" s="47"/>
      <c r="N243" s="48">
        <v>147687</v>
      </c>
      <c r="O243" s="48"/>
      <c r="P243" s="48">
        <v>1666722</v>
      </c>
      <c r="Q243" s="48"/>
      <c r="R243" s="48">
        <v>56788</v>
      </c>
      <c r="S243" s="19"/>
      <c r="T243" s="21">
        <v>3.28</v>
      </c>
      <c r="V243" s="20">
        <f t="shared" si="45"/>
        <v>29.3</v>
      </c>
      <c r="W243" s="19"/>
    </row>
    <row r="244" spans="1:23" x14ac:dyDescent="0.2">
      <c r="A244" t="str">
        <f t="shared" si="47"/>
        <v xml:space="preserve">344.00 0477         </v>
      </c>
      <c r="B244">
        <f t="shared" si="42"/>
        <v>344</v>
      </c>
      <c r="C244" t="str">
        <f>+VLOOKUP(TRIM(F244),GroupNumbers,2,0)</f>
        <v>0477</v>
      </c>
      <c r="D244" s="21"/>
      <c r="F244" s="82" t="s">
        <v>139</v>
      </c>
      <c r="H244" s="1" t="s">
        <v>473</v>
      </c>
      <c r="I244" s="1" t="s">
        <v>194</v>
      </c>
      <c r="J244" s="33">
        <v>-5</v>
      </c>
      <c r="L244" s="49">
        <v>1722674.29</v>
      </c>
      <c r="M244" s="47"/>
      <c r="N244" s="48">
        <v>147230</v>
      </c>
      <c r="O244" s="48"/>
      <c r="P244" s="48">
        <v>1661578</v>
      </c>
      <c r="Q244" s="48"/>
      <c r="R244" s="48">
        <v>56613</v>
      </c>
      <c r="T244" s="21">
        <v>3.28</v>
      </c>
      <c r="V244" s="20">
        <f t="shared" si="45"/>
        <v>29.3</v>
      </c>
      <c r="W244" s="19"/>
    </row>
    <row r="245" spans="1:23" x14ac:dyDescent="0.2">
      <c r="B245">
        <f t="shared" si="42"/>
        <v>344</v>
      </c>
      <c r="D245" s="21"/>
      <c r="H245" s="1"/>
      <c r="I245" s="1"/>
      <c r="J245" s="33"/>
      <c r="L245" s="46"/>
      <c r="N245" s="40"/>
      <c r="O245" s="34"/>
      <c r="P245" s="40"/>
      <c r="Q245" s="34"/>
      <c r="R245" s="40"/>
      <c r="T245" s="21"/>
      <c r="V245" s="20"/>
      <c r="W245" s="19"/>
    </row>
    <row r="246" spans="1:23" x14ac:dyDescent="0.2">
      <c r="B246">
        <f t="shared" si="42"/>
        <v>344</v>
      </c>
      <c r="D246" s="21"/>
      <c r="F246" s="18" t="s">
        <v>39</v>
      </c>
      <c r="H246" s="1"/>
      <c r="I246" s="1"/>
      <c r="J246" s="33"/>
      <c r="L246" s="46">
        <f>SUM(L230:L244)</f>
        <v>32724321.859999996</v>
      </c>
      <c r="N246" s="34">
        <f>SUM(N230:N244)</f>
        <v>11744061</v>
      </c>
      <c r="O246" s="34"/>
      <c r="P246" s="34">
        <f>SUM(P230:P244)</f>
        <v>22616477</v>
      </c>
      <c r="Q246" s="34"/>
      <c r="R246" s="34">
        <f>SUM(R230:R244)</f>
        <v>1048614</v>
      </c>
      <c r="T246" s="21">
        <f>R246/L246*100</f>
        <v>3.2043872581566157</v>
      </c>
      <c r="V246" s="20">
        <f>ROUND(P246/R246,1)</f>
        <v>21.6</v>
      </c>
      <c r="W246" s="19"/>
    </row>
    <row r="247" spans="1:23" x14ac:dyDescent="0.2">
      <c r="B247">
        <f t="shared" si="42"/>
        <v>344</v>
      </c>
      <c r="D247" s="21"/>
      <c r="H247" s="1"/>
      <c r="I247" s="1"/>
      <c r="J247" s="33"/>
      <c r="L247" s="46"/>
      <c r="N247" s="34"/>
      <c r="O247" s="34"/>
      <c r="P247" s="34"/>
      <c r="Q247" s="34"/>
      <c r="R247" s="34"/>
      <c r="T247" s="21"/>
      <c r="V247" s="20"/>
      <c r="W247" s="19"/>
    </row>
    <row r="248" spans="1:23" x14ac:dyDescent="0.2">
      <c r="B248">
        <f t="shared" si="42"/>
        <v>345</v>
      </c>
      <c r="D248" s="21">
        <v>345</v>
      </c>
      <c r="F248" t="s">
        <v>40</v>
      </c>
      <c r="J248" s="32"/>
      <c r="L248" s="46"/>
      <c r="N248" s="34"/>
      <c r="O248" s="34"/>
      <c r="P248" s="34"/>
      <c r="Q248" s="34"/>
      <c r="R248" s="34"/>
      <c r="W248" s="19"/>
    </row>
    <row r="249" spans="1:23" x14ac:dyDescent="0.2">
      <c r="A249" t="str">
        <f t="shared" ref="A249:A262" si="48">+TEXT(B249,"###.00")&amp;" "&amp;C249&amp;"         "</f>
        <v xml:space="preserve">345.00 0171         </v>
      </c>
      <c r="B249">
        <f t="shared" si="42"/>
        <v>345</v>
      </c>
      <c r="C249" t="str">
        <f t="shared" ref="C249:C262" si="49">+VLOOKUP(TRIM(F249),GroupNumbers,2,0)</f>
        <v>0171</v>
      </c>
      <c r="D249" s="21"/>
      <c r="F249" s="82" t="s">
        <v>128</v>
      </c>
      <c r="H249" s="1" t="s">
        <v>475</v>
      </c>
      <c r="I249" s="1" t="s">
        <v>194</v>
      </c>
      <c r="J249" s="33">
        <v>0</v>
      </c>
      <c r="L249" s="46">
        <v>113683.82</v>
      </c>
      <c r="M249" s="47"/>
      <c r="N249" s="48">
        <v>97707</v>
      </c>
      <c r="O249" s="48"/>
      <c r="P249" s="48">
        <v>15976</v>
      </c>
      <c r="Q249" s="48"/>
      <c r="R249" s="48">
        <v>5228</v>
      </c>
      <c r="T249" s="21">
        <v>2.4</v>
      </c>
      <c r="V249" s="20">
        <f t="shared" ref="V249:V261" si="50">ROUND(P249/R249,1)</f>
        <v>3.1</v>
      </c>
      <c r="W249" s="19"/>
    </row>
    <row r="250" spans="1:23" x14ac:dyDescent="0.2">
      <c r="A250" t="str">
        <f t="shared" si="48"/>
        <v xml:space="preserve">345.00 0410         </v>
      </c>
      <c r="B250">
        <f t="shared" si="42"/>
        <v>345</v>
      </c>
      <c r="C250" t="str">
        <f t="shared" si="49"/>
        <v>0410</v>
      </c>
      <c r="D250" s="21"/>
      <c r="F250" s="82" t="s">
        <v>196</v>
      </c>
      <c r="H250" s="1" t="s">
        <v>475</v>
      </c>
      <c r="I250" s="1" t="s">
        <v>194</v>
      </c>
      <c r="J250" s="33">
        <v>0</v>
      </c>
      <c r="L250" s="46">
        <v>40936.080000000002</v>
      </c>
      <c r="M250" s="47"/>
      <c r="N250" s="48">
        <v>35364</v>
      </c>
      <c r="O250" s="48"/>
      <c r="P250" s="48">
        <v>5572</v>
      </c>
      <c r="Q250" s="48"/>
      <c r="R250" s="48">
        <v>1844</v>
      </c>
      <c r="T250" s="21">
        <v>2.31</v>
      </c>
      <c r="V250" s="20">
        <f t="shared" si="50"/>
        <v>3</v>
      </c>
      <c r="W250" s="19"/>
    </row>
    <row r="251" spans="1:23" x14ac:dyDescent="0.2">
      <c r="A251" t="str">
        <f t="shared" si="48"/>
        <v xml:space="preserve">345.00 0430         </v>
      </c>
      <c r="B251">
        <f t="shared" si="42"/>
        <v>345</v>
      </c>
      <c r="C251" t="str">
        <f t="shared" si="49"/>
        <v>0430</v>
      </c>
      <c r="D251" s="21"/>
      <c r="F251" s="82" t="s">
        <v>141</v>
      </c>
      <c r="H251" s="1" t="s">
        <v>475</v>
      </c>
      <c r="I251" s="1" t="s">
        <v>194</v>
      </c>
      <c r="J251" s="33">
        <v>0</v>
      </c>
      <c r="L251" s="46">
        <v>68109.350000000006</v>
      </c>
      <c r="M251" s="47"/>
      <c r="N251" s="48">
        <v>54130</v>
      </c>
      <c r="O251" s="48"/>
      <c r="P251" s="48">
        <v>13979</v>
      </c>
      <c r="Q251" s="48"/>
      <c r="R251" s="48">
        <v>4311</v>
      </c>
      <c r="T251" s="21">
        <v>4.2699999999999996</v>
      </c>
      <c r="V251" s="20">
        <f t="shared" si="50"/>
        <v>3.2</v>
      </c>
      <c r="W251" s="19"/>
    </row>
    <row r="252" spans="1:23" x14ac:dyDescent="0.2">
      <c r="A252" t="str">
        <f t="shared" si="48"/>
        <v xml:space="preserve">345.00 0431         </v>
      </c>
      <c r="B252">
        <f t="shared" si="42"/>
        <v>345</v>
      </c>
      <c r="C252" t="str">
        <f t="shared" si="49"/>
        <v>0431</v>
      </c>
      <c r="D252" s="21"/>
      <c r="F252" s="82" t="s">
        <v>129</v>
      </c>
      <c r="H252" s="1" t="s">
        <v>475</v>
      </c>
      <c r="I252" s="1" t="s">
        <v>194</v>
      </c>
      <c r="J252" s="33">
        <v>0</v>
      </c>
      <c r="L252" s="46">
        <v>114337.63</v>
      </c>
      <c r="M252" s="47"/>
      <c r="N252" s="48">
        <v>92540</v>
      </c>
      <c r="O252" s="48"/>
      <c r="P252" s="48">
        <v>21797</v>
      </c>
      <c r="Q252" s="48"/>
      <c r="R252" s="48">
        <v>6775</v>
      </c>
      <c r="T252" s="21">
        <v>3.82</v>
      </c>
      <c r="V252" s="20">
        <f t="shared" si="50"/>
        <v>3.2</v>
      </c>
      <c r="W252" s="19"/>
    </row>
    <row r="253" spans="1:23" x14ac:dyDescent="0.2">
      <c r="A253" t="str">
        <f t="shared" si="48"/>
        <v xml:space="preserve">345.00 0432         </v>
      </c>
      <c r="B253">
        <f t="shared" si="42"/>
        <v>345</v>
      </c>
      <c r="C253" t="str">
        <f t="shared" si="49"/>
        <v>0432</v>
      </c>
      <c r="D253" s="21"/>
      <c r="F253" s="82" t="s">
        <v>130</v>
      </c>
      <c r="H253" s="1" t="s">
        <v>475</v>
      </c>
      <c r="I253" s="1" t="s">
        <v>194</v>
      </c>
      <c r="J253" s="33">
        <v>0</v>
      </c>
      <c r="L253" s="46">
        <v>2778992.6</v>
      </c>
      <c r="M253" s="47"/>
      <c r="N253" s="48">
        <v>523169</v>
      </c>
      <c r="O253" s="48"/>
      <c r="P253" s="48">
        <v>2255824</v>
      </c>
      <c r="Q253" s="48"/>
      <c r="R253" s="48">
        <v>103379</v>
      </c>
      <c r="T253" s="21">
        <v>3.32</v>
      </c>
      <c r="V253" s="20">
        <f t="shared" si="50"/>
        <v>21.8</v>
      </c>
      <c r="W253" s="19"/>
    </row>
    <row r="254" spans="1:23" x14ac:dyDescent="0.2">
      <c r="A254" t="str">
        <f t="shared" si="48"/>
        <v xml:space="preserve">345.00 0459         </v>
      </c>
      <c r="B254">
        <f t="shared" si="42"/>
        <v>345</v>
      </c>
      <c r="C254" t="str">
        <f t="shared" si="49"/>
        <v>0459</v>
      </c>
      <c r="D254" s="21"/>
      <c r="F254" s="82" t="s">
        <v>131</v>
      </c>
      <c r="H254" s="1" t="s">
        <v>475</v>
      </c>
      <c r="I254" s="1" t="s">
        <v>194</v>
      </c>
      <c r="J254" s="33">
        <v>0</v>
      </c>
      <c r="L254" s="46">
        <v>2575301.42</v>
      </c>
      <c r="M254" s="47"/>
      <c r="N254" s="48">
        <v>484889</v>
      </c>
      <c r="O254" s="48"/>
      <c r="P254" s="48">
        <v>2090412</v>
      </c>
      <c r="Q254" s="48"/>
      <c r="R254" s="48">
        <v>95800</v>
      </c>
      <c r="T254" s="21">
        <v>3.32</v>
      </c>
      <c r="V254" s="20">
        <f t="shared" si="50"/>
        <v>21.8</v>
      </c>
      <c r="W254" s="19"/>
    </row>
    <row r="255" spans="1:23" x14ac:dyDescent="0.2">
      <c r="A255" t="str">
        <f t="shared" si="48"/>
        <v xml:space="preserve">345.00 0460         </v>
      </c>
      <c r="B255">
        <f t="shared" si="42"/>
        <v>345</v>
      </c>
      <c r="C255" t="str">
        <f t="shared" si="49"/>
        <v>0460</v>
      </c>
      <c r="D255" s="21"/>
      <c r="F255" s="82" t="s">
        <v>132</v>
      </c>
      <c r="H255" s="1" t="s">
        <v>475</v>
      </c>
      <c r="I255" s="1" t="s">
        <v>194</v>
      </c>
      <c r="J255" s="33">
        <v>0</v>
      </c>
      <c r="L255" s="46">
        <v>942589.47</v>
      </c>
      <c r="M255" s="47"/>
      <c r="N255" s="48">
        <v>206351</v>
      </c>
      <c r="O255" s="48"/>
      <c r="P255" s="48">
        <v>736238</v>
      </c>
      <c r="Q255" s="48"/>
      <c r="R255" s="48">
        <v>34598</v>
      </c>
      <c r="T255" s="21">
        <v>3.26</v>
      </c>
      <c r="V255" s="20">
        <f t="shared" si="50"/>
        <v>21.3</v>
      </c>
      <c r="W255" s="19"/>
    </row>
    <row r="256" spans="1:23" x14ac:dyDescent="0.2">
      <c r="A256" t="str">
        <f t="shared" si="48"/>
        <v xml:space="preserve">345.00 0461         </v>
      </c>
      <c r="B256">
        <f t="shared" si="42"/>
        <v>345</v>
      </c>
      <c r="C256" t="str">
        <f t="shared" si="49"/>
        <v>0461</v>
      </c>
      <c r="D256" s="21"/>
      <c r="F256" s="82" t="s">
        <v>133</v>
      </c>
      <c r="H256" s="1" t="s">
        <v>475</v>
      </c>
      <c r="I256" s="1" t="s">
        <v>194</v>
      </c>
      <c r="J256" s="33">
        <v>0</v>
      </c>
      <c r="L256" s="46">
        <v>943792.03</v>
      </c>
      <c r="M256" s="47"/>
      <c r="N256" s="48">
        <v>206613</v>
      </c>
      <c r="O256" s="48"/>
      <c r="P256" s="48">
        <v>737179</v>
      </c>
      <c r="Q256" s="48"/>
      <c r="R256" s="48">
        <v>34642</v>
      </c>
      <c r="T256" s="21">
        <v>3.26</v>
      </c>
      <c r="V256" s="20">
        <f t="shared" si="50"/>
        <v>21.3</v>
      </c>
      <c r="W256" s="19"/>
    </row>
    <row r="257" spans="1:23" x14ac:dyDescent="0.2">
      <c r="A257" t="str">
        <f t="shared" si="48"/>
        <v xml:space="preserve">345.00 0470         </v>
      </c>
      <c r="B257">
        <f t="shared" si="42"/>
        <v>345</v>
      </c>
      <c r="C257" t="str">
        <f t="shared" si="49"/>
        <v>0470</v>
      </c>
      <c r="D257" s="21"/>
      <c r="F257" s="82" t="s">
        <v>134</v>
      </c>
      <c r="H257" s="1" t="s">
        <v>475</v>
      </c>
      <c r="I257" s="1" t="s">
        <v>194</v>
      </c>
      <c r="J257" s="33">
        <v>0</v>
      </c>
      <c r="L257" s="46">
        <v>685978.69</v>
      </c>
      <c r="M257" s="47"/>
      <c r="N257" s="48">
        <v>107399</v>
      </c>
      <c r="O257" s="48"/>
      <c r="P257" s="48">
        <v>578580</v>
      </c>
      <c r="Q257" s="48"/>
      <c r="R257" s="48">
        <v>25924</v>
      </c>
      <c r="T257" s="21">
        <v>3.38</v>
      </c>
      <c r="V257" s="20">
        <f t="shared" si="50"/>
        <v>22.3</v>
      </c>
      <c r="W257" s="19"/>
    </row>
    <row r="258" spans="1:23" x14ac:dyDescent="0.2">
      <c r="A258" t="str">
        <f t="shared" si="48"/>
        <v xml:space="preserve">345.00 0471         </v>
      </c>
      <c r="B258">
        <f t="shared" si="42"/>
        <v>345</v>
      </c>
      <c r="C258" t="str">
        <f t="shared" si="49"/>
        <v>0471</v>
      </c>
      <c r="D258" s="21"/>
      <c r="F258" s="82" t="s">
        <v>135</v>
      </c>
      <c r="H258" s="1" t="s">
        <v>475</v>
      </c>
      <c r="I258" s="1" t="s">
        <v>194</v>
      </c>
      <c r="J258" s="33">
        <v>0</v>
      </c>
      <c r="L258" s="46">
        <v>685031.13</v>
      </c>
      <c r="M258" s="47"/>
      <c r="N258" s="48">
        <v>107290</v>
      </c>
      <c r="O258" s="48"/>
      <c r="P258" s="48">
        <v>577742</v>
      </c>
      <c r="Q258" s="48"/>
      <c r="R258" s="48">
        <v>25887</v>
      </c>
      <c r="T258" s="21">
        <v>3.38</v>
      </c>
      <c r="V258" s="20">
        <f t="shared" si="50"/>
        <v>22.3</v>
      </c>
      <c r="W258" s="19"/>
    </row>
    <row r="259" spans="1:23" x14ac:dyDescent="0.2">
      <c r="A259" t="str">
        <f t="shared" si="48"/>
        <v xml:space="preserve">345.00 0474         </v>
      </c>
      <c r="B259">
        <f t="shared" si="42"/>
        <v>345</v>
      </c>
      <c r="C259" t="str">
        <f t="shared" si="49"/>
        <v>0474</v>
      </c>
      <c r="D259" s="21"/>
      <c r="F259" s="82" t="s">
        <v>136</v>
      </c>
      <c r="H259" s="1" t="s">
        <v>475</v>
      </c>
      <c r="I259" s="1" t="s">
        <v>194</v>
      </c>
      <c r="J259" s="33">
        <v>0</v>
      </c>
      <c r="L259" s="46">
        <v>1841955.15</v>
      </c>
      <c r="M259" s="47"/>
      <c r="N259" s="48">
        <v>166293</v>
      </c>
      <c r="O259" s="48"/>
      <c r="P259" s="48">
        <v>1675662</v>
      </c>
      <c r="Q259" s="48"/>
      <c r="R259" s="48">
        <v>71579</v>
      </c>
      <c r="T259" s="21">
        <v>3.52</v>
      </c>
      <c r="V259" s="20">
        <f t="shared" si="50"/>
        <v>23.4</v>
      </c>
      <c r="W259" s="19"/>
    </row>
    <row r="260" spans="1:23" x14ac:dyDescent="0.2">
      <c r="A260" t="str">
        <f t="shared" si="48"/>
        <v xml:space="preserve">345.00 0475         </v>
      </c>
      <c r="B260">
        <f t="shared" si="42"/>
        <v>345</v>
      </c>
      <c r="C260" t="str">
        <f t="shared" si="49"/>
        <v>0475</v>
      </c>
      <c r="D260" s="21"/>
      <c r="F260" s="82" t="s">
        <v>137</v>
      </c>
      <c r="H260" s="1" t="s">
        <v>475</v>
      </c>
      <c r="I260" s="1" t="s">
        <v>194</v>
      </c>
      <c r="J260" s="33">
        <v>0</v>
      </c>
      <c r="L260" s="46">
        <v>1834731.9</v>
      </c>
      <c r="M260" s="47"/>
      <c r="N260" s="48">
        <v>165641</v>
      </c>
      <c r="O260" s="48"/>
      <c r="P260" s="48">
        <v>1669091</v>
      </c>
      <c r="Q260" s="48"/>
      <c r="R260" s="48">
        <v>71298</v>
      </c>
      <c r="T260" s="21">
        <v>3.52</v>
      </c>
      <c r="V260" s="20">
        <f t="shared" si="50"/>
        <v>23.4</v>
      </c>
      <c r="W260" s="19"/>
    </row>
    <row r="261" spans="1:23" x14ac:dyDescent="0.2">
      <c r="A261" t="str">
        <f t="shared" si="48"/>
        <v xml:space="preserve">345.00 0476         </v>
      </c>
      <c r="B261">
        <f t="shared" si="42"/>
        <v>345</v>
      </c>
      <c r="C261" t="str">
        <f t="shared" si="49"/>
        <v>0476</v>
      </c>
      <c r="D261" s="21"/>
      <c r="F261" s="82" t="s">
        <v>138</v>
      </c>
      <c r="H261" s="1" t="s">
        <v>475</v>
      </c>
      <c r="I261" s="1" t="s">
        <v>194</v>
      </c>
      <c r="J261" s="33">
        <v>0</v>
      </c>
      <c r="L261" s="46">
        <v>1889431.09</v>
      </c>
      <c r="M261" s="47"/>
      <c r="N261" s="48">
        <v>170579</v>
      </c>
      <c r="O261" s="48"/>
      <c r="P261" s="48">
        <v>1718852</v>
      </c>
      <c r="Q261" s="48"/>
      <c r="R261" s="48">
        <v>73424</v>
      </c>
      <c r="T261" s="21">
        <v>3.52</v>
      </c>
      <c r="V261" s="20">
        <f t="shared" si="50"/>
        <v>23.4</v>
      </c>
      <c r="W261" s="19"/>
    </row>
    <row r="262" spans="1:23" x14ac:dyDescent="0.2">
      <c r="A262" t="str">
        <f t="shared" si="48"/>
        <v xml:space="preserve">345.00 0477         </v>
      </c>
      <c r="B262">
        <f t="shared" si="42"/>
        <v>345</v>
      </c>
      <c r="C262" t="str">
        <f t="shared" si="49"/>
        <v>0477</v>
      </c>
      <c r="D262" s="21"/>
      <c r="F262" s="82" t="s">
        <v>139</v>
      </c>
      <c r="H262" s="1" t="s">
        <v>475</v>
      </c>
      <c r="I262" s="1" t="s">
        <v>194</v>
      </c>
      <c r="J262" s="33">
        <v>0</v>
      </c>
      <c r="L262" s="49">
        <v>1885353.63</v>
      </c>
      <c r="M262" s="47"/>
      <c r="N262" s="48">
        <v>170211</v>
      </c>
      <c r="O262" s="48"/>
      <c r="P262" s="48">
        <v>1715143</v>
      </c>
      <c r="Q262" s="48"/>
      <c r="R262" s="48">
        <v>73265</v>
      </c>
      <c r="T262" s="21">
        <v>3.52</v>
      </c>
      <c r="V262" s="20">
        <f>ROUND(P262/R262,1)</f>
        <v>23.4</v>
      </c>
      <c r="W262" s="19"/>
    </row>
    <row r="263" spans="1:23" x14ac:dyDescent="0.2">
      <c r="B263">
        <f t="shared" si="42"/>
        <v>345</v>
      </c>
      <c r="D263" s="21"/>
      <c r="H263" s="1"/>
      <c r="I263" s="1"/>
      <c r="J263" s="33"/>
      <c r="L263" s="46"/>
      <c r="N263" s="40"/>
      <c r="O263" s="34"/>
      <c r="P263" s="40"/>
      <c r="Q263" s="34"/>
      <c r="R263" s="40"/>
      <c r="T263" s="21"/>
      <c r="V263" s="20"/>
      <c r="W263" s="19"/>
    </row>
    <row r="264" spans="1:23" x14ac:dyDescent="0.2">
      <c r="B264">
        <f t="shared" si="42"/>
        <v>345</v>
      </c>
      <c r="D264" s="21"/>
      <c r="F264" s="18" t="s">
        <v>41</v>
      </c>
      <c r="H264" s="1"/>
      <c r="I264" s="1"/>
      <c r="J264" s="33"/>
      <c r="L264" s="46">
        <f>SUM(L249:L262)</f>
        <v>16400223.990000002</v>
      </c>
      <c r="N264" s="34">
        <f>SUM(N249:N262)</f>
        <v>2588176</v>
      </c>
      <c r="O264" s="34"/>
      <c r="P264" s="34">
        <f>SUM(P249:P262)</f>
        <v>13812047</v>
      </c>
      <c r="Q264" s="34"/>
      <c r="R264" s="34">
        <f>SUM(R249:R262)</f>
        <v>627954</v>
      </c>
      <c r="T264" s="21">
        <f>R264/L264*100</f>
        <v>3.828935509557025</v>
      </c>
      <c r="V264" s="20">
        <f>ROUND(P264/R264,1)</f>
        <v>22</v>
      </c>
      <c r="W264" s="19"/>
    </row>
    <row r="265" spans="1:23" x14ac:dyDescent="0.2">
      <c r="B265">
        <f t="shared" si="42"/>
        <v>345</v>
      </c>
      <c r="D265" s="21"/>
      <c r="H265" s="1"/>
      <c r="I265" s="1"/>
      <c r="J265" s="33"/>
      <c r="L265" s="46"/>
      <c r="N265" s="34"/>
      <c r="O265" s="34"/>
      <c r="P265" s="34"/>
      <c r="Q265" s="34"/>
      <c r="R265" s="34"/>
      <c r="T265" s="21"/>
      <c r="V265" s="20"/>
      <c r="W265" s="19"/>
    </row>
    <row r="266" spans="1:23" x14ac:dyDescent="0.2">
      <c r="B266">
        <f t="shared" si="42"/>
        <v>346</v>
      </c>
      <c r="D266" s="21">
        <v>346</v>
      </c>
      <c r="F266" t="s">
        <v>42</v>
      </c>
      <c r="J266" s="32"/>
      <c r="L266" s="46"/>
      <c r="N266" s="34"/>
      <c r="O266" s="34"/>
      <c r="P266" s="34"/>
      <c r="Q266" s="34"/>
      <c r="R266" s="34"/>
      <c r="W266" s="19"/>
    </row>
    <row r="267" spans="1:23" x14ac:dyDescent="0.2">
      <c r="A267" t="str">
        <f t="shared" ref="A267:A270" si="51">+TEXT(B267,"###.00")&amp;" "&amp;C267&amp;"         "</f>
        <v xml:space="preserve">346.00 0410         </v>
      </c>
      <c r="B267">
        <f t="shared" ref="B267:B270" si="52">+IF(D267="",B266,D267)</f>
        <v>346</v>
      </c>
      <c r="C267" t="str">
        <f t="shared" ref="C267:C278" si="53">+VLOOKUP(TRIM(F267),GroupNumbers,2,0)</f>
        <v>0410</v>
      </c>
      <c r="D267" s="21"/>
      <c r="F267" s="11" t="s">
        <v>196</v>
      </c>
      <c r="H267" t="str">
        <f t="shared" ref="H267:J268" si="54">+H268</f>
        <v>50-S3</v>
      </c>
      <c r="I267" t="str">
        <f t="shared" si="54"/>
        <v>*</v>
      </c>
      <c r="J267">
        <f t="shared" si="54"/>
        <v>0</v>
      </c>
      <c r="L267" s="46"/>
      <c r="N267" s="34"/>
      <c r="O267" s="34"/>
      <c r="P267" s="34"/>
      <c r="Q267" s="34"/>
      <c r="R267" s="34"/>
      <c r="T267">
        <v>0</v>
      </c>
      <c r="V267">
        <v>0</v>
      </c>
      <c r="W267" s="19"/>
    </row>
    <row r="268" spans="1:23" x14ac:dyDescent="0.2">
      <c r="A268" t="str">
        <f t="shared" si="51"/>
        <v xml:space="preserve">346.00 0430         </v>
      </c>
      <c r="B268">
        <f t="shared" si="52"/>
        <v>346</v>
      </c>
      <c r="C268" t="str">
        <f t="shared" si="53"/>
        <v>0430</v>
      </c>
      <c r="D268" s="21"/>
      <c r="F268" s="82" t="s">
        <v>404</v>
      </c>
      <c r="H268" t="str">
        <f t="shared" si="54"/>
        <v>50-S3</v>
      </c>
      <c r="I268" t="str">
        <f t="shared" si="54"/>
        <v>*</v>
      </c>
      <c r="J268">
        <f t="shared" si="54"/>
        <v>0</v>
      </c>
      <c r="L268" s="46"/>
      <c r="N268" s="34"/>
      <c r="O268" s="34"/>
      <c r="P268" s="34"/>
      <c r="Q268" s="34"/>
      <c r="R268" s="34"/>
      <c r="T268">
        <v>0</v>
      </c>
      <c r="V268">
        <v>0</v>
      </c>
      <c r="W268" s="19"/>
    </row>
    <row r="269" spans="1:23" x14ac:dyDescent="0.2">
      <c r="A269" t="str">
        <f t="shared" si="51"/>
        <v xml:space="preserve">346.00 0431         </v>
      </c>
      <c r="B269">
        <f t="shared" si="52"/>
        <v>346</v>
      </c>
      <c r="C269" t="str">
        <f t="shared" si="53"/>
        <v>0431</v>
      </c>
      <c r="D269" s="21"/>
      <c r="F269" s="82" t="s">
        <v>476</v>
      </c>
      <c r="H269" s="1" t="s">
        <v>477</v>
      </c>
      <c r="I269" s="1" t="s">
        <v>194</v>
      </c>
      <c r="J269" s="33">
        <v>0</v>
      </c>
      <c r="L269" s="46">
        <v>1140.74</v>
      </c>
      <c r="M269" s="47"/>
      <c r="N269" s="48">
        <v>1141</v>
      </c>
      <c r="O269" s="48"/>
      <c r="P269" s="48">
        <v>0</v>
      </c>
      <c r="Q269" s="48"/>
      <c r="R269" s="48">
        <v>0</v>
      </c>
      <c r="T269" s="21">
        <f t="shared" ref="T269" si="55">R269/L269*100</f>
        <v>0</v>
      </c>
      <c r="V269" s="107" t="s">
        <v>460</v>
      </c>
      <c r="W269" s="19"/>
    </row>
    <row r="270" spans="1:23" x14ac:dyDescent="0.2">
      <c r="A270" t="str">
        <f t="shared" si="51"/>
        <v xml:space="preserve">346.00 0432         </v>
      </c>
      <c r="B270">
        <f t="shared" si="52"/>
        <v>346</v>
      </c>
      <c r="C270" t="str">
        <f t="shared" si="53"/>
        <v>0432</v>
      </c>
      <c r="D270" s="21"/>
      <c r="F270" s="118" t="s">
        <v>155</v>
      </c>
      <c r="H270" s="1" t="s">
        <v>477</v>
      </c>
      <c r="I270" s="1" t="s">
        <v>194</v>
      </c>
      <c r="J270" s="33">
        <v>0</v>
      </c>
      <c r="L270" s="46">
        <v>1260054.8500000001</v>
      </c>
      <c r="M270" s="47"/>
      <c r="N270" s="48">
        <v>238779</v>
      </c>
      <c r="O270" s="48"/>
      <c r="P270" s="48">
        <v>1021276</v>
      </c>
      <c r="Q270" s="48"/>
      <c r="R270" s="48">
        <v>35671</v>
      </c>
      <c r="T270" s="21">
        <v>2.81</v>
      </c>
      <c r="V270" s="20">
        <f t="shared" ref="V270:V277" si="56">ROUND(P270/R270,1)</f>
        <v>28.6</v>
      </c>
      <c r="W270" s="19"/>
    </row>
    <row r="271" spans="1:23" x14ac:dyDescent="0.2">
      <c r="A271" t="str">
        <f t="shared" ref="A271:A278" si="57">+TEXT(B271,"###.00")&amp;" "&amp;C271&amp;"         "</f>
        <v xml:space="preserve">346.00 0459         </v>
      </c>
      <c r="B271">
        <f t="shared" si="42"/>
        <v>346</v>
      </c>
      <c r="C271" t="str">
        <f t="shared" si="53"/>
        <v>0459</v>
      </c>
      <c r="D271" s="21"/>
      <c r="F271" s="82" t="s">
        <v>156</v>
      </c>
      <c r="H271" s="1" t="s">
        <v>477</v>
      </c>
      <c r="I271" s="1" t="s">
        <v>194</v>
      </c>
      <c r="J271" s="33">
        <v>0</v>
      </c>
      <c r="L271" s="46">
        <v>2370656.38</v>
      </c>
      <c r="M271" s="47"/>
      <c r="N271" s="48">
        <v>449314</v>
      </c>
      <c r="O271" s="48"/>
      <c r="P271" s="48">
        <v>1921342</v>
      </c>
      <c r="Q271" s="48"/>
      <c r="R271" s="48">
        <v>67109</v>
      </c>
      <c r="T271" s="21">
        <v>2.81</v>
      </c>
      <c r="V271" s="20">
        <f t="shared" si="56"/>
        <v>28.6</v>
      </c>
      <c r="W271" s="19"/>
    </row>
    <row r="272" spans="1:23" x14ac:dyDescent="0.2">
      <c r="A272" t="str">
        <f t="shared" si="57"/>
        <v xml:space="preserve">346.00 0460         </v>
      </c>
      <c r="B272">
        <f t="shared" si="42"/>
        <v>346</v>
      </c>
      <c r="C272" t="str">
        <f t="shared" si="53"/>
        <v>0460</v>
      </c>
      <c r="D272" s="21"/>
      <c r="F272" s="82" t="s">
        <v>157</v>
      </c>
      <c r="H272" s="1" t="s">
        <v>477</v>
      </c>
      <c r="I272" s="1" t="s">
        <v>194</v>
      </c>
      <c r="J272" s="33">
        <v>0</v>
      </c>
      <c r="L272" s="46">
        <v>22455.77</v>
      </c>
      <c r="M272" s="47"/>
      <c r="N272" s="48">
        <v>3860</v>
      </c>
      <c r="O272" s="48"/>
      <c r="P272" s="48">
        <v>18596</v>
      </c>
      <c r="Q272" s="48"/>
      <c r="R272" s="48">
        <v>647</v>
      </c>
      <c r="T272" s="21">
        <v>2.86</v>
      </c>
      <c r="V272" s="20">
        <f t="shared" si="56"/>
        <v>28.7</v>
      </c>
      <c r="W272" s="19"/>
    </row>
    <row r="273" spans="1:25" x14ac:dyDescent="0.2">
      <c r="A273" t="str">
        <f t="shared" si="57"/>
        <v xml:space="preserve">346.00 0461         </v>
      </c>
      <c r="B273">
        <f t="shared" si="42"/>
        <v>346</v>
      </c>
      <c r="C273" t="str">
        <f t="shared" si="53"/>
        <v>0461</v>
      </c>
      <c r="D273" s="21"/>
      <c r="F273" s="82" t="s">
        <v>158</v>
      </c>
      <c r="H273" s="1" t="s">
        <v>477</v>
      </c>
      <c r="I273" s="1" t="s">
        <v>194</v>
      </c>
      <c r="J273" s="33">
        <v>0</v>
      </c>
      <c r="L273" s="46">
        <v>23047.78</v>
      </c>
      <c r="M273" s="47"/>
      <c r="N273" s="48">
        <v>3937</v>
      </c>
      <c r="O273" s="48"/>
      <c r="P273" s="48">
        <v>19110</v>
      </c>
      <c r="Q273" s="48"/>
      <c r="R273" s="48">
        <v>665</v>
      </c>
      <c r="T273" s="21">
        <v>2.86</v>
      </c>
      <c r="V273" s="20">
        <f t="shared" si="56"/>
        <v>28.7</v>
      </c>
      <c r="W273" s="19"/>
    </row>
    <row r="274" spans="1:25" x14ac:dyDescent="0.2">
      <c r="A274" t="str">
        <f t="shared" si="57"/>
        <v xml:space="preserve">346.00 0470         </v>
      </c>
      <c r="B274">
        <f t="shared" si="42"/>
        <v>346</v>
      </c>
      <c r="C274" t="str">
        <f t="shared" si="53"/>
        <v>0470</v>
      </c>
      <c r="D274" s="21"/>
      <c r="F274" s="82" t="s">
        <v>159</v>
      </c>
      <c r="H274" s="1" t="s">
        <v>477</v>
      </c>
      <c r="I274" s="1" t="s">
        <v>194</v>
      </c>
      <c r="J274" s="33">
        <v>0</v>
      </c>
      <c r="L274" s="46">
        <v>8937.4500000000007</v>
      </c>
      <c r="M274" s="47"/>
      <c r="N274" s="48">
        <v>516</v>
      </c>
      <c r="O274" s="48"/>
      <c r="P274" s="48">
        <v>8421</v>
      </c>
      <c r="Q274" s="48"/>
      <c r="R274" s="48">
        <v>290</v>
      </c>
      <c r="T274" s="21">
        <v>3.22</v>
      </c>
      <c r="V274" s="20">
        <f t="shared" si="56"/>
        <v>29</v>
      </c>
      <c r="W274" s="19"/>
    </row>
    <row r="275" spans="1:25" x14ac:dyDescent="0.2">
      <c r="A275" t="str">
        <f t="shared" si="57"/>
        <v xml:space="preserve">346.00 0474         </v>
      </c>
      <c r="B275">
        <f t="shared" si="42"/>
        <v>346</v>
      </c>
      <c r="C275" t="str">
        <f t="shared" si="53"/>
        <v>0474</v>
      </c>
      <c r="D275" s="21"/>
      <c r="F275" s="82" t="s">
        <v>160</v>
      </c>
      <c r="H275" s="1" t="s">
        <v>477</v>
      </c>
      <c r="I275" s="1" t="s">
        <v>194</v>
      </c>
      <c r="J275" s="33">
        <v>0</v>
      </c>
      <c r="L275" s="46">
        <v>5204.51</v>
      </c>
      <c r="M275" s="47"/>
      <c r="N275" s="48">
        <v>486</v>
      </c>
      <c r="O275" s="48"/>
      <c r="P275" s="48">
        <v>4719</v>
      </c>
      <c r="Q275" s="48"/>
      <c r="R275" s="48">
        <v>163</v>
      </c>
      <c r="T275" s="21">
        <v>3.11</v>
      </c>
      <c r="V275" s="20">
        <f t="shared" si="56"/>
        <v>29</v>
      </c>
      <c r="W275" s="19"/>
    </row>
    <row r="276" spans="1:25" x14ac:dyDescent="0.2">
      <c r="A276" t="str">
        <f t="shared" si="57"/>
        <v xml:space="preserve">346.00 0475         </v>
      </c>
      <c r="B276">
        <f t="shared" si="42"/>
        <v>346</v>
      </c>
      <c r="C276" t="str">
        <f t="shared" si="53"/>
        <v>0475</v>
      </c>
      <c r="D276" s="21"/>
      <c r="F276" s="82" t="s">
        <v>161</v>
      </c>
      <c r="H276" s="1" t="s">
        <v>477</v>
      </c>
      <c r="I276" s="1" t="s">
        <v>194</v>
      </c>
      <c r="J276" s="33">
        <v>0</v>
      </c>
      <c r="L276" s="46">
        <v>5182.59</v>
      </c>
      <c r="M276" s="47"/>
      <c r="N276" s="48">
        <v>483</v>
      </c>
      <c r="O276" s="48"/>
      <c r="P276" s="48">
        <v>4700</v>
      </c>
      <c r="Q276" s="48"/>
      <c r="R276" s="48">
        <v>162</v>
      </c>
      <c r="T276" s="21">
        <v>3.11</v>
      </c>
      <c r="V276" s="20">
        <f t="shared" si="56"/>
        <v>29</v>
      </c>
      <c r="W276" s="19"/>
    </row>
    <row r="277" spans="1:25" x14ac:dyDescent="0.2">
      <c r="A277" t="str">
        <f t="shared" si="57"/>
        <v xml:space="preserve">346.00 0476         </v>
      </c>
      <c r="B277">
        <f t="shared" si="42"/>
        <v>346</v>
      </c>
      <c r="C277" t="str">
        <f t="shared" si="53"/>
        <v>0476</v>
      </c>
      <c r="D277" s="21"/>
      <c r="F277" s="82" t="s">
        <v>162</v>
      </c>
      <c r="H277" s="1" t="s">
        <v>477</v>
      </c>
      <c r="I277" s="1" t="s">
        <v>194</v>
      </c>
      <c r="J277" s="33">
        <v>0</v>
      </c>
      <c r="L277" s="46">
        <v>5328.44</v>
      </c>
      <c r="M277" s="47"/>
      <c r="N277" s="48">
        <v>498</v>
      </c>
      <c r="O277" s="48"/>
      <c r="P277" s="48">
        <v>4830</v>
      </c>
      <c r="Q277" s="48"/>
      <c r="R277" s="48">
        <v>166</v>
      </c>
      <c r="T277" s="21">
        <v>3.12</v>
      </c>
      <c r="V277" s="20">
        <f t="shared" si="56"/>
        <v>29.1</v>
      </c>
      <c r="W277" s="19"/>
    </row>
    <row r="278" spans="1:25" x14ac:dyDescent="0.2">
      <c r="A278" t="str">
        <f t="shared" si="57"/>
        <v xml:space="preserve">346.00 0477         </v>
      </c>
      <c r="B278">
        <f t="shared" si="42"/>
        <v>346</v>
      </c>
      <c r="C278" t="str">
        <f t="shared" si="53"/>
        <v>0477</v>
      </c>
      <c r="D278" s="21"/>
      <c r="F278" s="82" t="s">
        <v>163</v>
      </c>
      <c r="H278" s="1" t="s">
        <v>477</v>
      </c>
      <c r="I278" s="1" t="s">
        <v>194</v>
      </c>
      <c r="J278" s="33">
        <v>0</v>
      </c>
      <c r="L278" s="49">
        <v>5316.29</v>
      </c>
      <c r="M278" s="47"/>
      <c r="N278" s="48">
        <v>496</v>
      </c>
      <c r="O278" s="48"/>
      <c r="P278" s="48">
        <v>4820</v>
      </c>
      <c r="Q278" s="48"/>
      <c r="R278" s="48">
        <v>166</v>
      </c>
      <c r="T278" s="21">
        <v>3.1</v>
      </c>
      <c r="V278" s="20">
        <f>ROUND(P278/R278,1)</f>
        <v>29</v>
      </c>
      <c r="W278" s="19"/>
    </row>
    <row r="279" spans="1:25" x14ac:dyDescent="0.2">
      <c r="B279">
        <f t="shared" si="42"/>
        <v>346</v>
      </c>
      <c r="D279" s="21"/>
      <c r="H279" s="1"/>
      <c r="I279" s="1"/>
      <c r="J279" s="33"/>
      <c r="L279" s="46"/>
      <c r="N279" s="40"/>
      <c r="O279" s="34"/>
      <c r="P279" s="40"/>
      <c r="Q279" s="34"/>
      <c r="R279" s="40"/>
      <c r="T279" s="21"/>
      <c r="V279" s="20"/>
      <c r="W279" s="19"/>
    </row>
    <row r="280" spans="1:25" x14ac:dyDescent="0.2">
      <c r="B280">
        <f t="shared" si="42"/>
        <v>346</v>
      </c>
      <c r="D280" s="21"/>
      <c r="F280" s="18" t="s">
        <v>43</v>
      </c>
      <c r="H280" s="1"/>
      <c r="I280" s="1"/>
      <c r="J280" s="33"/>
      <c r="L280" s="46">
        <f>SUM(L269:L278)</f>
        <v>3707324.7999999993</v>
      </c>
      <c r="N280" s="34">
        <f>SUM(N269:N278)</f>
        <v>699510</v>
      </c>
      <c r="O280" s="34"/>
      <c r="P280" s="34">
        <f>SUM(P269:P278)</f>
        <v>3007814</v>
      </c>
      <c r="Q280" s="34"/>
      <c r="R280" s="34">
        <f>SUM(R269:R278)</f>
        <v>105039</v>
      </c>
      <c r="T280" s="21">
        <f>R280/L280*100</f>
        <v>2.8332829106314081</v>
      </c>
      <c r="V280" s="20">
        <f>ROUND(P280/R280,1)</f>
        <v>28.6</v>
      </c>
      <c r="W280" s="19"/>
    </row>
    <row r="281" spans="1:25" x14ac:dyDescent="0.2">
      <c r="B281">
        <f t="shared" si="42"/>
        <v>346</v>
      </c>
      <c r="D281" s="21"/>
      <c r="H281" s="1"/>
      <c r="I281" s="1"/>
      <c r="J281" s="33"/>
      <c r="L281" s="46"/>
      <c r="N281" s="34"/>
      <c r="O281" s="34"/>
      <c r="P281" s="34"/>
      <c r="Q281" s="34"/>
      <c r="R281" s="34"/>
      <c r="T281" s="21"/>
      <c r="V281" s="20"/>
      <c r="W281" s="19"/>
    </row>
    <row r="282" spans="1:25" ht="15.75" x14ac:dyDescent="0.25">
      <c r="B282">
        <f t="shared" si="42"/>
        <v>346</v>
      </c>
      <c r="D282" s="21"/>
      <c r="F282" s="117" t="s">
        <v>44</v>
      </c>
      <c r="H282" s="2"/>
      <c r="J282" s="30"/>
      <c r="K282" s="105"/>
      <c r="L282" s="108">
        <f>L280+L264+L246+L227+L213+L194</f>
        <v>225090308.80999997</v>
      </c>
      <c r="M282" s="105"/>
      <c r="N282" s="109">
        <f>N280+N264+N246+N227+N213+N194</f>
        <v>39240012</v>
      </c>
      <c r="O282" s="110"/>
      <c r="P282" s="109">
        <f>P280+P264+P246+P227+P213+P194</f>
        <v>196099434</v>
      </c>
      <c r="Q282" s="110"/>
      <c r="R282" s="109">
        <f>R280+R264+R246+R227+R213+R194</f>
        <v>9604463</v>
      </c>
      <c r="S282" s="105"/>
      <c r="T282" s="21"/>
      <c r="V282" s="20"/>
      <c r="W282" s="19"/>
    </row>
    <row r="283" spans="1:25" ht="15.75" x14ac:dyDescent="0.25">
      <c r="B283">
        <f t="shared" si="42"/>
        <v>346</v>
      </c>
      <c r="D283" s="21"/>
      <c r="F283" s="117"/>
      <c r="H283" s="2"/>
      <c r="J283" s="30"/>
      <c r="K283" s="105"/>
      <c r="L283" s="46"/>
      <c r="M283" s="105"/>
      <c r="N283" s="110"/>
      <c r="O283" s="110"/>
      <c r="P283" s="110"/>
      <c r="Q283" s="110"/>
      <c r="R283" s="110"/>
      <c r="S283" s="105"/>
      <c r="T283" s="21"/>
      <c r="V283" s="20"/>
      <c r="W283" s="19"/>
    </row>
    <row r="284" spans="1:25" x14ac:dyDescent="0.2">
      <c r="B284">
        <f t="shared" si="42"/>
        <v>346</v>
      </c>
      <c r="D284" s="21"/>
      <c r="H284" s="2"/>
      <c r="J284" s="33"/>
      <c r="L284" s="46"/>
      <c r="N284" s="34"/>
      <c r="O284" s="34"/>
      <c r="P284" s="34"/>
      <c r="Q284" s="34"/>
      <c r="R284" s="34"/>
      <c r="T284" s="21"/>
      <c r="V284" s="20"/>
      <c r="W284" s="19"/>
    </row>
    <row r="285" spans="1:25" ht="15.75" x14ac:dyDescent="0.25">
      <c r="B285">
        <f t="shared" si="42"/>
        <v>346</v>
      </c>
      <c r="D285" s="21"/>
      <c r="F285" s="4" t="s">
        <v>45</v>
      </c>
      <c r="H285" s="2"/>
      <c r="J285" s="33"/>
      <c r="L285" s="46"/>
      <c r="N285" s="34"/>
      <c r="O285" s="34"/>
      <c r="P285" s="34"/>
      <c r="Q285" s="34"/>
      <c r="R285" s="34"/>
      <c r="T285" s="21"/>
      <c r="V285" s="20"/>
      <c r="W285" s="19"/>
    </row>
    <row r="286" spans="1:25" ht="15.75" x14ac:dyDescent="0.25">
      <c r="B286">
        <f t="shared" si="42"/>
        <v>346</v>
      </c>
      <c r="D286" s="63"/>
      <c r="E286" s="64"/>
      <c r="F286" s="69"/>
      <c r="G286" s="64"/>
      <c r="H286" s="70"/>
      <c r="I286" s="64"/>
      <c r="J286" s="45"/>
      <c r="K286" s="64"/>
      <c r="L286" s="66"/>
      <c r="M286" s="64"/>
      <c r="N286" s="71"/>
      <c r="O286" s="71"/>
      <c r="P286" s="71"/>
      <c r="Q286" s="71"/>
      <c r="R286" s="71"/>
      <c r="S286" s="64"/>
      <c r="T286" s="63"/>
      <c r="U286" s="64"/>
      <c r="V286" s="72"/>
      <c r="W286" s="73"/>
      <c r="X286" s="64"/>
      <c r="Y286" s="64"/>
    </row>
    <row r="287" spans="1:25" x14ac:dyDescent="0.2">
      <c r="A287" s="136">
        <f>+D287</f>
        <v>350.1</v>
      </c>
      <c r="B287">
        <f t="shared" ref="B287:B346" si="58">+IF(D287="",B286,D287)</f>
        <v>350.1</v>
      </c>
      <c r="D287" s="63">
        <v>350.1</v>
      </c>
      <c r="E287" s="64"/>
      <c r="F287" s="64" t="s">
        <v>164</v>
      </c>
      <c r="G287" s="64"/>
      <c r="H287" s="119" t="s">
        <v>478</v>
      </c>
      <c r="I287" s="64"/>
      <c r="J287" s="45">
        <v>0</v>
      </c>
      <c r="K287" s="64"/>
      <c r="L287" s="66">
        <v>2592773.81</v>
      </c>
      <c r="M287" s="120"/>
      <c r="N287" s="121">
        <v>1167041</v>
      </c>
      <c r="O287" s="121"/>
      <c r="P287" s="121">
        <v>1425733</v>
      </c>
      <c r="Q287" s="121"/>
      <c r="R287" s="121">
        <v>111617</v>
      </c>
      <c r="S287" s="64"/>
      <c r="T287" s="63">
        <v>3.92</v>
      </c>
      <c r="U287" s="64"/>
      <c r="V287" s="72">
        <f t="shared" ref="V287:V294" si="59">ROUND(P287/R287,1)</f>
        <v>12.8</v>
      </c>
      <c r="W287" s="73"/>
      <c r="X287" s="64"/>
      <c r="Y287" s="64"/>
    </row>
    <row r="288" spans="1:25" x14ac:dyDescent="0.2">
      <c r="A288" s="136">
        <f t="shared" ref="A288:A294" si="60">+D288</f>
        <v>352.1</v>
      </c>
      <c r="B288">
        <f t="shared" si="58"/>
        <v>352.1</v>
      </c>
      <c r="D288" s="21">
        <v>352.1</v>
      </c>
      <c r="F288" t="s">
        <v>165</v>
      </c>
      <c r="H288" s="1" t="s">
        <v>479</v>
      </c>
      <c r="J288" s="33">
        <v>-10</v>
      </c>
      <c r="L288" s="46">
        <v>3426227.89</v>
      </c>
      <c r="M288" s="47"/>
      <c r="N288" s="48">
        <v>1812349</v>
      </c>
      <c r="O288" s="48"/>
      <c r="P288" s="48">
        <v>1956505</v>
      </c>
      <c r="Q288" s="48"/>
      <c r="R288" s="48">
        <v>48654</v>
      </c>
      <c r="T288" s="21">
        <v>1.17</v>
      </c>
      <c r="V288" s="20">
        <f t="shared" si="59"/>
        <v>40.200000000000003</v>
      </c>
      <c r="W288" s="19"/>
    </row>
    <row r="289" spans="1:25" x14ac:dyDescent="0.2">
      <c r="A289" s="136">
        <f t="shared" si="60"/>
        <v>353.1</v>
      </c>
      <c r="B289">
        <f t="shared" si="58"/>
        <v>353.1</v>
      </c>
      <c r="D289" s="21">
        <v>353.1</v>
      </c>
      <c r="F289" t="s">
        <v>166</v>
      </c>
      <c r="H289" s="1" t="s">
        <v>480</v>
      </c>
      <c r="J289" s="33">
        <v>-10</v>
      </c>
      <c r="L289" s="46">
        <v>132246587.81</v>
      </c>
      <c r="M289" s="47"/>
      <c r="N289" s="48">
        <v>73308244</v>
      </c>
      <c r="O289" s="48"/>
      <c r="P289" s="48">
        <v>72163005</v>
      </c>
      <c r="Q289" s="48"/>
      <c r="R289" s="48">
        <v>2106627</v>
      </c>
      <c r="T289" s="21">
        <v>1.32</v>
      </c>
      <c r="V289" s="20">
        <f t="shared" si="59"/>
        <v>34.299999999999997</v>
      </c>
      <c r="W289" s="19"/>
    </row>
    <row r="290" spans="1:25" x14ac:dyDescent="0.2">
      <c r="A290" s="136">
        <f t="shared" si="60"/>
        <v>354</v>
      </c>
      <c r="B290">
        <f t="shared" si="58"/>
        <v>354</v>
      </c>
      <c r="D290" s="21">
        <v>354</v>
      </c>
      <c r="F290" t="s">
        <v>167</v>
      </c>
      <c r="H290" s="1" t="s">
        <v>481</v>
      </c>
      <c r="J290" s="33">
        <v>-40</v>
      </c>
      <c r="L290" s="46">
        <v>24705991.57</v>
      </c>
      <c r="M290" s="47"/>
      <c r="N290" s="48">
        <v>20296034</v>
      </c>
      <c r="O290" s="48"/>
      <c r="P290" s="48">
        <v>14292355</v>
      </c>
      <c r="Q290" s="48"/>
      <c r="R290" s="48">
        <v>389647</v>
      </c>
      <c r="T290" s="21">
        <v>1.38</v>
      </c>
      <c r="V290" s="20">
        <f t="shared" si="59"/>
        <v>36.700000000000003</v>
      </c>
      <c r="W290" s="19"/>
    </row>
    <row r="291" spans="1:25" x14ac:dyDescent="0.2">
      <c r="A291" s="136">
        <f t="shared" si="60"/>
        <v>355</v>
      </c>
      <c r="B291">
        <f t="shared" si="58"/>
        <v>355</v>
      </c>
      <c r="D291" s="21">
        <v>355</v>
      </c>
      <c r="F291" t="s">
        <v>168</v>
      </c>
      <c r="H291" s="1" t="s">
        <v>482</v>
      </c>
      <c r="J291" s="33">
        <v>-50</v>
      </c>
      <c r="L291" s="46">
        <v>32698136.550000001</v>
      </c>
      <c r="M291" s="47"/>
      <c r="N291" s="48">
        <v>13553263</v>
      </c>
      <c r="O291" s="48"/>
      <c r="P291" s="48">
        <v>35493941</v>
      </c>
      <c r="Q291" s="48"/>
      <c r="R291" s="48">
        <v>1206886</v>
      </c>
      <c r="T291" s="21">
        <v>2.95</v>
      </c>
      <c r="V291" s="20">
        <f t="shared" si="59"/>
        <v>29.4</v>
      </c>
      <c r="W291" s="19"/>
    </row>
    <row r="292" spans="1:25" x14ac:dyDescent="0.2">
      <c r="A292" s="136">
        <f t="shared" si="60"/>
        <v>356</v>
      </c>
      <c r="B292">
        <f t="shared" si="58"/>
        <v>356</v>
      </c>
      <c r="D292" s="21">
        <v>356</v>
      </c>
      <c r="F292" t="s">
        <v>169</v>
      </c>
      <c r="H292" s="1" t="s">
        <v>482</v>
      </c>
      <c r="J292" s="33">
        <v>-40</v>
      </c>
      <c r="L292" s="46">
        <v>36319311.939999998</v>
      </c>
      <c r="M292" s="47"/>
      <c r="N292" s="48">
        <v>19821363</v>
      </c>
      <c r="O292" s="48"/>
      <c r="P292" s="48">
        <v>31025673</v>
      </c>
      <c r="Q292" s="48"/>
      <c r="R292" s="48">
        <v>1141709</v>
      </c>
      <c r="T292" s="21">
        <v>2.52</v>
      </c>
      <c r="V292" s="20">
        <f t="shared" si="59"/>
        <v>27.2</v>
      </c>
      <c r="W292" s="19"/>
    </row>
    <row r="293" spans="1:25" x14ac:dyDescent="0.2">
      <c r="A293" s="136">
        <f t="shared" si="60"/>
        <v>357</v>
      </c>
      <c r="B293">
        <f t="shared" si="58"/>
        <v>357</v>
      </c>
      <c r="D293" s="21">
        <v>357</v>
      </c>
      <c r="F293" t="s">
        <v>170</v>
      </c>
      <c r="H293" s="1" t="s">
        <v>478</v>
      </c>
      <c r="J293" s="33">
        <v>0</v>
      </c>
      <c r="L293" s="46">
        <v>1880752.49</v>
      </c>
      <c r="M293" s="47"/>
      <c r="N293" s="48">
        <v>445471</v>
      </c>
      <c r="O293" s="48"/>
      <c r="P293" s="48">
        <v>1435282</v>
      </c>
      <c r="Q293" s="48"/>
      <c r="R293" s="48">
        <v>40125</v>
      </c>
      <c r="T293" s="21">
        <v>1.85</v>
      </c>
      <c r="V293" s="20">
        <f t="shared" si="59"/>
        <v>35.799999999999997</v>
      </c>
      <c r="W293" s="19"/>
    </row>
    <row r="294" spans="1:25" x14ac:dyDescent="0.2">
      <c r="A294" s="136">
        <f t="shared" si="60"/>
        <v>358</v>
      </c>
      <c r="B294">
        <f t="shared" si="58"/>
        <v>358</v>
      </c>
      <c r="D294" s="21">
        <v>358</v>
      </c>
      <c r="F294" t="s">
        <v>171</v>
      </c>
      <c r="H294" s="1" t="s">
        <v>483</v>
      </c>
      <c r="J294" s="45">
        <v>0</v>
      </c>
      <c r="L294" s="49">
        <v>5303988.7699999996</v>
      </c>
      <c r="M294" s="47"/>
      <c r="N294" s="48">
        <v>1567760</v>
      </c>
      <c r="O294" s="48"/>
      <c r="P294" s="48">
        <v>3736229</v>
      </c>
      <c r="Q294" s="48"/>
      <c r="R294" s="48">
        <v>223050</v>
      </c>
      <c r="T294" s="21">
        <v>3.65</v>
      </c>
      <c r="V294" s="20">
        <f t="shared" si="59"/>
        <v>16.8</v>
      </c>
      <c r="W294" s="19"/>
    </row>
    <row r="295" spans="1:25" x14ac:dyDescent="0.2">
      <c r="B295">
        <f t="shared" si="58"/>
        <v>358</v>
      </c>
      <c r="D295" s="21"/>
      <c r="H295" s="2"/>
      <c r="J295" s="33"/>
      <c r="L295" s="46"/>
      <c r="N295" s="40"/>
      <c r="O295" s="34"/>
      <c r="P295" s="40"/>
      <c r="Q295" s="34"/>
      <c r="R295" s="40"/>
      <c r="T295" s="21"/>
      <c r="V295" s="20"/>
      <c r="W295" s="19"/>
    </row>
    <row r="296" spans="1:25" ht="15.75" x14ac:dyDescent="0.25">
      <c r="B296">
        <f t="shared" si="58"/>
        <v>358</v>
      </c>
      <c r="D296" s="21"/>
      <c r="F296" s="88" t="s">
        <v>48</v>
      </c>
      <c r="H296" s="10"/>
      <c r="I296" s="105"/>
      <c r="J296" s="30"/>
      <c r="K296" s="105"/>
      <c r="L296" s="108">
        <f>SUM(L287:L294)</f>
        <v>239173770.83000001</v>
      </c>
      <c r="M296" s="105"/>
      <c r="N296" s="110">
        <f>SUM(N287:N294)</f>
        <v>131971525</v>
      </c>
      <c r="O296" s="110"/>
      <c r="P296" s="110">
        <f>SUM(P287:P294)</f>
        <v>161528723</v>
      </c>
      <c r="Q296" s="110"/>
      <c r="R296" s="110">
        <f>SUM(R287:R294)</f>
        <v>5268315</v>
      </c>
      <c r="T296" s="21"/>
      <c r="V296" s="20"/>
      <c r="W296" s="19"/>
    </row>
    <row r="297" spans="1:25" ht="15.75" x14ac:dyDescent="0.25">
      <c r="B297">
        <f t="shared" si="58"/>
        <v>358</v>
      </c>
      <c r="D297" s="21"/>
      <c r="F297" s="88"/>
      <c r="H297" s="10"/>
      <c r="I297" s="105"/>
      <c r="J297" s="30"/>
      <c r="K297" s="105"/>
      <c r="L297" s="46"/>
      <c r="M297" s="105"/>
      <c r="N297" s="110"/>
      <c r="O297" s="110"/>
      <c r="P297" s="110"/>
      <c r="Q297" s="110"/>
      <c r="R297" s="110"/>
      <c r="T297" s="21"/>
      <c r="V297" s="20"/>
      <c r="W297" s="19"/>
    </row>
    <row r="298" spans="1:25" x14ac:dyDescent="0.2">
      <c r="B298">
        <f t="shared" si="58"/>
        <v>358</v>
      </c>
      <c r="D298" s="21"/>
      <c r="H298" s="2"/>
      <c r="J298" s="33"/>
      <c r="L298" s="46"/>
      <c r="N298" s="34"/>
      <c r="O298" s="34"/>
      <c r="P298" s="34"/>
      <c r="Q298" s="34"/>
      <c r="R298" s="34"/>
      <c r="T298" s="21"/>
      <c r="V298" s="20"/>
      <c r="W298" s="19"/>
    </row>
    <row r="299" spans="1:25" ht="15.75" x14ac:dyDescent="0.25">
      <c r="B299">
        <f t="shared" si="58"/>
        <v>358</v>
      </c>
      <c r="D299" s="21"/>
      <c r="E299" s="19"/>
      <c r="F299" s="4" t="s">
        <v>49</v>
      </c>
      <c r="G299" s="19"/>
      <c r="H299" s="2"/>
      <c r="I299" s="19"/>
      <c r="J299" s="33"/>
      <c r="K299" s="19"/>
      <c r="L299" s="46"/>
      <c r="M299" s="19"/>
      <c r="N299" s="34"/>
      <c r="O299" s="34"/>
      <c r="P299" s="34"/>
      <c r="Q299" s="34"/>
      <c r="R299" s="34"/>
      <c r="S299" s="19"/>
      <c r="T299" s="21"/>
      <c r="U299" s="19"/>
      <c r="V299" s="20"/>
      <c r="W299" s="19"/>
    </row>
    <row r="300" spans="1:25" ht="15.75" x14ac:dyDescent="0.25">
      <c r="B300">
        <f t="shared" si="58"/>
        <v>358</v>
      </c>
      <c r="D300" s="63"/>
      <c r="E300" s="64"/>
      <c r="F300" s="69"/>
      <c r="G300" s="64"/>
      <c r="H300" s="70"/>
      <c r="I300" s="64"/>
      <c r="J300" s="45"/>
      <c r="K300" s="64"/>
      <c r="L300" s="66"/>
      <c r="M300" s="64"/>
      <c r="N300" s="71"/>
      <c r="O300" s="71"/>
      <c r="P300" s="71"/>
      <c r="Q300" s="71"/>
      <c r="R300" s="71"/>
      <c r="S300" s="64"/>
      <c r="T300" s="63"/>
      <c r="U300" s="64"/>
      <c r="V300" s="72"/>
      <c r="W300" s="73"/>
      <c r="X300" s="64"/>
      <c r="Y300" s="64"/>
    </row>
    <row r="301" spans="1:25" x14ac:dyDescent="0.2">
      <c r="A301" s="136">
        <f t="shared" ref="A301:A313" si="61">+D301</f>
        <v>361</v>
      </c>
      <c r="B301">
        <f t="shared" si="58"/>
        <v>361</v>
      </c>
      <c r="D301" s="21">
        <v>361</v>
      </c>
      <c r="F301" t="s">
        <v>172</v>
      </c>
      <c r="H301" s="1" t="s">
        <v>484</v>
      </c>
      <c r="J301" s="33">
        <v>-20</v>
      </c>
      <c r="L301" s="46">
        <v>6416608.2300000004</v>
      </c>
      <c r="M301" s="47"/>
      <c r="N301" s="48">
        <v>4796994</v>
      </c>
      <c r="O301" s="48"/>
      <c r="P301" s="48">
        <v>2902939</v>
      </c>
      <c r="Q301" s="48"/>
      <c r="R301" s="48">
        <v>74470</v>
      </c>
      <c r="T301" s="21">
        <v>1.01</v>
      </c>
      <c r="V301" s="20">
        <f t="shared" ref="V301:V312" si="62">ROUND(P301/R301,1)</f>
        <v>39</v>
      </c>
      <c r="W301" s="19"/>
    </row>
    <row r="302" spans="1:25" x14ac:dyDescent="0.2">
      <c r="A302" s="136">
        <f t="shared" si="61"/>
        <v>362</v>
      </c>
      <c r="B302">
        <f t="shared" si="58"/>
        <v>362</v>
      </c>
      <c r="D302" s="21">
        <v>362</v>
      </c>
      <c r="F302" s="82" t="s">
        <v>46</v>
      </c>
      <c r="H302" s="1" t="s">
        <v>485</v>
      </c>
      <c r="J302" s="45">
        <v>-15</v>
      </c>
      <c r="L302" s="46">
        <v>85588876.420000002</v>
      </c>
      <c r="M302" s="47"/>
      <c r="N302" s="48">
        <v>46104182</v>
      </c>
      <c r="O302" s="48"/>
      <c r="P302" s="48">
        <v>52323031</v>
      </c>
      <c r="Q302" s="48"/>
      <c r="R302" s="48">
        <v>1634064</v>
      </c>
      <c r="T302" s="141">
        <v>1.01</v>
      </c>
      <c r="V302" s="20">
        <f t="shared" si="62"/>
        <v>32</v>
      </c>
      <c r="W302" s="19"/>
    </row>
    <row r="303" spans="1:25" x14ac:dyDescent="0.2">
      <c r="A303" s="136">
        <f t="shared" si="61"/>
        <v>364</v>
      </c>
      <c r="B303">
        <f t="shared" si="58"/>
        <v>364</v>
      </c>
      <c r="D303" s="21">
        <v>364</v>
      </c>
      <c r="F303" t="s">
        <v>173</v>
      </c>
      <c r="H303" s="1" t="s">
        <v>486</v>
      </c>
      <c r="J303" s="33">
        <v>-60</v>
      </c>
      <c r="L303" s="46">
        <v>103127752.92</v>
      </c>
      <c r="M303" s="47"/>
      <c r="N303" s="48">
        <v>57472587</v>
      </c>
      <c r="O303" s="48"/>
      <c r="P303" s="48">
        <v>107531817</v>
      </c>
      <c r="Q303" s="48"/>
      <c r="R303" s="48">
        <v>3699821</v>
      </c>
      <c r="T303" s="21">
        <v>3</v>
      </c>
      <c r="V303" s="20">
        <f t="shared" si="62"/>
        <v>29.1</v>
      </c>
      <c r="W303" s="19"/>
    </row>
    <row r="304" spans="1:25" x14ac:dyDescent="0.2">
      <c r="A304" s="136">
        <f t="shared" si="61"/>
        <v>365</v>
      </c>
      <c r="B304">
        <f t="shared" si="58"/>
        <v>365</v>
      </c>
      <c r="D304" s="21">
        <v>365</v>
      </c>
      <c r="F304" t="s">
        <v>47</v>
      </c>
      <c r="H304" s="1" t="s">
        <v>462</v>
      </c>
      <c r="J304" s="33">
        <v>-50</v>
      </c>
      <c r="L304" s="46">
        <v>173009057.03999999</v>
      </c>
      <c r="M304" s="47"/>
      <c r="N304" s="48">
        <v>80947114</v>
      </c>
      <c r="O304" s="48"/>
      <c r="P304" s="48">
        <v>178566479</v>
      </c>
      <c r="Q304" s="48"/>
      <c r="R304" s="48">
        <v>6781534</v>
      </c>
      <c r="T304" s="21">
        <v>2.9</v>
      </c>
      <c r="V304" s="20">
        <f t="shared" si="62"/>
        <v>26.3</v>
      </c>
      <c r="W304" s="19"/>
    </row>
    <row r="305" spans="1:23" x14ac:dyDescent="0.2">
      <c r="A305" s="136">
        <f t="shared" si="61"/>
        <v>366</v>
      </c>
      <c r="B305">
        <f t="shared" si="58"/>
        <v>366</v>
      </c>
      <c r="D305" s="21">
        <v>366</v>
      </c>
      <c r="F305" t="s">
        <v>174</v>
      </c>
      <c r="H305" s="1" t="s">
        <v>487</v>
      </c>
      <c r="J305" s="33">
        <v>-10</v>
      </c>
      <c r="L305" s="46">
        <v>61734265.5</v>
      </c>
      <c r="M305" s="47"/>
      <c r="N305" s="48">
        <v>22506113</v>
      </c>
      <c r="O305" s="48"/>
      <c r="P305" s="48">
        <v>45401580</v>
      </c>
      <c r="Q305" s="48"/>
      <c r="R305" s="48">
        <v>828666</v>
      </c>
      <c r="T305" s="21">
        <v>1.25</v>
      </c>
      <c r="V305" s="20">
        <f t="shared" si="62"/>
        <v>54.8</v>
      </c>
      <c r="W305" s="19"/>
    </row>
    <row r="306" spans="1:23" x14ac:dyDescent="0.2">
      <c r="A306" s="136">
        <f t="shared" si="61"/>
        <v>367</v>
      </c>
      <c r="B306">
        <f t="shared" si="58"/>
        <v>367</v>
      </c>
      <c r="D306" s="21">
        <v>367</v>
      </c>
      <c r="F306" t="s">
        <v>50</v>
      </c>
      <c r="H306" s="1" t="s">
        <v>482</v>
      </c>
      <c r="J306" s="33">
        <v>-15</v>
      </c>
      <c r="L306" s="46">
        <v>90008517.109999999</v>
      </c>
      <c r="M306" s="47"/>
      <c r="N306" s="48">
        <v>39454568</v>
      </c>
      <c r="O306" s="48"/>
      <c r="P306" s="48">
        <v>64055231</v>
      </c>
      <c r="Q306" s="48"/>
      <c r="R306" s="48">
        <v>2012085</v>
      </c>
      <c r="T306" s="21">
        <v>1.76</v>
      </c>
      <c r="V306" s="20">
        <f t="shared" si="62"/>
        <v>31.8</v>
      </c>
      <c r="W306" s="19"/>
    </row>
    <row r="307" spans="1:23" x14ac:dyDescent="0.2">
      <c r="A307" s="136">
        <f t="shared" si="61"/>
        <v>368</v>
      </c>
      <c r="B307">
        <f t="shared" si="58"/>
        <v>368</v>
      </c>
      <c r="D307" s="21">
        <v>368</v>
      </c>
      <c r="F307" t="s">
        <v>51</v>
      </c>
      <c r="H307" s="1" t="s">
        <v>462</v>
      </c>
      <c r="J307" s="33">
        <v>-20</v>
      </c>
      <c r="L307" s="46">
        <v>107982342.81</v>
      </c>
      <c r="M307" s="47"/>
      <c r="N307" s="48">
        <v>50507529</v>
      </c>
      <c r="O307" s="48"/>
      <c r="P307" s="48">
        <v>79071282</v>
      </c>
      <c r="Q307" s="48"/>
      <c r="R307" s="48">
        <v>3134367</v>
      </c>
      <c r="T307" s="21">
        <v>2.1800000000000002</v>
      </c>
      <c r="V307" s="20">
        <f t="shared" si="62"/>
        <v>25.2</v>
      </c>
      <c r="W307" s="19"/>
    </row>
    <row r="308" spans="1:23" x14ac:dyDescent="0.2">
      <c r="A308" s="136">
        <f t="shared" si="61"/>
        <v>369.1</v>
      </c>
      <c r="B308">
        <f t="shared" si="58"/>
        <v>369.1</v>
      </c>
      <c r="D308" s="21">
        <v>369.1</v>
      </c>
      <c r="F308" t="s">
        <v>175</v>
      </c>
      <c r="H308" s="1" t="s">
        <v>462</v>
      </c>
      <c r="J308" s="33">
        <v>-35</v>
      </c>
      <c r="L308" s="46">
        <v>3524148.1</v>
      </c>
      <c r="M308" s="47"/>
      <c r="N308" s="48">
        <v>1645420</v>
      </c>
      <c r="O308" s="48"/>
      <c r="P308" s="48">
        <v>3112179</v>
      </c>
      <c r="Q308" s="48"/>
      <c r="R308" s="48">
        <v>116035</v>
      </c>
      <c r="T308" s="21">
        <v>2.4500000000000002</v>
      </c>
      <c r="V308" s="20">
        <f t="shared" si="62"/>
        <v>26.8</v>
      </c>
      <c r="W308" s="19"/>
    </row>
    <row r="309" spans="1:23" x14ac:dyDescent="0.2">
      <c r="A309" s="136">
        <f t="shared" si="61"/>
        <v>369.2</v>
      </c>
      <c r="B309">
        <f t="shared" si="58"/>
        <v>369.2</v>
      </c>
      <c r="D309" s="21">
        <v>369.2</v>
      </c>
      <c r="F309" t="s">
        <v>176</v>
      </c>
      <c r="H309" s="1" t="s">
        <v>488</v>
      </c>
      <c r="J309" s="33">
        <v>-100</v>
      </c>
      <c r="L309" s="46">
        <v>21039200.670000002</v>
      </c>
      <c r="M309" s="47"/>
      <c r="N309" s="48">
        <v>15017775</v>
      </c>
      <c r="O309" s="48"/>
      <c r="P309" s="48">
        <v>27060626</v>
      </c>
      <c r="Q309" s="48"/>
      <c r="R309" s="48">
        <v>1259875</v>
      </c>
      <c r="T309" s="21">
        <v>4.99</v>
      </c>
      <c r="V309" s="20">
        <f t="shared" si="62"/>
        <v>21.5</v>
      </c>
      <c r="W309" s="19"/>
    </row>
    <row r="310" spans="1:23" x14ac:dyDescent="0.2">
      <c r="A310" s="136">
        <f t="shared" si="61"/>
        <v>370</v>
      </c>
      <c r="B310">
        <f t="shared" si="58"/>
        <v>370</v>
      </c>
      <c r="D310" s="21">
        <v>370</v>
      </c>
      <c r="F310" t="s">
        <v>52</v>
      </c>
      <c r="H310" s="1" t="s">
        <v>489</v>
      </c>
      <c r="J310" s="33">
        <v>-5</v>
      </c>
      <c r="L310" s="46">
        <v>34382670.039999999</v>
      </c>
      <c r="M310" s="47"/>
      <c r="N310" s="48">
        <v>14743379</v>
      </c>
      <c r="O310" s="48"/>
      <c r="P310" s="48">
        <v>21358427</v>
      </c>
      <c r="Q310" s="48"/>
      <c r="R310" s="48">
        <v>1626657</v>
      </c>
      <c r="T310" s="21">
        <v>3.79</v>
      </c>
      <c r="V310" s="20">
        <f t="shared" si="62"/>
        <v>13.1</v>
      </c>
      <c r="W310" s="19"/>
    </row>
    <row r="311" spans="1:23" x14ac:dyDescent="0.2">
      <c r="A311" s="136">
        <f t="shared" si="61"/>
        <v>373.1</v>
      </c>
      <c r="B311">
        <f t="shared" si="58"/>
        <v>373.1</v>
      </c>
      <c r="D311" s="21">
        <v>373.1</v>
      </c>
      <c r="F311" t="s">
        <v>177</v>
      </c>
      <c r="H311" s="1" t="s">
        <v>490</v>
      </c>
      <c r="J311" s="33">
        <v>-20</v>
      </c>
      <c r="L311" s="46">
        <v>23772667.59</v>
      </c>
      <c r="M311" s="47"/>
      <c r="N311" s="48">
        <v>14545574</v>
      </c>
      <c r="O311" s="48"/>
      <c r="P311" s="48">
        <v>13981630</v>
      </c>
      <c r="Q311" s="48"/>
      <c r="R311" s="48">
        <v>912711</v>
      </c>
      <c r="T311" s="21">
        <v>2.77</v>
      </c>
      <c r="V311" s="20">
        <f t="shared" si="62"/>
        <v>15.3</v>
      </c>
      <c r="W311" s="19"/>
    </row>
    <row r="312" spans="1:23" x14ac:dyDescent="0.2">
      <c r="A312" s="136">
        <f t="shared" si="61"/>
        <v>373.2</v>
      </c>
      <c r="B312">
        <f t="shared" si="58"/>
        <v>373.2</v>
      </c>
      <c r="D312" s="21">
        <v>373.2</v>
      </c>
      <c r="F312" s="56" t="s">
        <v>192</v>
      </c>
      <c r="H312" s="1" t="s">
        <v>491</v>
      </c>
      <c r="J312" s="33">
        <v>-20</v>
      </c>
      <c r="L312" s="46">
        <v>40882602.840000004</v>
      </c>
      <c r="M312" s="47"/>
      <c r="N312" s="48">
        <v>15306457</v>
      </c>
      <c r="O312" s="48"/>
      <c r="P312" s="48">
        <v>33752667</v>
      </c>
      <c r="Q312" s="48"/>
      <c r="R312" s="48">
        <v>1609793</v>
      </c>
      <c r="T312" s="21">
        <v>2.95</v>
      </c>
      <c r="V312" s="20">
        <f t="shared" si="62"/>
        <v>21</v>
      </c>
      <c r="W312" s="19"/>
    </row>
    <row r="313" spans="1:23" x14ac:dyDescent="0.2">
      <c r="A313" s="136">
        <f t="shared" si="61"/>
        <v>373.4</v>
      </c>
      <c r="B313">
        <f t="shared" si="58"/>
        <v>373.4</v>
      </c>
      <c r="D313" s="21">
        <v>373.4</v>
      </c>
      <c r="F313" s="56" t="s">
        <v>492</v>
      </c>
      <c r="H313" s="1" t="s">
        <v>493</v>
      </c>
      <c r="J313" s="33">
        <v>0</v>
      </c>
      <c r="L313" s="49">
        <v>87546.43</v>
      </c>
      <c r="M313" s="47"/>
      <c r="N313" s="48">
        <v>89351</v>
      </c>
      <c r="O313" s="48"/>
      <c r="P313" s="48">
        <v>-1806</v>
      </c>
      <c r="Q313" s="48"/>
      <c r="R313" s="48">
        <v>0</v>
      </c>
      <c r="T313" s="106" t="s">
        <v>460</v>
      </c>
      <c r="V313" s="107" t="s">
        <v>460</v>
      </c>
      <c r="W313" s="19"/>
    </row>
    <row r="314" spans="1:23" x14ac:dyDescent="0.2">
      <c r="B314">
        <f t="shared" si="58"/>
        <v>373.4</v>
      </c>
      <c r="D314" s="21"/>
      <c r="H314" s="2"/>
      <c r="J314" s="33"/>
      <c r="L314" s="46"/>
      <c r="N314" s="40"/>
      <c r="O314" s="34"/>
      <c r="P314" s="40"/>
      <c r="Q314" s="34"/>
      <c r="R314" s="40"/>
      <c r="T314" s="21"/>
      <c r="V314" s="20"/>
      <c r="W314" s="19"/>
    </row>
    <row r="315" spans="1:23" ht="15.75" x14ac:dyDescent="0.25">
      <c r="B315">
        <f t="shared" si="58"/>
        <v>373.4</v>
      </c>
      <c r="D315" s="21"/>
      <c r="F315" s="88" t="s">
        <v>53</v>
      </c>
      <c r="H315" s="10"/>
      <c r="I315" s="105"/>
      <c r="J315" s="30"/>
      <c r="K315" s="105"/>
      <c r="L315" s="108">
        <f>SUM(L301:L313)</f>
        <v>751556255.69999993</v>
      </c>
      <c r="M315" s="105"/>
      <c r="N315" s="110">
        <f>SUM(N301:N313)</f>
        <v>363137043</v>
      </c>
      <c r="O315" s="110"/>
      <c r="P315" s="110">
        <f>SUM(P301:P313)</f>
        <v>629116082</v>
      </c>
      <c r="Q315" s="110"/>
      <c r="R315" s="110">
        <f>SUM(R301:R313)</f>
        <v>23690078</v>
      </c>
      <c r="S315" s="105"/>
      <c r="T315" s="21"/>
      <c r="V315" s="122"/>
      <c r="W315" s="19"/>
    </row>
    <row r="316" spans="1:23" ht="15.75" x14ac:dyDescent="0.25">
      <c r="B316">
        <f t="shared" si="58"/>
        <v>373.4</v>
      </c>
      <c r="D316" s="21"/>
      <c r="F316" s="88"/>
      <c r="H316" s="10"/>
      <c r="I316" s="105"/>
      <c r="J316" s="30"/>
      <c r="K316" s="105"/>
      <c r="L316" s="46"/>
      <c r="M316" s="105"/>
      <c r="N316" s="110"/>
      <c r="O316" s="110"/>
      <c r="P316" s="110"/>
      <c r="Q316" s="110"/>
      <c r="R316" s="110"/>
      <c r="S316" s="105"/>
      <c r="T316" s="21"/>
      <c r="V316" s="122"/>
      <c r="W316" s="19"/>
    </row>
    <row r="317" spans="1:23" x14ac:dyDescent="0.2">
      <c r="B317">
        <f t="shared" si="58"/>
        <v>373.4</v>
      </c>
      <c r="D317" s="21"/>
      <c r="H317" s="2"/>
      <c r="J317" s="33"/>
      <c r="L317" s="46"/>
      <c r="N317" s="34"/>
      <c r="O317" s="34"/>
      <c r="P317" s="34"/>
      <c r="Q317" s="34"/>
      <c r="R317" s="34"/>
      <c r="T317" s="21"/>
      <c r="V317" s="20"/>
      <c r="W317" s="19"/>
    </row>
    <row r="318" spans="1:23" ht="15.75" x14ac:dyDescent="0.25">
      <c r="B318">
        <f t="shared" si="58"/>
        <v>373.4</v>
      </c>
      <c r="D318" s="21"/>
      <c r="F318" s="4" t="s">
        <v>54</v>
      </c>
      <c r="H318" s="2"/>
      <c r="J318" s="33"/>
      <c r="L318" s="46"/>
      <c r="N318" s="34"/>
      <c r="O318" s="34"/>
      <c r="P318" s="34"/>
      <c r="Q318" s="34"/>
      <c r="R318" s="34"/>
      <c r="T318" s="21"/>
      <c r="V318" s="20"/>
      <c r="W318" s="19"/>
    </row>
    <row r="319" spans="1:23" ht="15.75" x14ac:dyDescent="0.25">
      <c r="B319">
        <f t="shared" si="58"/>
        <v>373.4</v>
      </c>
      <c r="D319" s="21"/>
      <c r="F319" s="6"/>
      <c r="H319" s="2"/>
      <c r="J319" s="33"/>
      <c r="L319" s="46"/>
      <c r="N319" s="34"/>
      <c r="O319" s="34"/>
      <c r="P319" s="34"/>
      <c r="Q319" s="34"/>
      <c r="R319" s="34"/>
      <c r="T319" s="21"/>
      <c r="V319" s="20"/>
      <c r="W319" s="19"/>
    </row>
    <row r="320" spans="1:23" x14ac:dyDescent="0.2">
      <c r="A320" s="136">
        <f t="shared" ref="A320:A323" si="63">+D320</f>
        <v>392.2</v>
      </c>
      <c r="B320">
        <f t="shared" si="58"/>
        <v>392.2</v>
      </c>
      <c r="D320" s="21">
        <v>392.2</v>
      </c>
      <c r="F320" s="111" t="s">
        <v>178</v>
      </c>
      <c r="H320" s="1" t="s">
        <v>494</v>
      </c>
      <c r="J320" s="33">
        <v>5</v>
      </c>
      <c r="L320" s="46">
        <v>587518.21</v>
      </c>
      <c r="M320" s="47"/>
      <c r="N320" s="48">
        <v>198471</v>
      </c>
      <c r="O320" s="48"/>
      <c r="P320" s="48">
        <v>359673</v>
      </c>
      <c r="Q320" s="48"/>
      <c r="R320" s="48">
        <v>22560</v>
      </c>
      <c r="T320" s="21">
        <v>3.62</v>
      </c>
      <c r="V320" s="20">
        <f>ROUND(P320/R320,1)</f>
        <v>15.9</v>
      </c>
      <c r="W320" s="19"/>
    </row>
    <row r="321" spans="1:23" x14ac:dyDescent="0.2">
      <c r="A321" s="136">
        <f t="shared" si="63"/>
        <v>394</v>
      </c>
      <c r="B321">
        <f t="shared" si="58"/>
        <v>394</v>
      </c>
      <c r="D321" s="21">
        <v>394</v>
      </c>
      <c r="F321" s="111" t="s">
        <v>179</v>
      </c>
      <c r="H321" s="1" t="s">
        <v>495</v>
      </c>
      <c r="J321" s="33">
        <v>0</v>
      </c>
      <c r="L321" s="46">
        <v>3155932.55</v>
      </c>
      <c r="M321" s="47"/>
      <c r="N321" s="48">
        <v>960829</v>
      </c>
      <c r="O321" s="48"/>
      <c r="P321" s="48">
        <v>2195103</v>
      </c>
      <c r="Q321" s="48"/>
      <c r="R321" s="48">
        <v>138637</v>
      </c>
      <c r="T321" s="21">
        <v>4.3899999999999997</v>
      </c>
      <c r="V321" s="20">
        <f>ROUND(P321/R321,1)</f>
        <v>15.8</v>
      </c>
      <c r="W321" s="19"/>
    </row>
    <row r="322" spans="1:23" x14ac:dyDescent="0.2">
      <c r="A322" s="136">
        <f t="shared" si="63"/>
        <v>395</v>
      </c>
      <c r="B322">
        <f t="shared" si="58"/>
        <v>395</v>
      </c>
      <c r="D322" s="21">
        <v>395</v>
      </c>
      <c r="F322" s="81" t="s">
        <v>496</v>
      </c>
      <c r="H322" s="1" t="s">
        <v>497</v>
      </c>
      <c r="J322" s="33">
        <v>0</v>
      </c>
      <c r="L322" s="46">
        <v>1503831.33</v>
      </c>
      <c r="M322" s="47"/>
      <c r="N322" s="48">
        <v>805480</v>
      </c>
      <c r="O322" s="48"/>
      <c r="P322" s="48">
        <v>698351</v>
      </c>
      <c r="Q322" s="48"/>
      <c r="R322" s="48">
        <v>455981</v>
      </c>
      <c r="T322" s="21">
        <v>30.32</v>
      </c>
      <c r="V322" s="20">
        <f>ROUND(P322/R322,1)</f>
        <v>1.5</v>
      </c>
      <c r="W322" s="19"/>
    </row>
    <row r="323" spans="1:23" x14ac:dyDescent="0.2">
      <c r="A323" s="136">
        <f t="shared" si="63"/>
        <v>396.2</v>
      </c>
      <c r="B323">
        <f t="shared" si="58"/>
        <v>396.2</v>
      </c>
      <c r="D323" s="21">
        <v>396.2</v>
      </c>
      <c r="F323" s="82" t="s">
        <v>180</v>
      </c>
      <c r="H323" s="1" t="s">
        <v>498</v>
      </c>
      <c r="J323" s="33">
        <v>0</v>
      </c>
      <c r="L323" s="49">
        <v>51067.69</v>
      </c>
      <c r="M323" s="47"/>
      <c r="N323" s="48">
        <v>21151</v>
      </c>
      <c r="O323" s="48"/>
      <c r="P323" s="48">
        <v>29917</v>
      </c>
      <c r="Q323" s="48"/>
      <c r="R323" s="48">
        <v>1957</v>
      </c>
      <c r="T323" s="21">
        <v>3.17</v>
      </c>
      <c r="V323" s="20">
        <f>ROUND(P323/R323,1)</f>
        <v>15.3</v>
      </c>
      <c r="W323" s="19"/>
    </row>
    <row r="324" spans="1:23" x14ac:dyDescent="0.2">
      <c r="B324">
        <f t="shared" si="58"/>
        <v>396.2</v>
      </c>
      <c r="D324" s="21"/>
      <c r="H324" s="1"/>
      <c r="J324" s="33"/>
      <c r="L324" s="46"/>
      <c r="N324" s="40"/>
      <c r="O324" s="34"/>
      <c r="P324" s="40"/>
      <c r="Q324" s="34"/>
      <c r="R324" s="40"/>
      <c r="T324" s="21"/>
      <c r="V324" s="20"/>
      <c r="W324" s="19"/>
    </row>
    <row r="325" spans="1:23" ht="15.75" x14ac:dyDescent="0.25">
      <c r="B325">
        <f t="shared" si="58"/>
        <v>396.2</v>
      </c>
      <c r="D325" s="19"/>
      <c r="F325" s="88" t="s">
        <v>55</v>
      </c>
      <c r="H325" s="2"/>
      <c r="J325" s="33"/>
      <c r="L325" s="108">
        <f>SUM(L320:L323)</f>
        <v>5298349.78</v>
      </c>
      <c r="M325" s="105"/>
      <c r="N325" s="110">
        <f>SUM(N320:N323)</f>
        <v>1985931</v>
      </c>
      <c r="O325" s="110"/>
      <c r="P325" s="110">
        <f>SUM(P320:P323)</f>
        <v>3283044</v>
      </c>
      <c r="Q325" s="110"/>
      <c r="R325" s="110">
        <f>SUM(R320:R323)</f>
        <v>619135</v>
      </c>
      <c r="S325" s="105"/>
      <c r="T325" s="21"/>
      <c r="V325" s="122"/>
      <c r="W325" s="19"/>
    </row>
    <row r="326" spans="1:23" ht="15.75" x14ac:dyDescent="0.25">
      <c r="B326">
        <f t="shared" si="58"/>
        <v>396.2</v>
      </c>
      <c r="D326" s="19"/>
      <c r="F326" s="105"/>
      <c r="H326" s="2"/>
      <c r="J326" s="33"/>
      <c r="L326" s="108"/>
      <c r="M326" s="105"/>
      <c r="N326" s="110"/>
      <c r="O326" s="110"/>
      <c r="P326" s="110"/>
      <c r="Q326" s="110"/>
      <c r="R326" s="110"/>
      <c r="S326" s="105"/>
      <c r="T326" s="21"/>
      <c r="V326" s="122"/>
      <c r="W326" s="19"/>
    </row>
    <row r="327" spans="1:23" ht="15.75" x14ac:dyDescent="0.25">
      <c r="B327">
        <f t="shared" si="58"/>
        <v>396.2</v>
      </c>
      <c r="D327" s="19"/>
      <c r="F327" s="88" t="s">
        <v>181</v>
      </c>
      <c r="H327" s="2"/>
      <c r="J327" s="33"/>
      <c r="L327" s="108">
        <f>L325+L315+L296+L282+L134+L172</f>
        <v>3172229288.1500001</v>
      </c>
      <c r="M327" s="105"/>
      <c r="N327" s="109">
        <f>N325+N315+N296+N282+N134+N172</f>
        <v>1486181991</v>
      </c>
      <c r="O327" s="110"/>
      <c r="P327" s="109">
        <f>P325+P315+P296+P282+P134+P172</f>
        <v>2420164944</v>
      </c>
      <c r="Q327" s="110"/>
      <c r="R327" s="109">
        <f>R325+R315+R296+R282+R134+R172</f>
        <v>111403673</v>
      </c>
      <c r="S327" s="105"/>
      <c r="T327" s="21"/>
      <c r="V327" s="122"/>
      <c r="W327" s="19"/>
    </row>
    <row r="328" spans="1:23" ht="15.75" x14ac:dyDescent="0.25">
      <c r="B328">
        <f t="shared" si="58"/>
        <v>396.2</v>
      </c>
      <c r="D328" s="19"/>
      <c r="F328" s="88"/>
      <c r="H328" s="2"/>
      <c r="J328" s="33"/>
      <c r="L328" s="46"/>
      <c r="M328" s="105"/>
      <c r="N328" s="110"/>
      <c r="O328" s="110"/>
      <c r="P328" s="110"/>
      <c r="Q328" s="110"/>
      <c r="R328" s="110"/>
      <c r="S328" s="105"/>
      <c r="T328" s="21"/>
      <c r="V328" s="122"/>
      <c r="W328" s="19"/>
    </row>
    <row r="329" spans="1:23" x14ac:dyDescent="0.2">
      <c r="B329">
        <f t="shared" si="58"/>
        <v>396.2</v>
      </c>
      <c r="D329" s="19"/>
      <c r="H329" s="2"/>
      <c r="J329" s="33"/>
      <c r="L329" s="46"/>
      <c r="N329" s="34"/>
      <c r="O329" s="34"/>
      <c r="P329" s="34"/>
      <c r="Q329" s="34"/>
      <c r="R329" s="34"/>
      <c r="T329" s="21"/>
      <c r="V329" s="20"/>
      <c r="W329" s="19"/>
    </row>
    <row r="330" spans="1:23" ht="15.75" x14ac:dyDescent="0.25">
      <c r="B330">
        <f t="shared" si="58"/>
        <v>396.2</v>
      </c>
      <c r="D330" s="19"/>
      <c r="F330" s="4" t="s">
        <v>57</v>
      </c>
      <c r="H330" s="2"/>
      <c r="J330" s="33"/>
      <c r="L330" s="46"/>
      <c r="M330" s="22"/>
      <c r="N330" s="34"/>
      <c r="O330" s="34"/>
      <c r="P330" s="34"/>
      <c r="Q330" s="34"/>
      <c r="R330" s="34"/>
      <c r="S330" s="22"/>
      <c r="T330" s="22"/>
      <c r="W330" s="19"/>
    </row>
    <row r="331" spans="1:23" x14ac:dyDescent="0.2">
      <c r="B331">
        <f t="shared" si="58"/>
        <v>396.2</v>
      </c>
      <c r="D331" s="19"/>
      <c r="H331" s="2"/>
      <c r="J331" s="33"/>
      <c r="L331" s="46"/>
      <c r="M331" s="22"/>
      <c r="N331" s="34"/>
      <c r="O331" s="34"/>
      <c r="P331" s="34"/>
      <c r="Q331" s="34"/>
      <c r="R331" s="34"/>
      <c r="S331" s="22"/>
      <c r="T331" s="22"/>
      <c r="W331" s="19"/>
    </row>
    <row r="332" spans="1:23" x14ac:dyDescent="0.2">
      <c r="A332" s="136">
        <f t="shared" ref="A332:A338" si="64">+D332</f>
        <v>301</v>
      </c>
      <c r="B332">
        <f t="shared" si="58"/>
        <v>301</v>
      </c>
      <c r="D332" s="21">
        <v>301</v>
      </c>
      <c r="F332" t="s">
        <v>193</v>
      </c>
      <c r="H332" s="2"/>
      <c r="J332" s="33"/>
      <c r="L332" s="46">
        <v>2240.29</v>
      </c>
      <c r="M332" s="22" t="s">
        <v>0</v>
      </c>
      <c r="N332" s="34"/>
      <c r="O332" s="34"/>
      <c r="P332" s="34"/>
      <c r="Q332" s="34"/>
      <c r="R332" s="34"/>
      <c r="S332" s="22"/>
      <c r="T332" s="22"/>
      <c r="W332" s="19"/>
    </row>
    <row r="333" spans="1:23" x14ac:dyDescent="0.2">
      <c r="A333" s="136">
        <f t="shared" si="64"/>
        <v>302</v>
      </c>
      <c r="B333">
        <f t="shared" si="58"/>
        <v>302</v>
      </c>
      <c r="D333" s="21">
        <v>302</v>
      </c>
      <c r="F333" t="s">
        <v>58</v>
      </c>
      <c r="H333" s="2"/>
      <c r="J333" s="33"/>
      <c r="L333" s="46">
        <v>100</v>
      </c>
      <c r="M333" s="22"/>
      <c r="N333" s="34">
        <v>100</v>
      </c>
      <c r="O333" s="34"/>
      <c r="P333" s="34"/>
      <c r="Q333" s="34"/>
      <c r="R333" s="34"/>
      <c r="S333" s="22"/>
      <c r="T333" s="22"/>
      <c r="W333" s="19"/>
    </row>
    <row r="334" spans="1:23" x14ac:dyDescent="0.2">
      <c r="A334" s="136">
        <f t="shared" si="64"/>
        <v>310.10000000000002</v>
      </c>
      <c r="B334">
        <f t="shared" si="58"/>
        <v>310.10000000000002</v>
      </c>
      <c r="D334" s="63">
        <v>310.10000000000002</v>
      </c>
      <c r="E334" s="64"/>
      <c r="F334" s="64" t="s">
        <v>59</v>
      </c>
      <c r="G334" s="64"/>
      <c r="H334" s="65"/>
      <c r="I334" s="64"/>
      <c r="J334" s="45"/>
      <c r="K334" s="64"/>
      <c r="L334" s="66">
        <v>6303853.2999999998</v>
      </c>
      <c r="M334" s="67" t="s">
        <v>0</v>
      </c>
      <c r="N334" s="34"/>
      <c r="O334" s="34"/>
      <c r="P334" s="34"/>
      <c r="Q334" s="34"/>
      <c r="R334" s="34"/>
      <c r="S334" s="22"/>
      <c r="T334" s="22"/>
      <c r="W334" s="19"/>
    </row>
    <row r="335" spans="1:23" x14ac:dyDescent="0.2">
      <c r="A335" s="136">
        <f t="shared" si="64"/>
        <v>330.1</v>
      </c>
      <c r="B335">
        <f t="shared" si="58"/>
        <v>330.1</v>
      </c>
      <c r="D335" s="63">
        <v>330.1</v>
      </c>
      <c r="E335" s="64"/>
      <c r="F335" s="64" t="s">
        <v>60</v>
      </c>
      <c r="G335" s="64"/>
      <c r="H335" s="65"/>
      <c r="I335" s="64"/>
      <c r="J335" s="45"/>
      <c r="K335" s="64"/>
      <c r="L335" s="66">
        <v>13</v>
      </c>
      <c r="M335" s="67" t="s">
        <v>0</v>
      </c>
      <c r="N335" s="34"/>
      <c r="O335" s="34"/>
      <c r="P335" s="34"/>
      <c r="Q335" s="34"/>
      <c r="R335" s="34"/>
      <c r="S335" s="22"/>
      <c r="T335" s="22"/>
      <c r="W335" s="19"/>
    </row>
    <row r="336" spans="1:23" x14ac:dyDescent="0.2">
      <c r="A336" s="136">
        <f t="shared" si="64"/>
        <v>340.1</v>
      </c>
      <c r="B336">
        <f t="shared" si="58"/>
        <v>340.1</v>
      </c>
      <c r="D336" s="63">
        <v>340.1</v>
      </c>
      <c r="E336" s="64"/>
      <c r="F336" s="64" t="s">
        <v>59</v>
      </c>
      <c r="G336" s="64"/>
      <c r="H336" s="65"/>
      <c r="I336" s="64"/>
      <c r="J336" s="45"/>
      <c r="K336" s="64"/>
      <c r="L336" s="66">
        <v>49258.87</v>
      </c>
      <c r="M336" s="67" t="s">
        <v>0</v>
      </c>
      <c r="N336" s="34"/>
      <c r="O336" s="34"/>
      <c r="P336" s="34"/>
      <c r="Q336" s="34"/>
      <c r="R336" s="34"/>
      <c r="S336" s="22"/>
      <c r="T336" s="22"/>
      <c r="W336" s="19"/>
    </row>
    <row r="337" spans="1:25" x14ac:dyDescent="0.2">
      <c r="A337" s="136">
        <f t="shared" si="64"/>
        <v>350.1</v>
      </c>
      <c r="B337">
        <f t="shared" si="58"/>
        <v>350.1</v>
      </c>
      <c r="D337" s="63">
        <v>350.1</v>
      </c>
      <c r="E337" s="64"/>
      <c r="F337" s="64" t="s">
        <v>60</v>
      </c>
      <c r="G337" s="64"/>
      <c r="H337" s="65"/>
      <c r="I337" s="64"/>
      <c r="J337" s="45"/>
      <c r="K337" s="64"/>
      <c r="L337" s="66">
        <v>888237.78</v>
      </c>
      <c r="M337" s="67" t="s">
        <v>0</v>
      </c>
      <c r="N337" s="34"/>
      <c r="O337" s="34"/>
      <c r="P337" s="34"/>
      <c r="Q337" s="34"/>
      <c r="R337" s="34"/>
      <c r="S337" s="22"/>
      <c r="T337" s="22"/>
      <c r="W337" s="19"/>
    </row>
    <row r="338" spans="1:25" x14ac:dyDescent="0.2">
      <c r="A338" s="136">
        <f t="shared" si="64"/>
        <v>360.1</v>
      </c>
      <c r="B338">
        <f t="shared" si="58"/>
        <v>360.1</v>
      </c>
      <c r="D338" s="63">
        <v>360.1</v>
      </c>
      <c r="E338" s="64"/>
      <c r="F338" s="64" t="s">
        <v>60</v>
      </c>
      <c r="G338" s="64"/>
      <c r="H338" s="65"/>
      <c r="I338" s="64"/>
      <c r="J338" s="45"/>
      <c r="K338" s="64"/>
      <c r="L338" s="68">
        <v>1984544.32</v>
      </c>
      <c r="M338" s="67" t="s">
        <v>0</v>
      </c>
      <c r="N338" s="62"/>
      <c r="O338" s="34"/>
      <c r="P338" s="34"/>
      <c r="Q338" s="34"/>
      <c r="R338" s="34"/>
      <c r="S338" s="22"/>
      <c r="T338" s="22"/>
      <c r="W338" s="19"/>
    </row>
    <row r="339" spans="1:25" x14ac:dyDescent="0.2">
      <c r="B339">
        <f t="shared" si="58"/>
        <v>360.1</v>
      </c>
      <c r="D339" s="21"/>
      <c r="H339" s="2"/>
      <c r="J339" s="33"/>
      <c r="L339" s="46"/>
      <c r="M339" s="22"/>
      <c r="N339" s="34"/>
      <c r="O339" s="34"/>
      <c r="P339" s="34"/>
      <c r="Q339" s="34"/>
      <c r="R339" s="34"/>
      <c r="S339" s="22"/>
      <c r="T339" s="22"/>
      <c r="W339" s="19"/>
    </row>
    <row r="340" spans="1:25" ht="15.75" x14ac:dyDescent="0.25">
      <c r="B340">
        <f t="shared" si="58"/>
        <v>360.1</v>
      </c>
      <c r="D340" s="19"/>
      <c r="F340" s="88" t="s">
        <v>61</v>
      </c>
      <c r="J340" s="33"/>
      <c r="L340" s="108">
        <f>SUM(L332:L338)</f>
        <v>9228247.5600000005</v>
      </c>
      <c r="M340" s="123"/>
      <c r="N340" s="110">
        <f>SUM(N332:N338)</f>
        <v>100</v>
      </c>
      <c r="O340" s="110"/>
      <c r="P340" s="110"/>
      <c r="Q340" s="110"/>
      <c r="R340" s="110"/>
      <c r="S340" s="123"/>
      <c r="T340" s="22"/>
      <c r="W340" s="19"/>
    </row>
    <row r="341" spans="1:25" x14ac:dyDescent="0.2">
      <c r="B341">
        <f t="shared" si="58"/>
        <v>360.1</v>
      </c>
      <c r="D341" s="85"/>
      <c r="E341" s="81"/>
      <c r="F341" s="111"/>
      <c r="G341" s="81"/>
      <c r="H341" s="81"/>
      <c r="I341" s="81"/>
      <c r="J341" s="33"/>
      <c r="K341" s="81"/>
      <c r="L341" s="46"/>
      <c r="M341" s="124"/>
      <c r="N341" s="112"/>
      <c r="O341" s="112"/>
      <c r="P341" s="112"/>
      <c r="Q341" s="112"/>
      <c r="R341" s="112"/>
      <c r="S341" s="124"/>
      <c r="T341" s="125"/>
      <c r="U341" s="81"/>
      <c r="V341" s="81"/>
      <c r="W341" s="85"/>
      <c r="X341" s="81"/>
      <c r="Y341" s="81"/>
    </row>
    <row r="342" spans="1:25" x14ac:dyDescent="0.2">
      <c r="B342">
        <f t="shared" si="58"/>
        <v>360.1</v>
      </c>
      <c r="D342" s="85"/>
      <c r="E342" s="81"/>
      <c r="F342" s="111"/>
      <c r="G342" s="81"/>
      <c r="H342" s="81"/>
      <c r="I342" s="81"/>
      <c r="J342" s="33"/>
      <c r="K342" s="81"/>
      <c r="L342" s="46"/>
      <c r="M342" s="124"/>
      <c r="N342" s="112"/>
      <c r="O342" s="112"/>
      <c r="P342" s="112"/>
      <c r="Q342" s="112"/>
      <c r="R342" s="112"/>
      <c r="S342" s="124"/>
      <c r="T342" s="125"/>
      <c r="U342" s="81"/>
      <c r="V342" s="81"/>
      <c r="W342" s="85"/>
      <c r="X342" s="81"/>
      <c r="Y342" s="81"/>
    </row>
    <row r="343" spans="1:25" ht="15.75" x14ac:dyDescent="0.25">
      <c r="B343">
        <f t="shared" si="58"/>
        <v>360.1</v>
      </c>
      <c r="D343" s="19"/>
      <c r="F343" s="4" t="s">
        <v>499</v>
      </c>
      <c r="J343" s="33"/>
      <c r="L343" s="126"/>
      <c r="M343" s="127"/>
      <c r="N343" s="128"/>
      <c r="O343" s="112"/>
      <c r="P343" s="112"/>
      <c r="Q343" s="112"/>
      <c r="R343" s="112"/>
      <c r="S343" s="124"/>
      <c r="T343" s="125"/>
      <c r="U343" s="81"/>
      <c r="V343" s="81"/>
      <c r="W343" s="85"/>
      <c r="X343" s="81"/>
      <c r="Y343" s="81"/>
    </row>
    <row r="344" spans="1:25" ht="15.75" x14ac:dyDescent="0.25">
      <c r="B344">
        <f t="shared" si="58"/>
        <v>360.1</v>
      </c>
      <c r="D344" s="19"/>
      <c r="F344" s="88"/>
      <c r="J344" s="33"/>
      <c r="L344" s="126"/>
      <c r="M344" s="127"/>
      <c r="N344" s="128"/>
      <c r="O344" s="112"/>
      <c r="P344" s="112"/>
      <c r="Q344" s="112"/>
      <c r="R344" s="112"/>
      <c r="S344" s="124"/>
      <c r="T344" s="125"/>
      <c r="U344" s="81"/>
      <c r="V344" s="81"/>
      <c r="W344" s="85"/>
      <c r="X344" s="81"/>
      <c r="Y344" s="81"/>
    </row>
    <row r="345" spans="1:25" x14ac:dyDescent="0.2">
      <c r="A345" s="136">
        <f t="shared" ref="A345:A346" si="65">+D345</f>
        <v>392.1</v>
      </c>
      <c r="B345">
        <f t="shared" si="58"/>
        <v>392.1</v>
      </c>
      <c r="D345" s="77">
        <v>392.1</v>
      </c>
      <c r="F345" s="111" t="s">
        <v>197</v>
      </c>
      <c r="H345" s="81" t="s">
        <v>501</v>
      </c>
      <c r="I345" s="81"/>
      <c r="J345" s="33">
        <v>0</v>
      </c>
      <c r="K345" s="81"/>
      <c r="L345" s="129">
        <v>9303252.8200000003</v>
      </c>
      <c r="M345" s="130"/>
      <c r="N345" s="131">
        <v>9145641</v>
      </c>
      <c r="O345" s="112"/>
      <c r="P345" s="112"/>
      <c r="Q345" s="112"/>
      <c r="R345" s="112"/>
      <c r="S345" s="124"/>
      <c r="T345" s="125">
        <v>20</v>
      </c>
      <c r="U345" s="81"/>
      <c r="V345" s="81"/>
      <c r="W345" s="85"/>
      <c r="X345" s="81"/>
      <c r="Y345" s="81"/>
    </row>
    <row r="346" spans="1:25" x14ac:dyDescent="0.2">
      <c r="A346" s="136">
        <f t="shared" si="65"/>
        <v>396.1</v>
      </c>
      <c r="B346">
        <f t="shared" si="58"/>
        <v>396.1</v>
      </c>
      <c r="D346" s="77">
        <v>396.1</v>
      </c>
      <c r="F346" s="82" t="s">
        <v>198</v>
      </c>
      <c r="H346" s="81" t="s">
        <v>501</v>
      </c>
      <c r="I346" s="81"/>
      <c r="J346" s="33">
        <v>0</v>
      </c>
      <c r="K346" s="81"/>
      <c r="L346" s="132">
        <v>2285136.2000000002</v>
      </c>
      <c r="M346" s="130"/>
      <c r="N346" s="113">
        <v>2231071</v>
      </c>
      <c r="O346" s="112"/>
      <c r="P346" s="112"/>
      <c r="Q346" s="112"/>
      <c r="R346" s="112"/>
      <c r="S346" s="124"/>
      <c r="T346" s="125">
        <v>20</v>
      </c>
      <c r="U346" s="81"/>
      <c r="V346" s="81"/>
      <c r="W346" s="85"/>
      <c r="X346" s="81"/>
      <c r="Y346" s="81"/>
    </row>
    <row r="347" spans="1:25" ht="15.75" x14ac:dyDescent="0.25">
      <c r="D347" s="19"/>
      <c r="F347" s="88"/>
      <c r="H347" s="81"/>
      <c r="I347" s="81"/>
      <c r="J347" s="33"/>
      <c r="K347" s="81"/>
      <c r="L347" s="129"/>
      <c r="M347" s="130"/>
      <c r="N347" s="131"/>
      <c r="O347" s="112"/>
      <c r="P347" s="112"/>
      <c r="Q347" s="112"/>
      <c r="R347" s="112"/>
      <c r="S347" s="124"/>
      <c r="T347" s="125"/>
      <c r="U347" s="81"/>
      <c r="V347" s="81"/>
      <c r="W347" s="85"/>
      <c r="X347" s="81"/>
      <c r="Y347" s="81"/>
    </row>
    <row r="348" spans="1:25" ht="15.75" x14ac:dyDescent="0.25">
      <c r="D348" s="19"/>
      <c r="F348" s="88" t="s">
        <v>500</v>
      </c>
      <c r="J348" s="33"/>
      <c r="L348" s="133">
        <f>SUM(L345:L347)</f>
        <v>11588389.02</v>
      </c>
      <c r="M348" s="127"/>
      <c r="N348" s="128">
        <f>SUM(N345:N347)</f>
        <v>11376712</v>
      </c>
      <c r="O348" s="112"/>
      <c r="P348" s="112"/>
      <c r="Q348" s="112"/>
      <c r="R348" s="112"/>
      <c r="S348" s="124"/>
      <c r="T348" s="125"/>
      <c r="U348" s="81"/>
      <c r="V348" s="81"/>
      <c r="W348" s="85"/>
      <c r="X348" s="81"/>
      <c r="Y348" s="81"/>
    </row>
    <row r="349" spans="1:25" x14ac:dyDescent="0.2">
      <c r="D349" s="85"/>
      <c r="E349" s="81"/>
      <c r="F349" s="111"/>
      <c r="G349" s="81"/>
      <c r="H349" s="81"/>
      <c r="I349" s="81"/>
      <c r="J349" s="33"/>
      <c r="K349" s="81"/>
      <c r="L349" s="46"/>
      <c r="M349" s="124"/>
      <c r="N349" s="112"/>
      <c r="O349" s="112"/>
      <c r="P349" s="112"/>
      <c r="Q349" s="112"/>
      <c r="R349" s="112"/>
      <c r="S349" s="124"/>
      <c r="T349" s="125"/>
      <c r="U349" s="81"/>
      <c r="V349" s="81"/>
      <c r="W349" s="85"/>
      <c r="X349" s="81"/>
      <c r="Y349" s="81"/>
    </row>
    <row r="350" spans="1:25" ht="16.5" thickBot="1" x14ac:dyDescent="0.3">
      <c r="D350" s="19"/>
      <c r="F350" s="88" t="s">
        <v>56</v>
      </c>
      <c r="J350" s="33"/>
      <c r="L350" s="108">
        <f>L340+L327+L348</f>
        <v>3193045924.73</v>
      </c>
      <c r="M350" s="123"/>
      <c r="N350" s="110">
        <f>N340+N327+N348</f>
        <v>1497558803</v>
      </c>
      <c r="O350" s="110"/>
      <c r="P350" s="110">
        <f>P340+P327</f>
        <v>2420164944</v>
      </c>
      <c r="Q350" s="110"/>
      <c r="R350" s="110">
        <f>R340+R327</f>
        <v>111403673</v>
      </c>
      <c r="S350" s="123"/>
      <c r="T350" s="22"/>
      <c r="W350" s="19"/>
    </row>
    <row r="351" spans="1:25" ht="16.5" thickTop="1" x14ac:dyDescent="0.25">
      <c r="D351" s="19"/>
      <c r="F351" s="88"/>
      <c r="J351" s="33"/>
      <c r="L351" s="134"/>
      <c r="M351" s="123"/>
      <c r="N351" s="135"/>
      <c r="O351" s="110"/>
      <c r="P351" s="135"/>
      <c r="Q351" s="110"/>
      <c r="R351" s="135"/>
      <c r="S351" s="123"/>
      <c r="T351" s="22"/>
      <c r="W351" s="19"/>
    </row>
    <row r="352" spans="1:25" ht="15.75" x14ac:dyDescent="0.25">
      <c r="D352" s="19"/>
      <c r="F352" s="88"/>
      <c r="J352" s="33"/>
      <c r="L352" s="126"/>
      <c r="M352" s="127"/>
      <c r="N352" s="128"/>
      <c r="O352" s="128"/>
      <c r="P352" s="128"/>
      <c r="Q352" s="128"/>
      <c r="R352" s="128"/>
      <c r="S352" s="123"/>
      <c r="T352" s="22"/>
      <c r="W352" s="19"/>
    </row>
    <row r="353" spans="4:23" x14ac:dyDescent="0.2">
      <c r="D353" s="23"/>
      <c r="J353" s="33"/>
      <c r="L353" s="21"/>
      <c r="M353" s="22"/>
      <c r="N353" s="34"/>
      <c r="O353" s="34"/>
      <c r="P353" s="34"/>
      <c r="Q353" s="34"/>
      <c r="R353" s="34"/>
      <c r="S353" s="22"/>
      <c r="T353" s="22"/>
      <c r="W353" s="19"/>
    </row>
    <row r="354" spans="4:23" x14ac:dyDescent="0.2">
      <c r="D354" s="19"/>
      <c r="E354" s="19"/>
      <c r="F354" s="19"/>
      <c r="G354" s="19"/>
      <c r="H354" s="19"/>
      <c r="I354" s="19"/>
      <c r="J354" s="33"/>
      <c r="K354" s="19"/>
      <c r="L354" s="22"/>
      <c r="M354" s="22"/>
      <c r="N354" s="34"/>
      <c r="O354" s="34"/>
      <c r="P354" s="34"/>
      <c r="Q354" s="34"/>
      <c r="R354" s="34"/>
      <c r="S354" s="22"/>
      <c r="T354" s="22"/>
      <c r="U354" s="19"/>
      <c r="V354" s="19"/>
      <c r="W354" s="19"/>
    </row>
    <row r="355" spans="4:23" x14ac:dyDescent="0.2">
      <c r="J355" s="33"/>
      <c r="L355" s="22"/>
      <c r="M355" s="22"/>
      <c r="N355" s="34"/>
      <c r="O355" s="34"/>
      <c r="P355" s="34"/>
      <c r="Q355" s="34"/>
      <c r="R355" s="34"/>
      <c r="S355" s="22"/>
      <c r="T355" s="22"/>
    </row>
    <row r="356" spans="4:23" x14ac:dyDescent="0.2">
      <c r="J356" s="33"/>
      <c r="N356" s="37"/>
      <c r="O356" s="37"/>
      <c r="P356" s="37"/>
      <c r="Q356" s="37"/>
      <c r="R356" s="37"/>
    </row>
    <row r="357" spans="4:23" x14ac:dyDescent="0.2">
      <c r="J357" s="33"/>
      <c r="N357" s="37"/>
      <c r="O357" s="37"/>
      <c r="P357" s="37"/>
      <c r="Q357" s="37"/>
      <c r="R357" s="37"/>
    </row>
    <row r="358" spans="4:23" x14ac:dyDescent="0.2">
      <c r="J358" s="33"/>
      <c r="N358" s="37"/>
      <c r="O358" s="37"/>
      <c r="P358" s="37"/>
      <c r="Q358" s="37"/>
      <c r="R358" s="37"/>
    </row>
    <row r="359" spans="4:23" x14ac:dyDescent="0.2">
      <c r="J359" s="33"/>
      <c r="N359" s="37"/>
      <c r="O359" s="37"/>
      <c r="P359" s="37"/>
      <c r="Q359" s="37"/>
      <c r="R359" s="37"/>
    </row>
    <row r="360" spans="4:23" x14ac:dyDescent="0.2">
      <c r="J360" s="33"/>
      <c r="N360" s="37"/>
      <c r="O360" s="37"/>
      <c r="P360" s="37"/>
      <c r="Q360" s="37"/>
      <c r="R360" s="37"/>
    </row>
    <row r="361" spans="4:23" x14ac:dyDescent="0.2">
      <c r="J361" s="33"/>
      <c r="N361" s="37"/>
      <c r="O361" s="37"/>
      <c r="P361" s="37"/>
      <c r="Q361" s="37"/>
      <c r="R361" s="37"/>
    </row>
    <row r="362" spans="4:23" x14ac:dyDescent="0.2">
      <c r="J362" s="32"/>
      <c r="N362" s="37"/>
      <c r="O362" s="37"/>
      <c r="P362" s="37"/>
      <c r="Q362" s="37"/>
      <c r="R362" s="37"/>
    </row>
    <row r="363" spans="4:23" x14ac:dyDescent="0.2">
      <c r="J363" s="32"/>
      <c r="N363" s="37"/>
      <c r="O363" s="37"/>
      <c r="P363" s="37"/>
      <c r="Q363" s="37"/>
      <c r="R363" s="37"/>
    </row>
    <row r="364" spans="4:23" x14ac:dyDescent="0.2">
      <c r="J364" s="32"/>
      <c r="N364" s="37"/>
      <c r="O364" s="37"/>
      <c r="P364" s="37"/>
      <c r="Q364" s="37"/>
      <c r="R364" s="37"/>
    </row>
    <row r="365" spans="4:23" x14ac:dyDescent="0.2">
      <c r="J365" s="32"/>
      <c r="N365" s="37"/>
      <c r="O365" s="37"/>
      <c r="P365" s="37"/>
      <c r="Q365" s="37"/>
      <c r="R365" s="37"/>
    </row>
    <row r="366" spans="4:23" x14ac:dyDescent="0.2">
      <c r="J366" s="32"/>
      <c r="N366" s="37"/>
      <c r="O366" s="37"/>
      <c r="P366" s="37"/>
      <c r="Q366" s="37"/>
      <c r="R366" s="37"/>
    </row>
    <row r="367" spans="4:23" x14ac:dyDescent="0.2">
      <c r="J367" s="32"/>
      <c r="N367" s="37"/>
      <c r="O367" s="37"/>
      <c r="P367" s="37"/>
      <c r="Q367" s="37"/>
      <c r="R367" s="37"/>
    </row>
    <row r="368" spans="4:23" x14ac:dyDescent="0.2">
      <c r="J368" s="32"/>
      <c r="N368" s="37"/>
      <c r="O368" s="37"/>
      <c r="P368" s="37"/>
      <c r="Q368" s="37"/>
      <c r="R368" s="37"/>
    </row>
    <row r="369" spans="10:18" x14ac:dyDescent="0.2">
      <c r="J369" s="32"/>
      <c r="N369" s="37"/>
      <c r="O369" s="37"/>
      <c r="P369" s="37"/>
      <c r="Q369" s="37"/>
      <c r="R369" s="37"/>
    </row>
    <row r="370" spans="10:18" x14ac:dyDescent="0.2">
      <c r="J370" s="32"/>
      <c r="N370" s="37"/>
      <c r="O370" s="37"/>
      <c r="P370" s="37"/>
      <c r="Q370" s="37"/>
      <c r="R370" s="37"/>
    </row>
    <row r="371" spans="10:18" x14ac:dyDescent="0.2">
      <c r="J371" s="32"/>
      <c r="N371" s="37"/>
      <c r="O371" s="37"/>
      <c r="P371" s="37"/>
      <c r="Q371" s="37"/>
      <c r="R371" s="37"/>
    </row>
    <row r="372" spans="10:18" x14ac:dyDescent="0.2">
      <c r="J372" s="32"/>
      <c r="N372" s="37"/>
      <c r="O372" s="37"/>
      <c r="P372" s="37"/>
      <c r="Q372" s="37"/>
      <c r="R372" s="37"/>
    </row>
    <row r="373" spans="10:18" x14ac:dyDescent="0.2">
      <c r="J373" s="32"/>
      <c r="N373" s="37"/>
      <c r="O373" s="37"/>
      <c r="P373" s="37"/>
      <c r="Q373" s="37"/>
      <c r="R373" s="37"/>
    </row>
    <row r="374" spans="10:18" x14ac:dyDescent="0.2">
      <c r="J374" s="32"/>
      <c r="N374" s="37"/>
      <c r="O374" s="37"/>
      <c r="P374" s="37"/>
      <c r="Q374" s="37"/>
      <c r="R374" s="37"/>
    </row>
    <row r="375" spans="10:18" x14ac:dyDescent="0.2">
      <c r="J375" s="32"/>
      <c r="N375" s="37"/>
      <c r="O375" s="37"/>
      <c r="P375" s="37"/>
      <c r="Q375" s="37"/>
      <c r="R375" s="37"/>
    </row>
    <row r="376" spans="10:18" x14ac:dyDescent="0.2">
      <c r="J376" s="32"/>
      <c r="N376" s="37"/>
      <c r="O376" s="37"/>
      <c r="P376" s="37"/>
      <c r="Q376" s="37"/>
      <c r="R376" s="37"/>
    </row>
    <row r="377" spans="10:18" x14ac:dyDescent="0.2">
      <c r="J377" s="32"/>
      <c r="N377" s="37"/>
      <c r="O377" s="37"/>
      <c r="P377" s="37"/>
      <c r="Q377" s="37"/>
      <c r="R377" s="37"/>
    </row>
    <row r="378" spans="10:18" x14ac:dyDescent="0.2">
      <c r="J378" s="32"/>
      <c r="N378" s="37"/>
      <c r="O378" s="37"/>
      <c r="P378" s="37"/>
      <c r="Q378" s="37"/>
      <c r="R378" s="37"/>
    </row>
    <row r="379" spans="10:18" x14ac:dyDescent="0.2">
      <c r="J379" s="32"/>
      <c r="N379" s="37"/>
      <c r="O379" s="37"/>
      <c r="P379" s="37"/>
      <c r="Q379" s="37"/>
      <c r="R379" s="37"/>
    </row>
    <row r="380" spans="10:18" x14ac:dyDescent="0.2">
      <c r="J380" s="32"/>
      <c r="N380" s="37"/>
      <c r="O380" s="37"/>
      <c r="P380" s="37"/>
      <c r="Q380" s="37"/>
      <c r="R380" s="37"/>
    </row>
    <row r="381" spans="10:18" x14ac:dyDescent="0.2">
      <c r="J381" s="32"/>
      <c r="N381" s="37"/>
      <c r="O381" s="37"/>
      <c r="P381" s="37"/>
      <c r="Q381" s="37"/>
      <c r="R381" s="37"/>
    </row>
    <row r="382" spans="10:18" x14ac:dyDescent="0.2">
      <c r="J382" s="32"/>
      <c r="N382" s="37"/>
      <c r="O382" s="37"/>
      <c r="P382" s="37"/>
      <c r="Q382" s="37"/>
      <c r="R382" s="37"/>
    </row>
    <row r="383" spans="10:18" x14ac:dyDescent="0.2">
      <c r="J383" s="32"/>
      <c r="N383" s="37"/>
      <c r="O383" s="37"/>
      <c r="P383" s="37"/>
      <c r="Q383" s="37"/>
      <c r="R383" s="37"/>
    </row>
    <row r="384" spans="10:18" x14ac:dyDescent="0.2">
      <c r="J384" s="32"/>
      <c r="N384" s="37"/>
      <c r="O384" s="37"/>
      <c r="P384" s="37"/>
      <c r="Q384" s="37"/>
      <c r="R384" s="37"/>
    </row>
    <row r="385" spans="10:18" x14ac:dyDescent="0.2">
      <c r="J385" s="32"/>
      <c r="N385" s="37"/>
      <c r="O385" s="37"/>
      <c r="P385" s="37"/>
      <c r="Q385" s="37"/>
      <c r="R385" s="37"/>
    </row>
    <row r="386" spans="10:18" x14ac:dyDescent="0.2">
      <c r="J386" s="32"/>
      <c r="N386" s="37"/>
      <c r="O386" s="37"/>
      <c r="P386" s="37"/>
      <c r="Q386" s="37"/>
      <c r="R386" s="37"/>
    </row>
    <row r="387" spans="10:18" x14ac:dyDescent="0.2">
      <c r="J387" s="32"/>
      <c r="N387" s="37"/>
      <c r="O387" s="37"/>
      <c r="P387" s="37"/>
      <c r="Q387" s="37"/>
      <c r="R387" s="37"/>
    </row>
    <row r="388" spans="10:18" x14ac:dyDescent="0.2">
      <c r="J388" s="32"/>
      <c r="N388" s="37"/>
      <c r="O388" s="37"/>
      <c r="P388" s="37"/>
      <c r="Q388" s="37"/>
      <c r="R388" s="37"/>
    </row>
    <row r="389" spans="10:18" x14ac:dyDescent="0.2">
      <c r="J389" s="32"/>
      <c r="N389" s="37"/>
      <c r="O389" s="37"/>
      <c r="P389" s="37"/>
      <c r="Q389" s="37"/>
      <c r="R389" s="37"/>
    </row>
    <row r="390" spans="10:18" x14ac:dyDescent="0.2">
      <c r="J390" s="32"/>
      <c r="N390" s="37"/>
      <c r="O390" s="37"/>
      <c r="P390" s="37"/>
      <c r="Q390" s="37"/>
      <c r="R390" s="37"/>
    </row>
    <row r="391" spans="10:18" x14ac:dyDescent="0.2">
      <c r="J391" s="32"/>
      <c r="N391" s="37"/>
      <c r="O391" s="37"/>
      <c r="P391" s="37"/>
      <c r="Q391" s="37"/>
      <c r="R391" s="37"/>
    </row>
    <row r="392" spans="10:18" x14ac:dyDescent="0.2">
      <c r="J392" s="32"/>
      <c r="N392" s="37"/>
      <c r="O392" s="37"/>
      <c r="P392" s="37"/>
      <c r="Q392" s="37"/>
      <c r="R392" s="37"/>
    </row>
    <row r="393" spans="10:18" x14ac:dyDescent="0.2">
      <c r="J393" s="32"/>
      <c r="N393" s="37"/>
      <c r="O393" s="37"/>
      <c r="P393" s="37"/>
      <c r="Q393" s="37"/>
      <c r="R393" s="37"/>
    </row>
    <row r="394" spans="10:18" x14ac:dyDescent="0.2">
      <c r="J394" s="32"/>
      <c r="N394" s="37"/>
      <c r="O394" s="37"/>
      <c r="P394" s="37"/>
      <c r="Q394" s="37"/>
      <c r="R394" s="37"/>
    </row>
    <row r="395" spans="10:18" x14ac:dyDescent="0.2">
      <c r="J395" s="32"/>
      <c r="N395" s="37"/>
      <c r="O395" s="37"/>
      <c r="P395" s="37"/>
      <c r="Q395" s="37"/>
      <c r="R395" s="37"/>
    </row>
    <row r="396" spans="10:18" x14ac:dyDescent="0.2">
      <c r="J396" s="32"/>
      <c r="N396" s="37"/>
      <c r="O396" s="37"/>
      <c r="P396" s="37"/>
      <c r="Q396" s="37"/>
      <c r="R396" s="37"/>
    </row>
    <row r="397" spans="10:18" x14ac:dyDescent="0.2">
      <c r="J397" s="32"/>
      <c r="N397" s="37"/>
      <c r="O397" s="37"/>
      <c r="P397" s="37"/>
      <c r="Q397" s="37"/>
      <c r="R397" s="37"/>
    </row>
    <row r="398" spans="10:18" x14ac:dyDescent="0.2">
      <c r="J398" s="32"/>
      <c r="N398" s="37"/>
      <c r="O398" s="37"/>
      <c r="P398" s="37"/>
      <c r="Q398" s="37"/>
      <c r="R398" s="37"/>
    </row>
    <row r="399" spans="10:18" x14ac:dyDescent="0.2">
      <c r="J399" s="32"/>
      <c r="N399" s="37"/>
      <c r="O399" s="37"/>
      <c r="P399" s="37"/>
      <c r="Q399" s="37"/>
      <c r="R399" s="37"/>
    </row>
    <row r="400" spans="10:18" x14ac:dyDescent="0.2">
      <c r="J400" s="32"/>
      <c r="N400" s="37"/>
      <c r="O400" s="37"/>
      <c r="P400" s="37"/>
      <c r="Q400" s="37"/>
      <c r="R400" s="37"/>
    </row>
    <row r="401" spans="10:18" x14ac:dyDescent="0.2">
      <c r="J401" s="32"/>
      <c r="N401" s="37"/>
      <c r="O401" s="37"/>
      <c r="P401" s="37"/>
      <c r="Q401" s="37"/>
      <c r="R401" s="37"/>
    </row>
    <row r="402" spans="10:18" x14ac:dyDescent="0.2">
      <c r="J402" s="32"/>
      <c r="N402" s="37"/>
      <c r="O402" s="37"/>
      <c r="P402" s="37"/>
      <c r="Q402" s="37"/>
      <c r="R402" s="37"/>
    </row>
    <row r="403" spans="10:18" x14ac:dyDescent="0.2">
      <c r="J403" s="32"/>
      <c r="N403" s="37"/>
      <c r="O403" s="37"/>
      <c r="P403" s="37"/>
      <c r="Q403" s="37"/>
      <c r="R403" s="37"/>
    </row>
    <row r="404" spans="10:18" x14ac:dyDescent="0.2">
      <c r="J404" s="32"/>
      <c r="N404" s="37"/>
      <c r="O404" s="37"/>
      <c r="P404" s="37"/>
      <c r="Q404" s="37"/>
      <c r="R404" s="37"/>
    </row>
    <row r="405" spans="10:18" x14ac:dyDescent="0.2">
      <c r="J405" s="32"/>
      <c r="N405" s="37"/>
      <c r="O405" s="37"/>
      <c r="P405" s="37"/>
      <c r="Q405" s="37"/>
      <c r="R405" s="37"/>
    </row>
    <row r="406" spans="10:18" x14ac:dyDescent="0.2">
      <c r="J406" s="32"/>
      <c r="N406" s="37"/>
      <c r="O406" s="37"/>
      <c r="P406" s="37"/>
      <c r="Q406" s="37"/>
      <c r="R406" s="37"/>
    </row>
    <row r="407" spans="10:18" x14ac:dyDescent="0.2">
      <c r="J407" s="32"/>
      <c r="N407" s="37"/>
      <c r="O407" s="37"/>
      <c r="P407" s="37"/>
      <c r="Q407" s="37"/>
      <c r="R407" s="37"/>
    </row>
    <row r="408" spans="10:18" x14ac:dyDescent="0.2">
      <c r="J408" s="32"/>
      <c r="N408" s="37"/>
      <c r="O408" s="37"/>
      <c r="P408" s="37"/>
      <c r="Q408" s="37"/>
      <c r="R408" s="37"/>
    </row>
    <row r="409" spans="10:18" x14ac:dyDescent="0.2">
      <c r="J409" s="32"/>
      <c r="N409" s="37"/>
      <c r="O409" s="37"/>
      <c r="P409" s="37"/>
      <c r="Q409" s="37"/>
      <c r="R409" s="37"/>
    </row>
    <row r="410" spans="10:18" x14ac:dyDescent="0.2">
      <c r="J410" s="32"/>
      <c r="N410" s="37"/>
      <c r="O410" s="37"/>
      <c r="P410" s="37"/>
      <c r="Q410" s="37"/>
      <c r="R410" s="37"/>
    </row>
    <row r="411" spans="10:18" x14ac:dyDescent="0.2">
      <c r="J411" s="32"/>
      <c r="N411" s="37"/>
      <c r="O411" s="37"/>
      <c r="P411" s="37"/>
      <c r="Q411" s="37"/>
      <c r="R411" s="37"/>
    </row>
    <row r="412" spans="10:18" x14ac:dyDescent="0.2">
      <c r="J412" s="32"/>
      <c r="N412" s="37"/>
      <c r="O412" s="37"/>
      <c r="P412" s="37"/>
      <c r="Q412" s="37"/>
      <c r="R412" s="37"/>
    </row>
    <row r="413" spans="10:18" x14ac:dyDescent="0.2">
      <c r="J413" s="32"/>
      <c r="N413" s="37"/>
      <c r="O413" s="37"/>
      <c r="P413" s="37"/>
      <c r="Q413" s="37"/>
      <c r="R413" s="37"/>
    </row>
    <row r="414" spans="10:18" x14ac:dyDescent="0.2">
      <c r="J414" s="32"/>
      <c r="N414" s="37"/>
      <c r="O414" s="37"/>
      <c r="P414" s="37"/>
      <c r="Q414" s="37"/>
      <c r="R414" s="37"/>
    </row>
    <row r="415" spans="10:18" x14ac:dyDescent="0.2">
      <c r="J415" s="32"/>
      <c r="N415" s="37"/>
      <c r="O415" s="37"/>
      <c r="P415" s="37"/>
      <c r="Q415" s="37"/>
      <c r="R415" s="37"/>
    </row>
    <row r="416" spans="10:18" x14ac:dyDescent="0.2">
      <c r="J416" s="32"/>
      <c r="N416" s="37"/>
      <c r="O416" s="37"/>
      <c r="P416" s="37"/>
      <c r="Q416" s="37"/>
      <c r="R416" s="37"/>
    </row>
    <row r="417" spans="10:18" x14ac:dyDescent="0.2">
      <c r="J417" s="32"/>
      <c r="N417" s="37"/>
      <c r="O417" s="37"/>
      <c r="P417" s="37"/>
      <c r="Q417" s="37"/>
      <c r="R417" s="37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95"/>
  <sheetViews>
    <sheetView workbookViewId="0">
      <selection activeCell="A26" sqref="A26"/>
    </sheetView>
  </sheetViews>
  <sheetFormatPr defaultRowHeight="15" x14ac:dyDescent="0.2"/>
  <cols>
    <col min="1" max="1" width="65.33203125" bestFit="1" customWidth="1"/>
    <col min="3" max="3" width="38" bestFit="1" customWidth="1"/>
  </cols>
  <sheetData>
    <row r="2" spans="1:3" x14ac:dyDescent="0.2">
      <c r="A2" t="str">
        <f>+TRIM(C2)</f>
        <v>CANE RUN LOCOMOTIVE</v>
      </c>
      <c r="B2" t="s">
        <v>437</v>
      </c>
      <c r="C2" t="s">
        <v>82</v>
      </c>
    </row>
    <row r="3" spans="1:3" x14ac:dyDescent="0.2">
      <c r="A3" t="str">
        <f t="shared" ref="A3:A64" si="0">+TRIM(C3)</f>
        <v>CANE RUN LOCOMOTIVE - RAILCARS</v>
      </c>
      <c r="B3" t="s">
        <v>439</v>
      </c>
      <c r="C3" t="s">
        <v>83</v>
      </c>
    </row>
    <row r="4" spans="1:3" x14ac:dyDescent="0.2">
      <c r="A4" t="str">
        <f t="shared" si="0"/>
        <v>CANE RUN UNIT 1</v>
      </c>
      <c r="B4" t="s">
        <v>416</v>
      </c>
      <c r="C4" t="s">
        <v>63</v>
      </c>
    </row>
    <row r="5" spans="1:3" x14ac:dyDescent="0.2">
      <c r="A5" t="str">
        <f t="shared" si="0"/>
        <v>CANE RUN UNIT 1</v>
      </c>
      <c r="B5" t="s">
        <v>416</v>
      </c>
      <c r="C5" t="s">
        <v>84</v>
      </c>
    </row>
    <row r="6" spans="1:3" x14ac:dyDescent="0.2">
      <c r="A6" t="str">
        <f t="shared" si="0"/>
        <v>CANE RUN UNIT 1</v>
      </c>
      <c r="B6" t="s">
        <v>416</v>
      </c>
      <c r="C6" t="s">
        <v>105</v>
      </c>
    </row>
    <row r="7" spans="1:3" x14ac:dyDescent="0.2">
      <c r="A7" t="str">
        <f t="shared" si="0"/>
        <v>CANE RUN UNIT 2</v>
      </c>
      <c r="B7" t="s">
        <v>417</v>
      </c>
      <c r="C7" t="s">
        <v>64</v>
      </c>
    </row>
    <row r="8" spans="1:3" x14ac:dyDescent="0.2">
      <c r="A8" t="str">
        <f t="shared" si="0"/>
        <v>CANE RUN UNIT 2</v>
      </c>
      <c r="B8" t="s">
        <v>417</v>
      </c>
      <c r="C8" t="s">
        <v>85</v>
      </c>
    </row>
    <row r="9" spans="1:3" x14ac:dyDescent="0.2">
      <c r="A9" t="str">
        <f t="shared" si="0"/>
        <v>CANE RUN UNIT 3</v>
      </c>
      <c r="B9" t="s">
        <v>418</v>
      </c>
      <c r="C9" t="s">
        <v>65</v>
      </c>
    </row>
    <row r="10" spans="1:3" x14ac:dyDescent="0.2">
      <c r="A10" t="str">
        <f t="shared" si="0"/>
        <v>CANE RUN UNIT 3</v>
      </c>
      <c r="B10" t="s">
        <v>418</v>
      </c>
      <c r="C10" t="s">
        <v>86</v>
      </c>
    </row>
    <row r="11" spans="1:3" x14ac:dyDescent="0.2">
      <c r="A11" t="str">
        <f t="shared" si="0"/>
        <v>CANE RUN UNIT 3</v>
      </c>
      <c r="B11" t="s">
        <v>418</v>
      </c>
      <c r="C11" t="s">
        <v>106</v>
      </c>
    </row>
    <row r="12" spans="1:3" x14ac:dyDescent="0.2">
      <c r="A12" t="str">
        <f t="shared" si="0"/>
        <v>CANE RUN UNIT 4</v>
      </c>
      <c r="B12" t="s">
        <v>419</v>
      </c>
      <c r="C12" t="s">
        <v>66</v>
      </c>
    </row>
    <row r="13" spans="1:3" x14ac:dyDescent="0.2">
      <c r="A13" t="str">
        <f t="shared" si="0"/>
        <v>CANE RUN UNIT 4</v>
      </c>
      <c r="B13" t="s">
        <v>419</v>
      </c>
      <c r="C13" t="s">
        <v>87</v>
      </c>
    </row>
    <row r="14" spans="1:3" x14ac:dyDescent="0.2">
      <c r="A14" t="str">
        <f t="shared" si="0"/>
        <v>CANE RUN UNIT 4</v>
      </c>
      <c r="B14" t="s">
        <v>419</v>
      </c>
      <c r="C14" t="s">
        <v>107</v>
      </c>
    </row>
    <row r="15" spans="1:3" x14ac:dyDescent="0.2">
      <c r="A15" t="str">
        <f t="shared" si="0"/>
        <v>CANE RUN-SO2 UNIT 4</v>
      </c>
      <c r="B15" t="s">
        <v>420</v>
      </c>
      <c r="C15" t="s">
        <v>67</v>
      </c>
    </row>
    <row r="16" spans="1:3" x14ac:dyDescent="0.2">
      <c r="A16" t="str">
        <f t="shared" si="0"/>
        <v>CANE RUN-SO2 UNIT 4</v>
      </c>
      <c r="B16" t="s">
        <v>420</v>
      </c>
      <c r="C16" t="s">
        <v>88</v>
      </c>
    </row>
    <row r="17" spans="1:3" x14ac:dyDescent="0.2">
      <c r="A17" t="str">
        <f t="shared" si="0"/>
        <v>CANE RUN-SO2 UNIT 4</v>
      </c>
      <c r="B17" t="s">
        <v>420</v>
      </c>
      <c r="C17" t="s">
        <v>108</v>
      </c>
    </row>
    <row r="18" spans="1:3" x14ac:dyDescent="0.2">
      <c r="A18" t="str">
        <f t="shared" si="0"/>
        <v>CANE RUN UNIT 5</v>
      </c>
      <c r="B18" t="s">
        <v>421</v>
      </c>
      <c r="C18" t="s">
        <v>68</v>
      </c>
    </row>
    <row r="19" spans="1:3" x14ac:dyDescent="0.2">
      <c r="A19" t="str">
        <f t="shared" si="0"/>
        <v>CANE RUN UNIT 5</v>
      </c>
      <c r="B19" t="s">
        <v>421</v>
      </c>
      <c r="C19" t="s">
        <v>89</v>
      </c>
    </row>
    <row r="20" spans="1:3" x14ac:dyDescent="0.2">
      <c r="A20" t="str">
        <f t="shared" si="0"/>
        <v>CANE RUN UNIT 5</v>
      </c>
      <c r="B20" t="s">
        <v>421</v>
      </c>
      <c r="C20" t="s">
        <v>109</v>
      </c>
    </row>
    <row r="21" spans="1:3" x14ac:dyDescent="0.2">
      <c r="A21" t="str">
        <f t="shared" si="0"/>
        <v>CANE RUN-SO2 UNIT 5</v>
      </c>
      <c r="B21" t="s">
        <v>422</v>
      </c>
      <c r="C21" t="s">
        <v>69</v>
      </c>
    </row>
    <row r="22" spans="1:3" x14ac:dyDescent="0.2">
      <c r="A22" t="str">
        <f t="shared" si="0"/>
        <v>CANE RUN-SO2 UNIT 5</v>
      </c>
      <c r="B22" t="s">
        <v>422</v>
      </c>
      <c r="C22" t="s">
        <v>90</v>
      </c>
    </row>
    <row r="23" spans="1:3" x14ac:dyDescent="0.2">
      <c r="A23" t="str">
        <f t="shared" si="0"/>
        <v>CANE RUN-SO2 UNIT 5</v>
      </c>
      <c r="B23" t="s">
        <v>422</v>
      </c>
      <c r="C23" t="s">
        <v>110</v>
      </c>
    </row>
    <row r="24" spans="1:3" x14ac:dyDescent="0.2">
      <c r="A24" t="str">
        <f t="shared" si="0"/>
        <v>CANE RUN UNIT 6</v>
      </c>
      <c r="B24" t="s">
        <v>423</v>
      </c>
      <c r="C24" t="s">
        <v>70</v>
      </c>
    </row>
    <row r="25" spans="1:3" x14ac:dyDescent="0.2">
      <c r="A25" t="str">
        <f t="shared" si="0"/>
        <v>CANE RUN UNIT 6</v>
      </c>
      <c r="B25" t="s">
        <v>423</v>
      </c>
      <c r="C25" t="s">
        <v>91</v>
      </c>
    </row>
    <row r="26" spans="1:3" x14ac:dyDescent="0.2">
      <c r="A26" t="str">
        <f t="shared" si="0"/>
        <v>CANE RUN UNIT 6</v>
      </c>
      <c r="B26" t="s">
        <v>423</v>
      </c>
      <c r="C26" t="s">
        <v>111</v>
      </c>
    </row>
    <row r="27" spans="1:3" x14ac:dyDescent="0.2">
      <c r="A27" t="str">
        <f t="shared" si="0"/>
        <v>CANE RUN-SO2 UNIT 6</v>
      </c>
      <c r="B27" t="s">
        <v>424</v>
      </c>
      <c r="C27" t="s">
        <v>71</v>
      </c>
    </row>
    <row r="28" spans="1:3" x14ac:dyDescent="0.2">
      <c r="A28" t="str">
        <f t="shared" si="0"/>
        <v>CANE RUN-SO2 UNIT 6</v>
      </c>
      <c r="B28" t="s">
        <v>424</v>
      </c>
      <c r="C28" t="s">
        <v>92</v>
      </c>
    </row>
    <row r="29" spans="1:3" x14ac:dyDescent="0.2">
      <c r="A29" t="str">
        <f t="shared" si="0"/>
        <v>CANE RUN-SO2 UNIT 6</v>
      </c>
      <c r="B29" t="s">
        <v>424</v>
      </c>
      <c r="C29" t="s">
        <v>112</v>
      </c>
    </row>
    <row r="30" spans="1:3" x14ac:dyDescent="0.2">
      <c r="A30" t="str">
        <f t="shared" si="0"/>
        <v>CANE RUN GT 11</v>
      </c>
      <c r="B30" t="s">
        <v>443</v>
      </c>
      <c r="C30" t="s">
        <v>128</v>
      </c>
    </row>
    <row r="31" spans="1:3" x14ac:dyDescent="0.2">
      <c r="A31" t="str">
        <f t="shared" si="0"/>
        <v>MILL CREEK-LOCOMOTIVE</v>
      </c>
      <c r="B31" t="s">
        <v>438</v>
      </c>
      <c r="C31" t="s">
        <v>93</v>
      </c>
    </row>
    <row r="32" spans="1:3" x14ac:dyDescent="0.2">
      <c r="A32" t="str">
        <f t="shared" si="0"/>
        <v>MILL CREEK-LOCOMOTIVE RAILCARS</v>
      </c>
      <c r="B32" t="s">
        <v>440</v>
      </c>
      <c r="C32" t="s">
        <v>94</v>
      </c>
    </row>
    <row r="33" spans="1:3" x14ac:dyDescent="0.2">
      <c r="A33" t="str">
        <f t="shared" si="0"/>
        <v>MILL CREEK UNIT 1</v>
      </c>
      <c r="B33" t="s">
        <v>425</v>
      </c>
      <c r="C33" t="s">
        <v>72</v>
      </c>
    </row>
    <row r="34" spans="1:3" x14ac:dyDescent="0.2">
      <c r="A34" t="str">
        <f t="shared" si="0"/>
        <v>MILL CREEK UNIT 1</v>
      </c>
      <c r="B34" t="s">
        <v>425</v>
      </c>
      <c r="C34" t="s">
        <v>95</v>
      </c>
    </row>
    <row r="35" spans="1:3" x14ac:dyDescent="0.2">
      <c r="A35" t="str">
        <f t="shared" si="0"/>
        <v>MILL CREEK UNIT 1</v>
      </c>
      <c r="B35" t="s">
        <v>425</v>
      </c>
      <c r="C35" t="s">
        <v>113</v>
      </c>
    </row>
    <row r="36" spans="1:3" x14ac:dyDescent="0.2">
      <c r="A36" t="str">
        <f t="shared" si="0"/>
        <v>MILL CREEK-SO2 UNIT 1</v>
      </c>
      <c r="B36" t="s">
        <v>426</v>
      </c>
      <c r="C36" t="s">
        <v>73</v>
      </c>
    </row>
    <row r="37" spans="1:3" x14ac:dyDescent="0.2">
      <c r="A37" t="str">
        <f t="shared" si="0"/>
        <v>MILL CREEK-SO2 UNIT 1</v>
      </c>
      <c r="B37" t="s">
        <v>426</v>
      </c>
      <c r="C37" t="s">
        <v>96</v>
      </c>
    </row>
    <row r="38" spans="1:3" x14ac:dyDescent="0.2">
      <c r="A38" t="str">
        <f t="shared" si="0"/>
        <v>MILL CREEK UNIT 2</v>
      </c>
      <c r="B38" t="s">
        <v>427</v>
      </c>
      <c r="C38" t="s">
        <v>74</v>
      </c>
    </row>
    <row r="39" spans="1:3" x14ac:dyDescent="0.2">
      <c r="A39" t="str">
        <f t="shared" si="0"/>
        <v>MILL CREEK UNIT 2</v>
      </c>
      <c r="B39" t="s">
        <v>427</v>
      </c>
      <c r="C39" t="s">
        <v>97</v>
      </c>
    </row>
    <row r="40" spans="1:3" x14ac:dyDescent="0.2">
      <c r="A40" t="str">
        <f t="shared" si="0"/>
        <v>MILL CREEK UNIT 2</v>
      </c>
      <c r="B40" t="s">
        <v>427</v>
      </c>
      <c r="C40" t="s">
        <v>114</v>
      </c>
    </row>
    <row r="41" spans="1:3" x14ac:dyDescent="0.2">
      <c r="A41" t="str">
        <f t="shared" si="0"/>
        <v>MILL CREEK-SO2 UNIT 2</v>
      </c>
      <c r="B41" t="s">
        <v>428</v>
      </c>
      <c r="C41" t="s">
        <v>75</v>
      </c>
    </row>
    <row r="42" spans="1:3" x14ac:dyDescent="0.2">
      <c r="A42" t="str">
        <f t="shared" si="0"/>
        <v>MILL CREEK-SO2 UNIT 2</v>
      </c>
      <c r="B42" t="s">
        <v>428</v>
      </c>
      <c r="C42" t="s">
        <v>98</v>
      </c>
    </row>
    <row r="43" spans="1:3" x14ac:dyDescent="0.2">
      <c r="A43" t="str">
        <f t="shared" si="0"/>
        <v>MILL CREEK UNIT 3</v>
      </c>
      <c r="B43" t="s">
        <v>429</v>
      </c>
      <c r="C43" t="s">
        <v>76</v>
      </c>
    </row>
    <row r="44" spans="1:3" x14ac:dyDescent="0.2">
      <c r="A44" t="str">
        <f t="shared" si="0"/>
        <v>MILL CREEK UNIT 3</v>
      </c>
      <c r="B44" t="s">
        <v>429</v>
      </c>
      <c r="C44" t="s">
        <v>99</v>
      </c>
    </row>
    <row r="45" spans="1:3" x14ac:dyDescent="0.2">
      <c r="A45" t="str">
        <f t="shared" si="0"/>
        <v>MILL CREEK UNIT 3</v>
      </c>
      <c r="B45" t="s">
        <v>429</v>
      </c>
      <c r="C45" t="s">
        <v>115</v>
      </c>
    </row>
    <row r="46" spans="1:3" x14ac:dyDescent="0.2">
      <c r="A46" t="str">
        <f t="shared" si="0"/>
        <v>MILL CREEK-SO2 UNIT 3</v>
      </c>
      <c r="B46" t="s">
        <v>430</v>
      </c>
      <c r="C46" t="s">
        <v>77</v>
      </c>
    </row>
    <row r="47" spans="1:3" x14ac:dyDescent="0.2">
      <c r="A47" t="str">
        <f t="shared" si="0"/>
        <v>MILL CREEK-SO2 UNIT 3</v>
      </c>
      <c r="B47" t="s">
        <v>430</v>
      </c>
      <c r="C47" t="s">
        <v>100</v>
      </c>
    </row>
    <row r="48" spans="1:3" x14ac:dyDescent="0.2">
      <c r="A48" t="str">
        <f t="shared" si="0"/>
        <v>MILL CREEK UNIT 4</v>
      </c>
      <c r="B48" t="s">
        <v>431</v>
      </c>
      <c r="C48" t="s">
        <v>78</v>
      </c>
    </row>
    <row r="49" spans="1:3" x14ac:dyDescent="0.2">
      <c r="A49" t="str">
        <f t="shared" si="0"/>
        <v>MILL CREEK UNIT 4</v>
      </c>
      <c r="B49" t="s">
        <v>431</v>
      </c>
      <c r="C49" t="s">
        <v>101</v>
      </c>
    </row>
    <row r="50" spans="1:3" x14ac:dyDescent="0.2">
      <c r="A50" t="str">
        <f t="shared" si="0"/>
        <v>MILL CREEK UNIT 4</v>
      </c>
      <c r="B50" t="s">
        <v>431</v>
      </c>
      <c r="C50" t="s">
        <v>116</v>
      </c>
    </row>
    <row r="51" spans="1:3" x14ac:dyDescent="0.2">
      <c r="A51" t="str">
        <f t="shared" si="0"/>
        <v>MILL CREEK-SO2 UNIT 4</v>
      </c>
      <c r="B51" t="s">
        <v>432</v>
      </c>
      <c r="C51" t="s">
        <v>79</v>
      </c>
    </row>
    <row r="52" spans="1:3" x14ac:dyDescent="0.2">
      <c r="A52" t="str">
        <f t="shared" si="0"/>
        <v>MILL CREEK-SO2 UNIT 4</v>
      </c>
      <c r="B52" t="s">
        <v>432</v>
      </c>
      <c r="C52" t="s">
        <v>102</v>
      </c>
    </row>
    <row r="53" spans="1:3" x14ac:dyDescent="0.2">
      <c r="A53" t="str">
        <f t="shared" si="0"/>
        <v>MILL CREEK-SO2 UNIT 4</v>
      </c>
      <c r="B53" t="s">
        <v>432</v>
      </c>
      <c r="C53" t="s">
        <v>117</v>
      </c>
    </row>
    <row r="54" spans="1:3" x14ac:dyDescent="0.2">
      <c r="A54" t="str">
        <f t="shared" si="0"/>
        <v>TRIMBLE COUNTY - UNIT 1</v>
      </c>
      <c r="B54" t="s">
        <v>433</v>
      </c>
      <c r="C54" t="s">
        <v>80</v>
      </c>
    </row>
    <row r="55" spans="1:3" x14ac:dyDescent="0.2">
      <c r="A55" t="str">
        <f t="shared" si="0"/>
        <v>TRIMBLE COUNTY - UNIT 1</v>
      </c>
      <c r="B55" t="s">
        <v>433</v>
      </c>
      <c r="C55" t="s">
        <v>103</v>
      </c>
    </row>
    <row r="56" spans="1:3" x14ac:dyDescent="0.2">
      <c r="A56" t="str">
        <f t="shared" si="0"/>
        <v>TRIMBLE COUNTY - UNIT 1</v>
      </c>
      <c r="B56" t="s">
        <v>433</v>
      </c>
      <c r="C56" t="s">
        <v>118</v>
      </c>
    </row>
    <row r="57" spans="1:3" x14ac:dyDescent="0.2">
      <c r="A57" t="str">
        <f t="shared" si="0"/>
        <v>TRIMBLE COUNTY - SO2 UNIT 1</v>
      </c>
      <c r="B57" t="s">
        <v>434</v>
      </c>
      <c r="C57" t="s">
        <v>81</v>
      </c>
    </row>
    <row r="58" spans="1:3" x14ac:dyDescent="0.2">
      <c r="A58" t="str">
        <f t="shared" si="0"/>
        <v>TRIMBLE COUNTY - SO2 UNIT 1</v>
      </c>
      <c r="B58" t="s">
        <v>434</v>
      </c>
      <c r="C58" t="s">
        <v>104</v>
      </c>
    </row>
    <row r="59" spans="1:3" x14ac:dyDescent="0.2">
      <c r="A59" t="str">
        <f t="shared" si="0"/>
        <v>TRIMBLE COUNTY - SO2 UNIT 2</v>
      </c>
      <c r="B59" s="139" t="s">
        <v>436</v>
      </c>
      <c r="C59" t="s">
        <v>380</v>
      </c>
    </row>
    <row r="60" spans="1:3" x14ac:dyDescent="0.2">
      <c r="A60" t="str">
        <f t="shared" si="0"/>
        <v>TRIMBLE COUNTY - UNIT 2</v>
      </c>
      <c r="B60" t="s">
        <v>435</v>
      </c>
      <c r="C60" t="s">
        <v>383</v>
      </c>
    </row>
    <row r="61" spans="1:3" x14ac:dyDescent="0.2">
      <c r="A61" t="str">
        <f t="shared" si="0"/>
        <v>ZORN AND RIVER ROAD GAS TURBINE</v>
      </c>
      <c r="B61" t="s">
        <v>444</v>
      </c>
      <c r="C61" t="s">
        <v>196</v>
      </c>
    </row>
    <row r="62" spans="1:3" x14ac:dyDescent="0.2">
      <c r="A62" t="str">
        <f t="shared" si="0"/>
        <v>PADDY'S RUN-GENERATOR 11</v>
      </c>
      <c r="B62" t="s">
        <v>456</v>
      </c>
      <c r="C62" t="s">
        <v>141</v>
      </c>
    </row>
    <row r="63" spans="1:3" x14ac:dyDescent="0.2">
      <c r="A63" t="str">
        <f t="shared" si="0"/>
        <v>PADDY'S RUN-GENERATOR 11</v>
      </c>
      <c r="B63" t="s">
        <v>456</v>
      </c>
      <c r="C63" t="s">
        <v>404</v>
      </c>
    </row>
    <row r="64" spans="1:3" x14ac:dyDescent="0.2">
      <c r="A64" t="str">
        <f t="shared" si="0"/>
        <v>PADDY'S RUN-GENERATOR 12</v>
      </c>
      <c r="B64" t="s">
        <v>445</v>
      </c>
      <c r="C64" t="s">
        <v>129</v>
      </c>
    </row>
    <row r="65" spans="1:3" x14ac:dyDescent="0.2">
      <c r="A65" t="str">
        <f t="shared" ref="A65:A99" si="1">+TRIM(C65)</f>
        <v>PADDY'S RUN-GENERATOR 13</v>
      </c>
      <c r="B65" t="s">
        <v>446</v>
      </c>
      <c r="C65" t="s">
        <v>130</v>
      </c>
    </row>
    <row r="66" spans="1:3" x14ac:dyDescent="0.2">
      <c r="A66" t="str">
        <f t="shared" si="1"/>
        <v>PADDY'S RUN-GENERATOR 13</v>
      </c>
      <c r="B66" t="s">
        <v>446</v>
      </c>
      <c r="C66" t="s">
        <v>144</v>
      </c>
    </row>
    <row r="67" spans="1:3" x14ac:dyDescent="0.2">
      <c r="A67" t="str">
        <f t="shared" si="1"/>
        <v>PADDY'S RUN-GENERATOR 13</v>
      </c>
      <c r="B67" t="s">
        <v>446</v>
      </c>
      <c r="C67" t="s">
        <v>155</v>
      </c>
    </row>
    <row r="68" spans="1:3" x14ac:dyDescent="0.2">
      <c r="A68" t="str">
        <f t="shared" si="1"/>
        <v>OHIO FALLS - NON-PROJECT</v>
      </c>
      <c r="B68" t="s">
        <v>441</v>
      </c>
      <c r="C68" t="s">
        <v>120</v>
      </c>
    </row>
    <row r="69" spans="1:3" x14ac:dyDescent="0.2">
      <c r="A69" t="str">
        <f t="shared" si="1"/>
        <v>OHIO FALLS - NON-PROJECT</v>
      </c>
      <c r="B69" t="s">
        <v>441</v>
      </c>
      <c r="C69" t="s">
        <v>127</v>
      </c>
    </row>
    <row r="70" spans="1:3" x14ac:dyDescent="0.2">
      <c r="A70" t="str">
        <f t="shared" si="1"/>
        <v>OHIO FALLS - PROJECT 289</v>
      </c>
      <c r="B70" t="s">
        <v>442</v>
      </c>
      <c r="C70" t="s">
        <v>121</v>
      </c>
    </row>
    <row r="71" spans="1:3" x14ac:dyDescent="0.2">
      <c r="A71" t="str">
        <f t="shared" si="1"/>
        <v>OHIO FALLS - PROJECT 289</v>
      </c>
      <c r="B71" t="s">
        <v>442</v>
      </c>
      <c r="C71" t="s">
        <v>124</v>
      </c>
    </row>
    <row r="72" spans="1:3" x14ac:dyDescent="0.2">
      <c r="A72" t="str">
        <f t="shared" si="1"/>
        <v>OHIO FALLS - PROJECT 289</v>
      </c>
      <c r="B72" t="s">
        <v>442</v>
      </c>
      <c r="C72" t="s">
        <v>126</v>
      </c>
    </row>
    <row r="73" spans="1:3" x14ac:dyDescent="0.2">
      <c r="A73" t="str">
        <f t="shared" si="1"/>
        <v>BROWN COMBUSTION TURBINE #5</v>
      </c>
      <c r="B73" t="s">
        <v>447</v>
      </c>
      <c r="C73" t="s">
        <v>131</v>
      </c>
    </row>
    <row r="74" spans="1:3" x14ac:dyDescent="0.2">
      <c r="A74" t="str">
        <f t="shared" si="1"/>
        <v>BROWN COMBUSTION TURBINE #5</v>
      </c>
      <c r="B74" t="s">
        <v>447</v>
      </c>
      <c r="C74" t="s">
        <v>145</v>
      </c>
    </row>
    <row r="75" spans="1:3" x14ac:dyDescent="0.2">
      <c r="A75" t="str">
        <f t="shared" si="1"/>
        <v>BROWN COMBUSTION TURBINE #5</v>
      </c>
      <c r="B75" t="s">
        <v>447</v>
      </c>
      <c r="C75" t="s">
        <v>156</v>
      </c>
    </row>
    <row r="76" spans="1:3" x14ac:dyDescent="0.2">
      <c r="A76" t="str">
        <f t="shared" si="1"/>
        <v>E W BROWN # 6</v>
      </c>
      <c r="B76" t="s">
        <v>448</v>
      </c>
      <c r="C76" t="s">
        <v>132</v>
      </c>
    </row>
    <row r="77" spans="1:3" x14ac:dyDescent="0.2">
      <c r="A77" t="str">
        <f t="shared" si="1"/>
        <v>E W BROWN # 6</v>
      </c>
      <c r="B77" t="s">
        <v>448</v>
      </c>
      <c r="C77" t="s">
        <v>146</v>
      </c>
    </row>
    <row r="78" spans="1:3" x14ac:dyDescent="0.2">
      <c r="A78" t="str">
        <f t="shared" si="1"/>
        <v>E W BROWN # 6</v>
      </c>
      <c r="B78" t="s">
        <v>448</v>
      </c>
      <c r="C78" t="s">
        <v>157</v>
      </c>
    </row>
    <row r="79" spans="1:3" x14ac:dyDescent="0.2">
      <c r="A79" t="str">
        <f t="shared" si="1"/>
        <v>E W BROWN # 7</v>
      </c>
      <c r="B79" t="s">
        <v>449</v>
      </c>
      <c r="C79" t="s">
        <v>133</v>
      </c>
    </row>
    <row r="80" spans="1:3" x14ac:dyDescent="0.2">
      <c r="A80" t="str">
        <f t="shared" si="1"/>
        <v>E W BROWN # 7</v>
      </c>
      <c r="B80" t="s">
        <v>449</v>
      </c>
      <c r="C80" t="s">
        <v>147</v>
      </c>
    </row>
    <row r="81" spans="1:3" x14ac:dyDescent="0.2">
      <c r="A81" t="str">
        <f t="shared" si="1"/>
        <v>E W BROWN # 7</v>
      </c>
      <c r="B81" t="s">
        <v>449</v>
      </c>
      <c r="C81" t="s">
        <v>158</v>
      </c>
    </row>
    <row r="82" spans="1:3" x14ac:dyDescent="0.2">
      <c r="A82" t="str">
        <f t="shared" si="1"/>
        <v>TRIMBLE COUNTY #5</v>
      </c>
      <c r="B82" t="s">
        <v>450</v>
      </c>
      <c r="C82" t="s">
        <v>134</v>
      </c>
    </row>
    <row r="83" spans="1:3" x14ac:dyDescent="0.2">
      <c r="A83" t="str">
        <f t="shared" si="1"/>
        <v>TRIMBLE COUNTY #5</v>
      </c>
      <c r="B83" t="s">
        <v>450</v>
      </c>
      <c r="C83" t="s">
        <v>148</v>
      </c>
    </row>
    <row r="84" spans="1:3" x14ac:dyDescent="0.2">
      <c r="A84" t="str">
        <f t="shared" si="1"/>
        <v>TRIMBLE COUNTY #5</v>
      </c>
      <c r="B84" t="s">
        <v>450</v>
      </c>
      <c r="C84" t="s">
        <v>159</v>
      </c>
    </row>
    <row r="85" spans="1:3" x14ac:dyDescent="0.2">
      <c r="A85" t="str">
        <f t="shared" si="1"/>
        <v>TRIMBLE COUNTY #6</v>
      </c>
      <c r="B85" t="s">
        <v>451</v>
      </c>
      <c r="C85" t="s">
        <v>135</v>
      </c>
    </row>
    <row r="86" spans="1:3" x14ac:dyDescent="0.2">
      <c r="A86" t="str">
        <f t="shared" si="1"/>
        <v>TRIMBLE COUNTY #6</v>
      </c>
      <c r="B86" t="s">
        <v>451</v>
      </c>
      <c r="C86" t="s">
        <v>149</v>
      </c>
    </row>
    <row r="87" spans="1:3" x14ac:dyDescent="0.2">
      <c r="A87" t="str">
        <f t="shared" si="1"/>
        <v>TRIMBLE COUNTY CT PIPELINE</v>
      </c>
      <c r="B87" t="s">
        <v>457</v>
      </c>
      <c r="C87" t="s">
        <v>142</v>
      </c>
    </row>
    <row r="88" spans="1:3" x14ac:dyDescent="0.2">
      <c r="A88" t="str">
        <f t="shared" si="1"/>
        <v>TRIMBLE COUNTY #7</v>
      </c>
      <c r="B88" t="s">
        <v>452</v>
      </c>
      <c r="C88" t="s">
        <v>136</v>
      </c>
    </row>
    <row r="89" spans="1:3" x14ac:dyDescent="0.2">
      <c r="A89" t="str">
        <f t="shared" si="1"/>
        <v>TRIMBLE COUNTY #7</v>
      </c>
      <c r="B89" t="s">
        <v>452</v>
      </c>
      <c r="C89" t="s">
        <v>150</v>
      </c>
    </row>
    <row r="90" spans="1:3" x14ac:dyDescent="0.2">
      <c r="A90" t="str">
        <f t="shared" si="1"/>
        <v>TRIMBLE COUNTY #7</v>
      </c>
      <c r="B90" t="s">
        <v>452</v>
      </c>
      <c r="C90" t="s">
        <v>160</v>
      </c>
    </row>
    <row r="91" spans="1:3" x14ac:dyDescent="0.2">
      <c r="A91" t="str">
        <f t="shared" si="1"/>
        <v>TRIMBLE COUNTY #8</v>
      </c>
      <c r="B91" t="s">
        <v>453</v>
      </c>
      <c r="C91" t="s">
        <v>137</v>
      </c>
    </row>
    <row r="92" spans="1:3" x14ac:dyDescent="0.2">
      <c r="A92" t="str">
        <f t="shared" si="1"/>
        <v>TRIMBLE COUNTY #8</v>
      </c>
      <c r="B92" t="s">
        <v>453</v>
      </c>
      <c r="C92" t="s">
        <v>151</v>
      </c>
    </row>
    <row r="93" spans="1:3" x14ac:dyDescent="0.2">
      <c r="A93" t="str">
        <f t="shared" si="1"/>
        <v>TRIMBLE COUNTY #8</v>
      </c>
      <c r="B93" t="s">
        <v>453</v>
      </c>
      <c r="C93" t="s">
        <v>161</v>
      </c>
    </row>
    <row r="94" spans="1:3" x14ac:dyDescent="0.2">
      <c r="A94" t="str">
        <f t="shared" si="1"/>
        <v>TRIMBLE COUNTY #9</v>
      </c>
      <c r="B94" t="s">
        <v>454</v>
      </c>
      <c r="C94" t="s">
        <v>138</v>
      </c>
    </row>
    <row r="95" spans="1:3" x14ac:dyDescent="0.2">
      <c r="A95" t="str">
        <f t="shared" si="1"/>
        <v>TRIMBLE COUNTY #9</v>
      </c>
      <c r="B95" t="s">
        <v>454</v>
      </c>
      <c r="C95" t="s">
        <v>152</v>
      </c>
    </row>
    <row r="96" spans="1:3" x14ac:dyDescent="0.2">
      <c r="A96" t="str">
        <f t="shared" si="1"/>
        <v>TRIMBLE COUNTY #9</v>
      </c>
      <c r="B96" t="s">
        <v>454</v>
      </c>
      <c r="C96" t="s">
        <v>162</v>
      </c>
    </row>
    <row r="97" spans="1:3" x14ac:dyDescent="0.2">
      <c r="A97" t="str">
        <f t="shared" si="1"/>
        <v>TRIMBLE COUNTY #10</v>
      </c>
      <c r="B97" t="s">
        <v>455</v>
      </c>
      <c r="C97" t="s">
        <v>139</v>
      </c>
    </row>
    <row r="98" spans="1:3" x14ac:dyDescent="0.2">
      <c r="A98" t="str">
        <f t="shared" si="1"/>
        <v>TRIMBLE COUNTY #10</v>
      </c>
      <c r="B98" t="s">
        <v>455</v>
      </c>
      <c r="C98" t="s">
        <v>153</v>
      </c>
    </row>
    <row r="99" spans="1:3" x14ac:dyDescent="0.2">
      <c r="A99" t="str">
        <f t="shared" si="1"/>
        <v>TRIMBLE COUNTY #10</v>
      </c>
      <c r="B99" t="s">
        <v>455</v>
      </c>
      <c r="C99" t="s">
        <v>163</v>
      </c>
    </row>
    <row r="102" spans="1:3" x14ac:dyDescent="0.2">
      <c r="A102" t="s">
        <v>26</v>
      </c>
    </row>
    <row r="103" spans="1:3" x14ac:dyDescent="0.2">
      <c r="A103" t="s">
        <v>27</v>
      </c>
    </row>
    <row r="104" spans="1:3" x14ac:dyDescent="0.2">
      <c r="A104" t="s">
        <v>28</v>
      </c>
    </row>
    <row r="105" spans="1:3" x14ac:dyDescent="0.2">
      <c r="A105" t="s">
        <v>203</v>
      </c>
    </row>
    <row r="106" spans="1:3" x14ac:dyDescent="0.2">
      <c r="A106" t="s">
        <v>204</v>
      </c>
    </row>
    <row r="107" spans="1:3" x14ac:dyDescent="0.2">
      <c r="A107" t="s">
        <v>205</v>
      </c>
    </row>
    <row r="108" spans="1:3" x14ac:dyDescent="0.2">
      <c r="A108" t="s">
        <v>206</v>
      </c>
    </row>
    <row r="109" spans="1:3" x14ac:dyDescent="0.2">
      <c r="A109" t="s">
        <v>29</v>
      </c>
    </row>
    <row r="110" spans="1:3" x14ac:dyDescent="0.2">
      <c r="A110" t="s">
        <v>30</v>
      </c>
    </row>
    <row r="111" spans="1:3" x14ac:dyDescent="0.2">
      <c r="A111" t="s">
        <v>31</v>
      </c>
    </row>
    <row r="112" spans="1:3" x14ac:dyDescent="0.2">
      <c r="A112" t="s">
        <v>32</v>
      </c>
    </row>
    <row r="113" spans="1:1" x14ac:dyDescent="0.2">
      <c r="A113" t="s">
        <v>33</v>
      </c>
    </row>
    <row r="114" spans="1:1" x14ac:dyDescent="0.2">
      <c r="A114" t="s">
        <v>376</v>
      </c>
    </row>
    <row r="115" spans="1:1" x14ac:dyDescent="0.2">
      <c r="A115" t="s">
        <v>34</v>
      </c>
    </row>
    <row r="116" spans="1:1" x14ac:dyDescent="0.2">
      <c r="A116" t="s">
        <v>35</v>
      </c>
    </row>
    <row r="117" spans="1:1" x14ac:dyDescent="0.2">
      <c r="A117" t="s">
        <v>119</v>
      </c>
    </row>
    <row r="118" spans="1:1" x14ac:dyDescent="0.2">
      <c r="A118" t="s">
        <v>37</v>
      </c>
    </row>
    <row r="119" spans="1:1" x14ac:dyDescent="0.2">
      <c r="A119" t="s">
        <v>183</v>
      </c>
    </row>
    <row r="120" spans="1:1" x14ac:dyDescent="0.2">
      <c r="A120" t="s">
        <v>122</v>
      </c>
    </row>
    <row r="121" spans="1:1" x14ac:dyDescent="0.2">
      <c r="A121" t="s">
        <v>184</v>
      </c>
    </row>
    <row r="122" spans="1:1" x14ac:dyDescent="0.2">
      <c r="A122" t="s">
        <v>123</v>
      </c>
    </row>
    <row r="123" spans="1:1" x14ac:dyDescent="0.2">
      <c r="A123" t="s">
        <v>185</v>
      </c>
    </row>
    <row r="124" spans="1:1" x14ac:dyDescent="0.2">
      <c r="A124" t="s">
        <v>125</v>
      </c>
    </row>
    <row r="125" spans="1:1" x14ac:dyDescent="0.2">
      <c r="A125" t="s">
        <v>186</v>
      </c>
    </row>
    <row r="126" spans="1:1" x14ac:dyDescent="0.2">
      <c r="A126" t="s">
        <v>187</v>
      </c>
    </row>
    <row r="127" spans="1:1" x14ac:dyDescent="0.2">
      <c r="A127" t="s">
        <v>188</v>
      </c>
    </row>
    <row r="128" spans="1:1" x14ac:dyDescent="0.2">
      <c r="A128" t="s">
        <v>190</v>
      </c>
    </row>
    <row r="129" spans="1:1" x14ac:dyDescent="0.2">
      <c r="A129" t="s">
        <v>189</v>
      </c>
    </row>
    <row r="130" spans="1:1" x14ac:dyDescent="0.2">
      <c r="A130" t="s">
        <v>191</v>
      </c>
    </row>
    <row r="131" spans="1:1" x14ac:dyDescent="0.2">
      <c r="A131" t="s">
        <v>36</v>
      </c>
    </row>
    <row r="132" spans="1:1" x14ac:dyDescent="0.2">
      <c r="A132" t="s">
        <v>38</v>
      </c>
    </row>
    <row r="133" spans="1:1" x14ac:dyDescent="0.2">
      <c r="A133" t="s">
        <v>140</v>
      </c>
    </row>
    <row r="134" spans="1:1" x14ac:dyDescent="0.2">
      <c r="A134" t="s">
        <v>195</v>
      </c>
    </row>
    <row r="135" spans="1:1" x14ac:dyDescent="0.2">
      <c r="A135" t="s">
        <v>143</v>
      </c>
    </row>
    <row r="136" spans="1:1" x14ac:dyDescent="0.2">
      <c r="A136" t="s">
        <v>199</v>
      </c>
    </row>
    <row r="137" spans="1:1" x14ac:dyDescent="0.2">
      <c r="A137" t="s">
        <v>154</v>
      </c>
    </row>
    <row r="138" spans="1:1" x14ac:dyDescent="0.2">
      <c r="A138" t="s">
        <v>386</v>
      </c>
    </row>
    <row r="139" spans="1:1" x14ac:dyDescent="0.2">
      <c r="A139" t="s">
        <v>39</v>
      </c>
    </row>
    <row r="140" spans="1:1" x14ac:dyDescent="0.2">
      <c r="A140" t="s">
        <v>40</v>
      </c>
    </row>
    <row r="141" spans="1:1" x14ac:dyDescent="0.2">
      <c r="A141" t="s">
        <v>41</v>
      </c>
    </row>
    <row r="142" spans="1:1" x14ac:dyDescent="0.2">
      <c r="A142" t="s">
        <v>42</v>
      </c>
    </row>
    <row r="143" spans="1:1" x14ac:dyDescent="0.2">
      <c r="A143" t="s">
        <v>43</v>
      </c>
    </row>
    <row r="144" spans="1:1" x14ac:dyDescent="0.2">
      <c r="A144" t="s">
        <v>44</v>
      </c>
    </row>
    <row r="145" spans="1:1" x14ac:dyDescent="0.2">
      <c r="A145" t="s">
        <v>45</v>
      </c>
    </row>
    <row r="146" spans="1:1" x14ac:dyDescent="0.2">
      <c r="A146" t="s">
        <v>164</v>
      </c>
    </row>
    <row r="147" spans="1:1" x14ac:dyDescent="0.2">
      <c r="A147" t="s">
        <v>165</v>
      </c>
    </row>
    <row r="148" spans="1:1" x14ac:dyDescent="0.2">
      <c r="A148" t="s">
        <v>166</v>
      </c>
    </row>
    <row r="149" spans="1:1" x14ac:dyDescent="0.2">
      <c r="A149" t="s">
        <v>167</v>
      </c>
    </row>
    <row r="150" spans="1:1" x14ac:dyDescent="0.2">
      <c r="A150" t="s">
        <v>168</v>
      </c>
    </row>
    <row r="151" spans="1:1" x14ac:dyDescent="0.2">
      <c r="A151" t="s">
        <v>169</v>
      </c>
    </row>
    <row r="152" spans="1:1" x14ac:dyDescent="0.2">
      <c r="A152" t="s">
        <v>170</v>
      </c>
    </row>
    <row r="153" spans="1:1" x14ac:dyDescent="0.2">
      <c r="A153" t="s">
        <v>171</v>
      </c>
    </row>
    <row r="154" spans="1:1" x14ac:dyDescent="0.2">
      <c r="A154" t="s">
        <v>48</v>
      </c>
    </row>
    <row r="155" spans="1:1" x14ac:dyDescent="0.2">
      <c r="A155" t="s">
        <v>49</v>
      </c>
    </row>
    <row r="156" spans="1:1" x14ac:dyDescent="0.2">
      <c r="A156" t="s">
        <v>172</v>
      </c>
    </row>
    <row r="157" spans="1:1" x14ac:dyDescent="0.2">
      <c r="A157" t="s">
        <v>46</v>
      </c>
    </row>
    <row r="158" spans="1:1" x14ac:dyDescent="0.2">
      <c r="A158" t="s">
        <v>173</v>
      </c>
    </row>
    <row r="159" spans="1:1" x14ac:dyDescent="0.2">
      <c r="A159" t="s">
        <v>47</v>
      </c>
    </row>
    <row r="160" spans="1:1" x14ac:dyDescent="0.2">
      <c r="A160" t="s">
        <v>174</v>
      </c>
    </row>
    <row r="161" spans="1:1" x14ac:dyDescent="0.2">
      <c r="A161" t="s">
        <v>50</v>
      </c>
    </row>
    <row r="162" spans="1:1" x14ac:dyDescent="0.2">
      <c r="A162" t="s">
        <v>51</v>
      </c>
    </row>
    <row r="163" spans="1:1" x14ac:dyDescent="0.2">
      <c r="A163" t="s">
        <v>175</v>
      </c>
    </row>
    <row r="164" spans="1:1" x14ac:dyDescent="0.2">
      <c r="A164" t="s">
        <v>176</v>
      </c>
    </row>
    <row r="165" spans="1:1" x14ac:dyDescent="0.2">
      <c r="A165" t="s">
        <v>52</v>
      </c>
    </row>
    <row r="166" spans="1:1" x14ac:dyDescent="0.2">
      <c r="A166" t="s">
        <v>177</v>
      </c>
    </row>
    <row r="167" spans="1:1" x14ac:dyDescent="0.2">
      <c r="A167" t="s">
        <v>192</v>
      </c>
    </row>
    <row r="168" spans="1:1" x14ac:dyDescent="0.2">
      <c r="A168" t="s">
        <v>53</v>
      </c>
    </row>
    <row r="169" spans="1:1" x14ac:dyDescent="0.2">
      <c r="A169" t="s">
        <v>54</v>
      </c>
    </row>
    <row r="170" spans="1:1" x14ac:dyDescent="0.2">
      <c r="A170" t="s">
        <v>178</v>
      </c>
    </row>
    <row r="171" spans="1:1" x14ac:dyDescent="0.2">
      <c r="A171" t="s">
        <v>197</v>
      </c>
    </row>
    <row r="172" spans="1:1" x14ac:dyDescent="0.2">
      <c r="A172" t="s">
        <v>179</v>
      </c>
    </row>
    <row r="173" spans="1:1" x14ac:dyDescent="0.2">
      <c r="A173" t="s">
        <v>198</v>
      </c>
    </row>
    <row r="174" spans="1:1" x14ac:dyDescent="0.2">
      <c r="A174" t="s">
        <v>180</v>
      </c>
    </row>
    <row r="175" spans="1:1" x14ac:dyDescent="0.2">
      <c r="A175" t="s">
        <v>55</v>
      </c>
    </row>
    <row r="176" spans="1:1" x14ac:dyDescent="0.2">
      <c r="A176" t="s">
        <v>181</v>
      </c>
    </row>
    <row r="177" spans="1:1" x14ac:dyDescent="0.2">
      <c r="A177" t="s">
        <v>57</v>
      </c>
    </row>
    <row r="178" spans="1:1" x14ac:dyDescent="0.2">
      <c r="A178" t="s">
        <v>193</v>
      </c>
    </row>
    <row r="179" spans="1:1" x14ac:dyDescent="0.2">
      <c r="A179" t="s">
        <v>58</v>
      </c>
    </row>
    <row r="180" spans="1:1" x14ac:dyDescent="0.2">
      <c r="A180" t="s">
        <v>59</v>
      </c>
    </row>
    <row r="181" spans="1:1" x14ac:dyDescent="0.2">
      <c r="A181" t="s">
        <v>60</v>
      </c>
    </row>
    <row r="182" spans="1:1" x14ac:dyDescent="0.2">
      <c r="A182" t="s">
        <v>61</v>
      </c>
    </row>
    <row r="183" spans="1:1" x14ac:dyDescent="0.2">
      <c r="A183" t="s">
        <v>56</v>
      </c>
    </row>
    <row r="184" spans="1:1" x14ac:dyDescent="0.2">
      <c r="A184" t="s">
        <v>388</v>
      </c>
    </row>
    <row r="185" spans="1:1" x14ac:dyDescent="0.2">
      <c r="A185" t="s">
        <v>396</v>
      </c>
    </row>
    <row r="186" spans="1:1" x14ac:dyDescent="0.2">
      <c r="A186" t="s">
        <v>397</v>
      </c>
    </row>
    <row r="187" spans="1:1" x14ac:dyDescent="0.2">
      <c r="A187" t="s">
        <v>398</v>
      </c>
    </row>
    <row r="188" spans="1:1" x14ac:dyDescent="0.2">
      <c r="A188" t="s">
        <v>399</v>
      </c>
    </row>
    <row r="189" spans="1:1" x14ac:dyDescent="0.2">
      <c r="A189" t="s">
        <v>400</v>
      </c>
    </row>
    <row r="190" spans="1:1" x14ac:dyDescent="0.2">
      <c r="A190" t="s">
        <v>401</v>
      </c>
    </row>
    <row r="191" spans="1:1" x14ac:dyDescent="0.2">
      <c r="A191" t="s">
        <v>402</v>
      </c>
    </row>
    <row r="192" spans="1:1" x14ac:dyDescent="0.2">
      <c r="A192" t="s">
        <v>403</v>
      </c>
    </row>
    <row r="193" spans="1:1" x14ac:dyDescent="0.2">
      <c r="A193" t="s">
        <v>405</v>
      </c>
    </row>
    <row r="194" spans="1:1" x14ac:dyDescent="0.2">
      <c r="A194" t="s">
        <v>389</v>
      </c>
    </row>
    <row r="195" spans="1:1" x14ac:dyDescent="0.2">
      <c r="A195" t="s">
        <v>390</v>
      </c>
    </row>
  </sheetData>
  <sortState ref="A1:B405">
    <sortCondition ref="B1:B405"/>
  </sortState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1"/>
  <sheetViews>
    <sheetView zoomScale="85" zoomScaleNormal="85" workbookViewId="0">
      <selection activeCell="H30" sqref="H30"/>
    </sheetView>
  </sheetViews>
  <sheetFormatPr defaultRowHeight="15" x14ac:dyDescent="0.2"/>
  <cols>
    <col min="1" max="1" width="16.6640625" bestFit="1" customWidth="1"/>
    <col min="4" max="4" width="15.109375" bestFit="1" customWidth="1"/>
    <col min="5" max="5" width="11.6640625" bestFit="1" customWidth="1"/>
    <col min="6" max="6" width="15" bestFit="1" customWidth="1"/>
  </cols>
  <sheetData>
    <row r="1" spans="1:6" x14ac:dyDescent="0.2">
      <c r="A1" s="81" t="s">
        <v>577</v>
      </c>
      <c r="B1" s="97" t="s">
        <v>510</v>
      </c>
      <c r="C1" s="98" t="s">
        <v>511</v>
      </c>
      <c r="D1" s="99" t="s">
        <v>512</v>
      </c>
    </row>
    <row r="2" spans="1:6" x14ac:dyDescent="0.2">
      <c r="A2" t="str">
        <f>+TEXT(B2/100,"###.00")&amp;" "&amp;C2&amp;"         "</f>
        <v xml:space="preserve">301.00 NoGp         </v>
      </c>
      <c r="B2" s="23" t="s">
        <v>513</v>
      </c>
      <c r="C2" s="19" t="s">
        <v>514</v>
      </c>
      <c r="D2" s="86">
        <v>0</v>
      </c>
      <c r="F2" t="e">
        <f>+COUNTIF(Electric!#REF!,IF(C2="NoGp",B2/100,A2))</f>
        <v>#REF!</v>
      </c>
    </row>
    <row r="3" spans="1:6" x14ac:dyDescent="0.2">
      <c r="A3" t="str">
        <f t="shared" ref="A3:A66" si="0">+TEXT(B3/100,"###.00")&amp;" "&amp;C3&amp;"         "</f>
        <v xml:space="preserve">302.00 NoGp         </v>
      </c>
      <c r="B3" s="23" t="s">
        <v>515</v>
      </c>
      <c r="C3" s="19" t="s">
        <v>514</v>
      </c>
      <c r="D3" s="86">
        <v>0</v>
      </c>
      <c r="F3" t="e">
        <f>+COUNTIF(Electric!#REF!,IF(C3="NoGp",B3/100,A3))</f>
        <v>#REF!</v>
      </c>
    </row>
    <row r="4" spans="1:6" x14ac:dyDescent="0.2">
      <c r="A4" t="str">
        <f t="shared" si="0"/>
        <v xml:space="preserve">310.20 NoGp         </v>
      </c>
      <c r="B4" s="23" t="s">
        <v>516</v>
      </c>
      <c r="C4" s="19" t="s">
        <v>514</v>
      </c>
      <c r="D4" s="86">
        <v>0</v>
      </c>
      <c r="F4" t="e">
        <f>+COUNTIF(Electric!#REF!,IF(C4="NoGp",B4/100,A4))</f>
        <v>#REF!</v>
      </c>
    </row>
    <row r="5" spans="1:6" x14ac:dyDescent="0.2">
      <c r="A5" t="str">
        <f t="shared" si="0"/>
        <v xml:space="preserve">310.25 NoGp         </v>
      </c>
      <c r="B5" s="100" t="s">
        <v>517</v>
      </c>
      <c r="C5" s="19" t="s">
        <v>514</v>
      </c>
      <c r="D5" s="86">
        <v>0</v>
      </c>
      <c r="F5" t="e">
        <f>+COUNTIF(Electric!#REF!,IF(C5="NoGp",B5/100,A5))</f>
        <v>#REF!</v>
      </c>
    </row>
    <row r="6" spans="1:6" x14ac:dyDescent="0.2">
      <c r="A6" t="str">
        <f t="shared" si="0"/>
        <v xml:space="preserve">311.00 NoGp         </v>
      </c>
      <c r="B6" s="23" t="s">
        <v>518</v>
      </c>
      <c r="C6" s="19" t="s">
        <v>514</v>
      </c>
      <c r="D6" s="86">
        <v>0</v>
      </c>
      <c r="F6" t="e">
        <f>+COUNTIF(Electric!#REF!,IF(C6="NoGp",B6/100,A6))</f>
        <v>#REF!</v>
      </c>
    </row>
    <row r="7" spans="1:6" x14ac:dyDescent="0.2">
      <c r="A7" t="str">
        <f t="shared" si="0"/>
        <v xml:space="preserve">311.00 0112         </v>
      </c>
      <c r="B7" s="23" t="s">
        <v>518</v>
      </c>
      <c r="C7" s="19" t="s">
        <v>416</v>
      </c>
      <c r="D7" s="86">
        <v>5054956</v>
      </c>
      <c r="F7" t="e">
        <f>+COUNTIF(Electric!#REF!,IF(C7="NoGp",B7/100,A7))</f>
        <v>#REF!</v>
      </c>
    </row>
    <row r="8" spans="1:6" x14ac:dyDescent="0.2">
      <c r="A8" t="str">
        <f t="shared" si="0"/>
        <v xml:space="preserve">311.00 0121         </v>
      </c>
      <c r="B8" s="23" t="s">
        <v>518</v>
      </c>
      <c r="C8" s="19" t="s">
        <v>417</v>
      </c>
      <c r="D8" s="86">
        <v>2106203</v>
      </c>
      <c r="F8" t="e">
        <f>+COUNTIF(Electric!#REF!,IF(C8="NoGp",B8/100,A8))</f>
        <v>#REF!</v>
      </c>
    </row>
    <row r="9" spans="1:6" x14ac:dyDescent="0.2">
      <c r="A9" t="str">
        <f t="shared" si="0"/>
        <v xml:space="preserve">311.00 0131         </v>
      </c>
      <c r="B9" s="23" t="s">
        <v>518</v>
      </c>
      <c r="C9" s="19" t="s">
        <v>418</v>
      </c>
      <c r="D9" s="86">
        <v>5917985</v>
      </c>
      <c r="F9" t="e">
        <f>+COUNTIF(Electric!#REF!,IF(C9="NoGp",B9/100,A9))</f>
        <v>#REF!</v>
      </c>
    </row>
    <row r="10" spans="1:6" x14ac:dyDescent="0.2">
      <c r="A10" t="str">
        <f t="shared" si="0"/>
        <v xml:space="preserve">311.00 0141         </v>
      </c>
      <c r="B10" s="23" t="s">
        <v>518</v>
      </c>
      <c r="C10" s="19" t="s">
        <v>419</v>
      </c>
      <c r="D10" s="86">
        <v>4655242</v>
      </c>
      <c r="F10" t="e">
        <f>+COUNTIF(Electric!#REF!,IF(C10="NoGp",B10/100,A10))</f>
        <v>#REF!</v>
      </c>
    </row>
    <row r="11" spans="1:6" x14ac:dyDescent="0.2">
      <c r="A11" t="str">
        <f t="shared" si="0"/>
        <v xml:space="preserve">311.00 0142         </v>
      </c>
      <c r="B11" s="23" t="s">
        <v>518</v>
      </c>
      <c r="C11" s="19" t="s">
        <v>420</v>
      </c>
      <c r="D11" s="86">
        <v>1728852</v>
      </c>
      <c r="F11" t="e">
        <f>+COUNTIF(Electric!#REF!,IF(C11="NoGp",B11/100,A11))</f>
        <v>#REF!</v>
      </c>
    </row>
    <row r="12" spans="1:6" x14ac:dyDescent="0.2">
      <c r="A12" t="str">
        <f t="shared" si="0"/>
        <v xml:space="preserve">311.00 0151         </v>
      </c>
      <c r="B12" s="23" t="s">
        <v>518</v>
      </c>
      <c r="C12" s="19" t="s">
        <v>421</v>
      </c>
      <c r="D12" s="86">
        <v>6270959</v>
      </c>
      <c r="F12" t="e">
        <f>+COUNTIF(Electric!#REF!,IF(C12="NoGp",B12/100,A12))</f>
        <v>#REF!</v>
      </c>
    </row>
    <row r="13" spans="1:6" x14ac:dyDescent="0.2">
      <c r="A13" t="str">
        <f t="shared" si="0"/>
        <v xml:space="preserve">311.00 0152         </v>
      </c>
      <c r="B13" s="23" t="s">
        <v>518</v>
      </c>
      <c r="C13" s="19" t="s">
        <v>422</v>
      </c>
      <c r="D13" s="86">
        <v>2353527</v>
      </c>
      <c r="F13" t="e">
        <f>+COUNTIF(Electric!#REF!,IF(C13="NoGp",B13/100,A13))</f>
        <v>#REF!</v>
      </c>
    </row>
    <row r="14" spans="1:6" x14ac:dyDescent="0.2">
      <c r="A14" t="str">
        <f t="shared" si="0"/>
        <v xml:space="preserve">311.00 0161         </v>
      </c>
      <c r="B14" s="23" t="s">
        <v>518</v>
      </c>
      <c r="C14" s="19" t="s">
        <v>423</v>
      </c>
      <c r="D14" s="86">
        <v>16588836</v>
      </c>
      <c r="F14" t="e">
        <f>+COUNTIF(Electric!#REF!,IF(C14="NoGp",B14/100,A14))</f>
        <v>#REF!</v>
      </c>
    </row>
    <row r="15" spans="1:6" x14ac:dyDescent="0.2">
      <c r="A15" t="str">
        <f t="shared" si="0"/>
        <v xml:space="preserve">311.00 0162         </v>
      </c>
      <c r="B15" s="23" t="s">
        <v>518</v>
      </c>
      <c r="C15" s="19" t="s">
        <v>424</v>
      </c>
      <c r="D15" s="86">
        <v>2205787</v>
      </c>
      <c r="F15" t="e">
        <f>+COUNTIF(Electric!#REF!,IF(C15="NoGp",B15/100,A15))</f>
        <v>#REF!</v>
      </c>
    </row>
    <row r="16" spans="1:6" x14ac:dyDescent="0.2">
      <c r="A16" t="str">
        <f t="shared" si="0"/>
        <v xml:space="preserve">311.00 0211         </v>
      </c>
      <c r="B16" s="23" t="s">
        <v>518</v>
      </c>
      <c r="C16" s="19" t="s">
        <v>425</v>
      </c>
      <c r="D16" s="86">
        <v>17589939</v>
      </c>
      <c r="F16" t="e">
        <f>+COUNTIF(Electric!#REF!,IF(C16="NoGp",B16/100,A16))</f>
        <v>#REF!</v>
      </c>
    </row>
    <row r="17" spans="1:6" x14ac:dyDescent="0.2">
      <c r="A17" t="str">
        <f t="shared" si="0"/>
        <v xml:space="preserve">311.00 0212         </v>
      </c>
      <c r="B17" s="23" t="s">
        <v>518</v>
      </c>
      <c r="C17" s="19" t="s">
        <v>426</v>
      </c>
      <c r="D17" s="86">
        <v>1974481</v>
      </c>
      <c r="F17" t="e">
        <f>+COUNTIF(Electric!#REF!,IF(C17="NoGp",B17/100,A17))</f>
        <v>#REF!</v>
      </c>
    </row>
    <row r="18" spans="1:6" x14ac:dyDescent="0.2">
      <c r="A18" t="str">
        <f t="shared" si="0"/>
        <v xml:space="preserve">311.00 0221         </v>
      </c>
      <c r="B18" s="23" t="s">
        <v>518</v>
      </c>
      <c r="C18" s="19" t="s">
        <v>427</v>
      </c>
      <c r="D18" s="86">
        <v>9936459</v>
      </c>
      <c r="F18" t="e">
        <f>+COUNTIF(Electric!#REF!,IF(C18="NoGp",B18/100,A18))</f>
        <v>#REF!</v>
      </c>
    </row>
    <row r="19" spans="1:6" x14ac:dyDescent="0.2">
      <c r="A19" t="str">
        <f t="shared" si="0"/>
        <v xml:space="preserve">311.00 0222         </v>
      </c>
      <c r="B19" s="23" t="s">
        <v>518</v>
      </c>
      <c r="C19" s="19" t="s">
        <v>428</v>
      </c>
      <c r="D19" s="86">
        <v>1629723</v>
      </c>
      <c r="F19" t="e">
        <f>+COUNTIF(Electric!#REF!,IF(C19="NoGp",B19/100,A19))</f>
        <v>#REF!</v>
      </c>
    </row>
    <row r="20" spans="1:6" x14ac:dyDescent="0.2">
      <c r="A20" t="str">
        <f t="shared" si="0"/>
        <v xml:space="preserve">311.00 0231         </v>
      </c>
      <c r="B20" s="23" t="s">
        <v>518</v>
      </c>
      <c r="C20" s="19" t="s">
        <v>429</v>
      </c>
      <c r="D20" s="86">
        <v>20508260</v>
      </c>
      <c r="F20" t="e">
        <f>+COUNTIF(Electric!#REF!,IF(C20="NoGp",B20/100,A20))</f>
        <v>#REF!</v>
      </c>
    </row>
    <row r="21" spans="1:6" x14ac:dyDescent="0.2">
      <c r="A21" t="str">
        <f t="shared" si="0"/>
        <v xml:space="preserve">311.00 0232         </v>
      </c>
      <c r="B21" s="23" t="s">
        <v>518</v>
      </c>
      <c r="C21" s="19" t="s">
        <v>430</v>
      </c>
      <c r="D21" s="86">
        <v>485747</v>
      </c>
      <c r="F21" t="e">
        <f>+COUNTIF(Electric!#REF!,IF(C21="NoGp",B21/100,A21))</f>
        <v>#REF!</v>
      </c>
    </row>
    <row r="22" spans="1:6" x14ac:dyDescent="0.2">
      <c r="A22" t="str">
        <f t="shared" si="0"/>
        <v xml:space="preserve">311.00 0241         </v>
      </c>
      <c r="B22" s="23" t="s">
        <v>518</v>
      </c>
      <c r="C22" s="19" t="s">
        <v>431</v>
      </c>
      <c r="D22" s="86">
        <v>38607501</v>
      </c>
      <c r="F22" t="e">
        <f>+COUNTIF(Electric!#REF!,IF(C22="NoGp",B22/100,A22))</f>
        <v>#REF!</v>
      </c>
    </row>
    <row r="23" spans="1:6" x14ac:dyDescent="0.2">
      <c r="A23" t="str">
        <f t="shared" si="0"/>
        <v xml:space="preserve">311.00 0242         </v>
      </c>
      <c r="B23" s="23" t="s">
        <v>518</v>
      </c>
      <c r="C23" s="19" t="s">
        <v>432</v>
      </c>
      <c r="D23" s="86">
        <v>4985213</v>
      </c>
      <c r="F23" t="e">
        <f>+COUNTIF(Electric!#REF!,IF(C23="NoGp",B23/100,A23))</f>
        <v>#REF!</v>
      </c>
    </row>
    <row r="24" spans="1:6" x14ac:dyDescent="0.2">
      <c r="A24" t="str">
        <f t="shared" si="0"/>
        <v xml:space="preserve">311.00 0311         </v>
      </c>
      <c r="B24" s="23" t="s">
        <v>518</v>
      </c>
      <c r="C24" s="19" t="s">
        <v>433</v>
      </c>
      <c r="D24" s="86">
        <v>61530223</v>
      </c>
      <c r="F24" t="e">
        <f>+COUNTIF(Electric!#REF!,IF(C24="NoGp",B24/100,A24))</f>
        <v>#REF!</v>
      </c>
    </row>
    <row r="25" spans="1:6" x14ac:dyDescent="0.2">
      <c r="A25" t="str">
        <f t="shared" si="0"/>
        <v xml:space="preserve">311.00 0312         </v>
      </c>
      <c r="B25" s="23" t="s">
        <v>518</v>
      </c>
      <c r="C25" s="19" t="s">
        <v>434</v>
      </c>
      <c r="D25" s="86">
        <v>366848</v>
      </c>
      <c r="F25" t="e">
        <f>+COUNTIF(Electric!#REF!,IF(C25="NoGp",B25/100,A25))</f>
        <v>#REF!</v>
      </c>
    </row>
    <row r="26" spans="1:6" x14ac:dyDescent="0.2">
      <c r="A26" t="str">
        <f t="shared" si="0"/>
        <v xml:space="preserve">311.00 0321         </v>
      </c>
      <c r="B26" s="23" t="s">
        <v>518</v>
      </c>
      <c r="C26" s="19" t="s">
        <v>435</v>
      </c>
      <c r="D26" s="86">
        <v>299936</v>
      </c>
      <c r="F26" t="e">
        <f>+COUNTIF(Electric!#REF!,IF(C26="NoGp",B26/100,A26))</f>
        <v>#REF!</v>
      </c>
    </row>
    <row r="27" spans="1:6" x14ac:dyDescent="0.2">
      <c r="A27" t="str">
        <f t="shared" si="0"/>
        <v xml:space="preserve">311.10 NoGp         </v>
      </c>
      <c r="B27" s="23" t="s">
        <v>519</v>
      </c>
      <c r="C27" s="19" t="s">
        <v>514</v>
      </c>
      <c r="D27" s="86">
        <v>0</v>
      </c>
      <c r="F27" t="e">
        <f>+COUNTIF(Electric!#REF!,IF(C27="NoGp",B27/100,A27))</f>
        <v>#REF!</v>
      </c>
    </row>
    <row r="28" spans="1:6" x14ac:dyDescent="0.2">
      <c r="A28" t="str">
        <f t="shared" si="0"/>
        <v xml:space="preserve">311.10 0161         </v>
      </c>
      <c r="B28" s="23" t="s">
        <v>519</v>
      </c>
      <c r="C28" s="19" t="s">
        <v>423</v>
      </c>
      <c r="D28" s="86">
        <v>0</v>
      </c>
      <c r="F28" t="e">
        <f>+COUNTIF(Electric!#REF!,IF(C28="NoGp",B28/100,A28))</f>
        <v>#REF!</v>
      </c>
    </row>
    <row r="29" spans="1:6" x14ac:dyDescent="0.2">
      <c r="A29" t="str">
        <f t="shared" si="0"/>
        <v xml:space="preserve">311.10 0241         </v>
      </c>
      <c r="B29" s="23" t="s">
        <v>519</v>
      </c>
      <c r="C29" s="19" t="s">
        <v>431</v>
      </c>
      <c r="D29" s="86">
        <v>0</v>
      </c>
      <c r="F29" t="e">
        <f>+COUNTIF(Electric!#REF!,IF(C29="NoGp",B29/100,A29))</f>
        <v>#REF!</v>
      </c>
    </row>
    <row r="30" spans="1:6" x14ac:dyDescent="0.2">
      <c r="A30" t="str">
        <f t="shared" si="0"/>
        <v xml:space="preserve">312.00 NoGp         </v>
      </c>
      <c r="B30" s="23" t="s">
        <v>520</v>
      </c>
      <c r="C30" s="19" t="s">
        <v>514</v>
      </c>
      <c r="D30" s="86">
        <v>0</v>
      </c>
      <c r="F30" t="e">
        <f>+COUNTIF(Electric!#REF!,IF(C30="NoGp",B30/100,A30))</f>
        <v>#REF!</v>
      </c>
    </row>
    <row r="31" spans="1:6" x14ac:dyDescent="0.2">
      <c r="A31" t="str">
        <f t="shared" si="0"/>
        <v xml:space="preserve">312.01 0103         </v>
      </c>
      <c r="B31" s="23" t="s">
        <v>578</v>
      </c>
      <c r="C31" s="19" t="s">
        <v>437</v>
      </c>
      <c r="D31" s="86">
        <v>55564</v>
      </c>
      <c r="F31" t="e">
        <f>+COUNTIF(Electric!#REF!,IF(C31="NoGp",B31/100,A31))</f>
        <v>#REF!</v>
      </c>
    </row>
    <row r="32" spans="1:6" x14ac:dyDescent="0.2">
      <c r="A32" t="str">
        <f t="shared" si="0"/>
        <v xml:space="preserve">312.02 0104         </v>
      </c>
      <c r="B32" s="23" t="s">
        <v>579</v>
      </c>
      <c r="C32" s="19" t="s">
        <v>439</v>
      </c>
      <c r="D32" s="86">
        <v>1161405</v>
      </c>
      <c r="F32" t="e">
        <f>+COUNTIF(Electric!#REF!,IF(C32="NoGp",B32/100,A32))</f>
        <v>#REF!</v>
      </c>
    </row>
    <row r="33" spans="1:6" x14ac:dyDescent="0.2">
      <c r="A33" t="str">
        <f t="shared" si="0"/>
        <v xml:space="preserve">312.00 0112         </v>
      </c>
      <c r="B33" s="23" t="s">
        <v>520</v>
      </c>
      <c r="C33" s="19" t="s">
        <v>416</v>
      </c>
      <c r="D33" s="86">
        <v>1222173</v>
      </c>
      <c r="F33" t="e">
        <f>+COUNTIF(Electric!#REF!,IF(C33="NoGp",B33/100,A33))</f>
        <v>#REF!</v>
      </c>
    </row>
    <row r="34" spans="1:6" x14ac:dyDescent="0.2">
      <c r="A34" t="str">
        <f t="shared" si="0"/>
        <v xml:space="preserve">312.00 0121         </v>
      </c>
      <c r="B34" s="23" t="s">
        <v>520</v>
      </c>
      <c r="C34" s="19" t="s">
        <v>417</v>
      </c>
      <c r="D34" s="86">
        <v>150327</v>
      </c>
      <c r="F34" t="e">
        <f>+COUNTIF(Electric!#REF!,IF(C34="NoGp",B34/100,A34))</f>
        <v>#REF!</v>
      </c>
    </row>
    <row r="35" spans="1:6" x14ac:dyDescent="0.2">
      <c r="A35" t="str">
        <f t="shared" si="0"/>
        <v xml:space="preserve">312.00 0131         </v>
      </c>
      <c r="B35" s="23" t="s">
        <v>520</v>
      </c>
      <c r="C35" s="19" t="s">
        <v>418</v>
      </c>
      <c r="D35" s="86">
        <v>1156215</v>
      </c>
      <c r="F35" t="e">
        <f>+COUNTIF(Electric!#REF!,IF(C35="NoGp",B35/100,A35))</f>
        <v>#REF!</v>
      </c>
    </row>
    <row r="36" spans="1:6" x14ac:dyDescent="0.2">
      <c r="A36" t="str">
        <f t="shared" si="0"/>
        <v xml:space="preserve">312.00 0141         </v>
      </c>
      <c r="B36" s="23" t="s">
        <v>520</v>
      </c>
      <c r="C36" s="19" t="s">
        <v>419</v>
      </c>
      <c r="D36" s="86">
        <v>21739066</v>
      </c>
      <c r="F36" t="e">
        <f>+COUNTIF(Electric!#REF!,IF(C36="NoGp",B36/100,A36))</f>
        <v>#REF!</v>
      </c>
    </row>
    <row r="37" spans="1:6" x14ac:dyDescent="0.2">
      <c r="A37" t="str">
        <f t="shared" si="0"/>
        <v xml:space="preserve">312.00 0142         </v>
      </c>
      <c r="B37" s="23" t="s">
        <v>520</v>
      </c>
      <c r="C37" s="19" t="s">
        <v>420</v>
      </c>
      <c r="D37" s="86">
        <v>19549630</v>
      </c>
      <c r="F37" t="e">
        <f>+COUNTIF(Electric!#REF!,IF(C37="NoGp",B37/100,A37))</f>
        <v>#REF!</v>
      </c>
    </row>
    <row r="38" spans="1:6" x14ac:dyDescent="0.2">
      <c r="A38" t="str">
        <f t="shared" si="0"/>
        <v xml:space="preserve">312.00 0151         </v>
      </c>
      <c r="B38" s="23" t="s">
        <v>520</v>
      </c>
      <c r="C38" s="19" t="s">
        <v>421</v>
      </c>
      <c r="D38" s="86">
        <v>18677309</v>
      </c>
      <c r="F38" t="e">
        <f>+COUNTIF(Electric!#REF!,IF(C38="NoGp",B38/100,A38))</f>
        <v>#REF!</v>
      </c>
    </row>
    <row r="39" spans="1:6" x14ac:dyDescent="0.2">
      <c r="A39" t="str">
        <f t="shared" si="0"/>
        <v xml:space="preserve">312.00 0152         </v>
      </c>
      <c r="B39" s="23" t="s">
        <v>520</v>
      </c>
      <c r="C39" s="19" t="s">
        <v>422</v>
      </c>
      <c r="D39" s="86">
        <v>30251323</v>
      </c>
      <c r="F39" t="e">
        <f>+COUNTIF(Electric!#REF!,IF(C39="NoGp",B39/100,A39))</f>
        <v>#REF!</v>
      </c>
    </row>
    <row r="40" spans="1:6" x14ac:dyDescent="0.2">
      <c r="A40" t="str">
        <f t="shared" si="0"/>
        <v xml:space="preserve">312.00 0161         </v>
      </c>
      <c r="B40" s="23" t="s">
        <v>520</v>
      </c>
      <c r="C40" s="19" t="s">
        <v>423</v>
      </c>
      <c r="D40" s="86">
        <v>27194785</v>
      </c>
      <c r="F40" t="e">
        <f>+COUNTIF(Electric!#REF!,IF(C40="NoGp",B40/100,A40))</f>
        <v>#REF!</v>
      </c>
    </row>
    <row r="41" spans="1:6" x14ac:dyDescent="0.2">
      <c r="A41" t="str">
        <f t="shared" si="0"/>
        <v xml:space="preserve">312.00 0162         </v>
      </c>
      <c r="B41" s="23" t="s">
        <v>520</v>
      </c>
      <c r="C41" s="19" t="s">
        <v>424</v>
      </c>
      <c r="D41" s="86">
        <v>28381716</v>
      </c>
      <c r="F41" t="e">
        <f>+COUNTIF(Electric!#REF!,IF(C41="NoGp",B41/100,A41))</f>
        <v>#REF!</v>
      </c>
    </row>
    <row r="42" spans="1:6" x14ac:dyDescent="0.2">
      <c r="A42" t="str">
        <f t="shared" si="0"/>
        <v xml:space="preserve">312.01 0203         </v>
      </c>
      <c r="B42" s="23" t="s">
        <v>578</v>
      </c>
      <c r="C42" s="19" t="s">
        <v>438</v>
      </c>
      <c r="D42" s="86">
        <v>490191</v>
      </c>
      <c r="F42" t="e">
        <f>+COUNTIF(Electric!#REF!,IF(C42="NoGp",B42/100,A42))</f>
        <v>#REF!</v>
      </c>
    </row>
    <row r="43" spans="1:6" x14ac:dyDescent="0.2">
      <c r="A43" t="str">
        <f t="shared" si="0"/>
        <v xml:space="preserve">312.02 0204         </v>
      </c>
      <c r="B43" s="23" t="s">
        <v>579</v>
      </c>
      <c r="C43" s="19" t="s">
        <v>440</v>
      </c>
      <c r="D43" s="86">
        <v>2214107</v>
      </c>
      <c r="F43" t="e">
        <f>+COUNTIF(Electric!#REF!,IF(C43="NoGp",B43/100,A43))</f>
        <v>#REF!</v>
      </c>
    </row>
    <row r="44" spans="1:6" x14ac:dyDescent="0.2">
      <c r="A44" t="str">
        <f t="shared" si="0"/>
        <v xml:space="preserve">312.00 0211         </v>
      </c>
      <c r="B44" s="23" t="s">
        <v>520</v>
      </c>
      <c r="C44" s="19" t="s">
        <v>425</v>
      </c>
      <c r="D44" s="86">
        <v>34098918</v>
      </c>
      <c r="F44" t="e">
        <f>+COUNTIF(Electric!#REF!,IF(C44="NoGp",B44/100,A44))</f>
        <v>#REF!</v>
      </c>
    </row>
    <row r="45" spans="1:6" x14ac:dyDescent="0.2">
      <c r="A45" t="str">
        <f t="shared" si="0"/>
        <v xml:space="preserve">312.00 0212         </v>
      </c>
      <c r="B45" s="23" t="s">
        <v>520</v>
      </c>
      <c r="C45" s="19" t="s">
        <v>426</v>
      </c>
      <c r="D45" s="86">
        <v>32558338</v>
      </c>
      <c r="F45" t="e">
        <f>+COUNTIF(Electric!#REF!,IF(C45="NoGp",B45/100,A45))</f>
        <v>#REF!</v>
      </c>
    </row>
    <row r="46" spans="1:6" x14ac:dyDescent="0.2">
      <c r="A46" t="str">
        <f t="shared" si="0"/>
        <v xml:space="preserve">312.00 0221         </v>
      </c>
      <c r="B46" s="23" t="s">
        <v>520</v>
      </c>
      <c r="C46" s="19" t="s">
        <v>427</v>
      </c>
      <c r="D46" s="86">
        <v>26986386</v>
      </c>
      <c r="F46" t="e">
        <f>+COUNTIF(Electric!#REF!,IF(C46="NoGp",B46/100,A46))</f>
        <v>#REF!</v>
      </c>
    </row>
    <row r="47" spans="1:6" x14ac:dyDescent="0.2">
      <c r="A47" t="str">
        <f t="shared" si="0"/>
        <v xml:space="preserve">312.00 0222         </v>
      </c>
      <c r="B47" s="23" t="s">
        <v>520</v>
      </c>
      <c r="C47" s="19" t="s">
        <v>428</v>
      </c>
      <c r="D47" s="86">
        <v>28309628</v>
      </c>
      <c r="F47" t="e">
        <f>+COUNTIF(Electric!#REF!,IF(C47="NoGp",B47/100,A47))</f>
        <v>#REF!</v>
      </c>
    </row>
    <row r="48" spans="1:6" x14ac:dyDescent="0.2">
      <c r="A48" t="str">
        <f t="shared" si="0"/>
        <v xml:space="preserve">312.00 0231         </v>
      </c>
      <c r="B48" s="23" t="s">
        <v>520</v>
      </c>
      <c r="C48" s="19" t="s">
        <v>429</v>
      </c>
      <c r="D48" s="86">
        <v>66027985</v>
      </c>
      <c r="F48" t="e">
        <f>+COUNTIF(Electric!#REF!,IF(C48="NoGp",B48/100,A48))</f>
        <v>#REF!</v>
      </c>
    </row>
    <row r="49" spans="1:6" x14ac:dyDescent="0.2">
      <c r="A49" t="str">
        <f t="shared" si="0"/>
        <v xml:space="preserve">312.00 0232         </v>
      </c>
      <c r="B49" s="23" t="s">
        <v>520</v>
      </c>
      <c r="C49" s="19" t="s">
        <v>430</v>
      </c>
      <c r="D49" s="86">
        <v>36126930</v>
      </c>
      <c r="F49" t="e">
        <f>+COUNTIF(Electric!#REF!,IF(C49="NoGp",B49/100,A49))</f>
        <v>#REF!</v>
      </c>
    </row>
    <row r="50" spans="1:6" x14ac:dyDescent="0.2">
      <c r="A50" t="str">
        <f t="shared" si="0"/>
        <v xml:space="preserve">312.00 0241         </v>
      </c>
      <c r="B50" s="23" t="s">
        <v>520</v>
      </c>
      <c r="C50" s="19" t="s">
        <v>431</v>
      </c>
      <c r="D50" s="86">
        <v>104471839</v>
      </c>
      <c r="F50" t="e">
        <f>+COUNTIF(Electric!#REF!,IF(C50="NoGp",B50/100,A50))</f>
        <v>#REF!</v>
      </c>
    </row>
    <row r="51" spans="1:6" x14ac:dyDescent="0.2">
      <c r="A51" t="str">
        <f t="shared" si="0"/>
        <v xml:space="preserve">312.00 0242         </v>
      </c>
      <c r="B51" s="23" t="s">
        <v>520</v>
      </c>
      <c r="C51" s="19" t="s">
        <v>432</v>
      </c>
      <c r="D51" s="86">
        <v>76611965</v>
      </c>
      <c r="F51" t="e">
        <f>+COUNTIF(Electric!#REF!,IF(C51="NoGp",B51/100,A51))</f>
        <v>#REF!</v>
      </c>
    </row>
    <row r="52" spans="1:6" x14ac:dyDescent="0.2">
      <c r="A52" t="str">
        <f t="shared" si="0"/>
        <v xml:space="preserve">312.00 0311         </v>
      </c>
      <c r="B52" s="23" t="s">
        <v>520</v>
      </c>
      <c r="C52" s="19" t="s">
        <v>433</v>
      </c>
      <c r="D52" s="86">
        <v>74259062</v>
      </c>
      <c r="F52" t="e">
        <f>+COUNTIF(Electric!#REF!,IF(C52="NoGp",B52/100,A52))</f>
        <v>#REF!</v>
      </c>
    </row>
    <row r="53" spans="1:6" x14ac:dyDescent="0.2">
      <c r="A53" t="str">
        <f t="shared" si="0"/>
        <v xml:space="preserve">312.00 0312         </v>
      </c>
      <c r="B53" s="23" t="s">
        <v>520</v>
      </c>
      <c r="C53" s="19" t="s">
        <v>434</v>
      </c>
      <c r="D53" s="86">
        <v>46576791</v>
      </c>
      <c r="F53" t="e">
        <f>+COUNTIF(Electric!#REF!,IF(C53="NoGp",B53/100,A53))</f>
        <v>#REF!</v>
      </c>
    </row>
    <row r="54" spans="1:6" x14ac:dyDescent="0.2">
      <c r="A54" t="str">
        <f t="shared" si="0"/>
        <v xml:space="preserve">312.00 0321         </v>
      </c>
      <c r="B54" s="23" t="s">
        <v>520</v>
      </c>
      <c r="C54" s="19" t="s">
        <v>435</v>
      </c>
      <c r="D54" s="86">
        <v>4860859</v>
      </c>
      <c r="F54" t="e">
        <f>+COUNTIF(Electric!#REF!,IF(C54="NoGp",B54/100,A54))</f>
        <v>#REF!</v>
      </c>
    </row>
    <row r="55" spans="1:6" x14ac:dyDescent="0.2">
      <c r="A55" t="str">
        <f t="shared" si="0"/>
        <v xml:space="preserve">312.00 0322         </v>
      </c>
      <c r="B55" s="23" t="s">
        <v>520</v>
      </c>
      <c r="C55" s="19" t="s">
        <v>436</v>
      </c>
      <c r="D55" s="86">
        <v>561126</v>
      </c>
      <c r="F55" t="e">
        <f>+COUNTIF(Electric!#REF!,IF(C55="NoGp",B55/100,A55))</f>
        <v>#REF!</v>
      </c>
    </row>
    <row r="56" spans="1:6" x14ac:dyDescent="0.2">
      <c r="A56" t="str">
        <f t="shared" si="0"/>
        <v xml:space="preserve">314.00 NoGp         </v>
      </c>
      <c r="B56" s="23" t="s">
        <v>521</v>
      </c>
      <c r="C56" s="19" t="s">
        <v>514</v>
      </c>
      <c r="D56" s="86">
        <v>0</v>
      </c>
      <c r="F56" t="e">
        <f>+COUNTIF(Electric!#REF!,IF(C56="NoGp",B56/100,A56))</f>
        <v>#REF!</v>
      </c>
    </row>
    <row r="57" spans="1:6" x14ac:dyDescent="0.2">
      <c r="A57" t="str">
        <f t="shared" si="0"/>
        <v xml:space="preserve">314.00 0112         </v>
      </c>
      <c r="B57" s="23" t="s">
        <v>521</v>
      </c>
      <c r="C57" s="19" t="s">
        <v>416</v>
      </c>
      <c r="D57" s="86">
        <v>158077</v>
      </c>
      <c r="F57" t="e">
        <f>+COUNTIF(Electric!#REF!,IF(C57="NoGp",B57/100,A57))</f>
        <v>#REF!</v>
      </c>
    </row>
    <row r="58" spans="1:6" x14ac:dyDescent="0.2">
      <c r="A58" t="str">
        <f t="shared" si="0"/>
        <v xml:space="preserve">314.00 0121         </v>
      </c>
      <c r="B58" s="23" t="s">
        <v>521</v>
      </c>
      <c r="C58" s="19" t="s">
        <v>417</v>
      </c>
      <c r="D58" s="86">
        <v>20929</v>
      </c>
      <c r="F58" t="e">
        <f>+COUNTIF(Electric!#REF!,IF(C58="NoGp",B58/100,A58))</f>
        <v>#REF!</v>
      </c>
    </row>
    <row r="59" spans="1:6" x14ac:dyDescent="0.2">
      <c r="A59" t="str">
        <f t="shared" si="0"/>
        <v xml:space="preserve">314.00 0131         </v>
      </c>
      <c r="B59" s="23" t="s">
        <v>521</v>
      </c>
      <c r="C59" s="19" t="s">
        <v>418</v>
      </c>
      <c r="D59" s="86">
        <v>1004855</v>
      </c>
      <c r="F59" t="e">
        <f>+COUNTIF(Electric!#REF!,IF(C59="NoGp",B59/100,A59))</f>
        <v>#REF!</v>
      </c>
    </row>
    <row r="60" spans="1:6" x14ac:dyDescent="0.2">
      <c r="A60" t="str">
        <f t="shared" si="0"/>
        <v xml:space="preserve">314.00 0141         </v>
      </c>
      <c r="B60" s="23" t="s">
        <v>521</v>
      </c>
      <c r="C60" s="19" t="s">
        <v>419</v>
      </c>
      <c r="D60" s="86">
        <v>8958801</v>
      </c>
      <c r="F60" t="e">
        <f>+COUNTIF(Electric!#REF!,IF(C60="NoGp",B60/100,A60))</f>
        <v>#REF!</v>
      </c>
    </row>
    <row r="61" spans="1:6" x14ac:dyDescent="0.2">
      <c r="A61" t="str">
        <f t="shared" si="0"/>
        <v xml:space="preserve">314.00 0151         </v>
      </c>
      <c r="B61" s="23" t="s">
        <v>521</v>
      </c>
      <c r="C61" s="19" t="s">
        <v>421</v>
      </c>
      <c r="D61" s="86">
        <v>7826617</v>
      </c>
      <c r="F61" t="e">
        <f>+COUNTIF(Electric!#REF!,IF(C61="NoGp",B61/100,A61))</f>
        <v>#REF!</v>
      </c>
    </row>
    <row r="62" spans="1:6" x14ac:dyDescent="0.2">
      <c r="A62" t="str">
        <f t="shared" si="0"/>
        <v xml:space="preserve">314.00 0161         </v>
      </c>
      <c r="B62" s="23" t="s">
        <v>521</v>
      </c>
      <c r="C62" s="19" t="s">
        <v>423</v>
      </c>
      <c r="D62" s="86">
        <v>11106734</v>
      </c>
      <c r="F62" t="e">
        <f>+COUNTIF(Electric!#REF!,IF(C62="NoGp",B62/100,A62))</f>
        <v>#REF!</v>
      </c>
    </row>
    <row r="63" spans="1:6" x14ac:dyDescent="0.2">
      <c r="A63" t="str">
        <f t="shared" si="0"/>
        <v xml:space="preserve">314.00 0211         </v>
      </c>
      <c r="B63" s="23" t="s">
        <v>521</v>
      </c>
      <c r="C63" s="19" t="s">
        <v>425</v>
      </c>
      <c r="D63" s="86">
        <v>13065010</v>
      </c>
      <c r="F63" t="e">
        <f>+COUNTIF(Electric!#REF!,IF(C63="NoGp",B63/100,A63))</f>
        <v>#REF!</v>
      </c>
    </row>
    <row r="64" spans="1:6" x14ac:dyDescent="0.2">
      <c r="A64" t="str">
        <f t="shared" si="0"/>
        <v xml:space="preserve">314.00 0221         </v>
      </c>
      <c r="B64" s="23" t="s">
        <v>521</v>
      </c>
      <c r="C64" s="19" t="s">
        <v>427</v>
      </c>
      <c r="D64" s="86">
        <v>13298105</v>
      </c>
      <c r="F64" t="e">
        <f>+COUNTIF(Electric!#REF!,IF(C64="NoGp",B64/100,A64))</f>
        <v>#REF!</v>
      </c>
    </row>
    <row r="65" spans="1:6" x14ac:dyDescent="0.2">
      <c r="A65" t="str">
        <f t="shared" si="0"/>
        <v xml:space="preserve">314.00 0231         </v>
      </c>
      <c r="B65" s="23" t="s">
        <v>521</v>
      </c>
      <c r="C65" s="19" t="s">
        <v>429</v>
      </c>
      <c r="D65" s="86">
        <v>19495161</v>
      </c>
      <c r="F65" t="e">
        <f>+COUNTIF(Electric!#REF!,IF(C65="NoGp",B65/100,A65))</f>
        <v>#REF!</v>
      </c>
    </row>
    <row r="66" spans="1:6" x14ac:dyDescent="0.2">
      <c r="A66" t="str">
        <f t="shared" si="0"/>
        <v xml:space="preserve">314.00 0241         </v>
      </c>
      <c r="B66" s="23" t="s">
        <v>521</v>
      </c>
      <c r="C66" s="19" t="s">
        <v>431</v>
      </c>
      <c r="D66" s="86">
        <v>28812799</v>
      </c>
      <c r="F66" t="e">
        <f>+COUNTIF(Electric!#REF!,IF(C66="NoGp",B66/100,A66))</f>
        <v>#REF!</v>
      </c>
    </row>
    <row r="67" spans="1:6" x14ac:dyDescent="0.2">
      <c r="A67" t="str">
        <f t="shared" ref="A67:A130" si="1">+TEXT(B67/100,"###.00")&amp;" "&amp;C67&amp;"         "</f>
        <v xml:space="preserve">314.00 0311         </v>
      </c>
      <c r="B67" s="23" t="s">
        <v>521</v>
      </c>
      <c r="C67" s="19" t="s">
        <v>433</v>
      </c>
      <c r="D67" s="86">
        <v>22348217</v>
      </c>
      <c r="F67" t="e">
        <f>+COUNTIF(Electric!#REF!,IF(C67="NoGp",B67/100,A67))</f>
        <v>#REF!</v>
      </c>
    </row>
    <row r="68" spans="1:6" x14ac:dyDescent="0.2">
      <c r="A68" t="str">
        <f t="shared" si="1"/>
        <v xml:space="preserve">314.00 0321         </v>
      </c>
      <c r="B68" s="23" t="s">
        <v>521</v>
      </c>
      <c r="C68" s="19" t="s">
        <v>435</v>
      </c>
      <c r="D68" s="86">
        <v>2602945</v>
      </c>
      <c r="F68" t="e">
        <f>+COUNTIF(Electric!#REF!,IF(C68="NoGp",B68/100,A68))</f>
        <v>#REF!</v>
      </c>
    </row>
    <row r="69" spans="1:6" x14ac:dyDescent="0.2">
      <c r="A69" t="str">
        <f t="shared" si="1"/>
        <v xml:space="preserve">315.00 NoGp         </v>
      </c>
      <c r="B69" s="23" t="s">
        <v>522</v>
      </c>
      <c r="C69" s="19" t="s">
        <v>514</v>
      </c>
      <c r="D69" s="86">
        <v>0</v>
      </c>
      <c r="F69" t="e">
        <f>+COUNTIF(Electric!#REF!,IF(C69="NoGp",B69/100,A69))</f>
        <v>#REF!</v>
      </c>
    </row>
    <row r="70" spans="1:6" x14ac:dyDescent="0.2">
      <c r="A70" t="str">
        <f t="shared" si="1"/>
        <v xml:space="preserve">315.00 0112         </v>
      </c>
      <c r="B70" s="23" t="s">
        <v>522</v>
      </c>
      <c r="C70" s="19" t="s">
        <v>416</v>
      </c>
      <c r="D70" s="86">
        <v>2336183</v>
      </c>
      <c r="F70" t="e">
        <f>+COUNTIF(Electric!#REF!,IF(C70="NoGp",B70/100,A70))</f>
        <v>#REF!</v>
      </c>
    </row>
    <row r="71" spans="1:6" x14ac:dyDescent="0.2">
      <c r="A71" t="str">
        <f t="shared" si="1"/>
        <v xml:space="preserve">315.00 0121         </v>
      </c>
      <c r="B71" s="23" t="s">
        <v>522</v>
      </c>
      <c r="C71" s="19" t="s">
        <v>417</v>
      </c>
      <c r="D71" s="86">
        <v>1625642</v>
      </c>
      <c r="F71" t="e">
        <f>+COUNTIF(Electric!#REF!,IF(C71="NoGp",B71/100,A71))</f>
        <v>#REF!</v>
      </c>
    </row>
    <row r="72" spans="1:6" x14ac:dyDescent="0.2">
      <c r="A72" t="str">
        <f t="shared" si="1"/>
        <v xml:space="preserve">315.00 0131         </v>
      </c>
      <c r="B72" s="23" t="s">
        <v>522</v>
      </c>
      <c r="C72" s="19" t="s">
        <v>418</v>
      </c>
      <c r="D72" s="86">
        <v>1319657</v>
      </c>
      <c r="F72" t="e">
        <f>+COUNTIF(Electric!#REF!,IF(C72="NoGp",B72/100,A72))</f>
        <v>#REF!</v>
      </c>
    </row>
    <row r="73" spans="1:6" x14ac:dyDescent="0.2">
      <c r="A73" t="str">
        <f t="shared" si="1"/>
        <v xml:space="preserve">315.00 0141         </v>
      </c>
      <c r="B73" s="23" t="s">
        <v>522</v>
      </c>
      <c r="C73" s="19" t="s">
        <v>419</v>
      </c>
      <c r="D73" s="86">
        <v>4108387</v>
      </c>
      <c r="F73" t="e">
        <f>+COUNTIF(Electric!#REF!,IF(C73="NoGp",B73/100,A73))</f>
        <v>#REF!</v>
      </c>
    </row>
    <row r="74" spans="1:6" x14ac:dyDescent="0.2">
      <c r="A74" t="str">
        <f t="shared" si="1"/>
        <v xml:space="preserve">315.00 0142         </v>
      </c>
      <c r="B74" s="23" t="s">
        <v>522</v>
      </c>
      <c r="C74" s="19" t="s">
        <v>420</v>
      </c>
      <c r="D74" s="86">
        <v>2242583</v>
      </c>
      <c r="F74" t="e">
        <f>+COUNTIF(Electric!#REF!,IF(C74="NoGp",B74/100,A74))</f>
        <v>#REF!</v>
      </c>
    </row>
    <row r="75" spans="1:6" x14ac:dyDescent="0.2">
      <c r="A75" t="str">
        <f t="shared" si="1"/>
        <v xml:space="preserve">315.00 0151         </v>
      </c>
      <c r="B75" s="23" t="s">
        <v>522</v>
      </c>
      <c r="C75" s="19" t="s">
        <v>421</v>
      </c>
      <c r="D75" s="86">
        <v>4222622</v>
      </c>
      <c r="F75" t="e">
        <f>+COUNTIF(Electric!#REF!,IF(C75="NoGp",B75/100,A75))</f>
        <v>#REF!</v>
      </c>
    </row>
    <row r="76" spans="1:6" x14ac:dyDescent="0.2">
      <c r="A76" t="str">
        <f t="shared" si="1"/>
        <v xml:space="preserve">315.00 0152         </v>
      </c>
      <c r="B76" s="23" t="s">
        <v>522</v>
      </c>
      <c r="C76" s="19" t="s">
        <v>422</v>
      </c>
      <c r="D76" s="86">
        <v>3101670</v>
      </c>
      <c r="F76" t="e">
        <f>+COUNTIF(Electric!#REF!,IF(C76="NoGp",B76/100,A76))</f>
        <v>#REF!</v>
      </c>
    </row>
    <row r="77" spans="1:6" x14ac:dyDescent="0.2">
      <c r="A77" t="str">
        <f t="shared" si="1"/>
        <v xml:space="preserve">315.00 0161         </v>
      </c>
      <c r="B77" s="23" t="s">
        <v>522</v>
      </c>
      <c r="C77" s="19" t="s">
        <v>423</v>
      </c>
      <c r="D77" s="86">
        <v>6530053</v>
      </c>
      <c r="F77" t="e">
        <f>+COUNTIF(Electric!#REF!,IF(C77="NoGp",B77/100,A77))</f>
        <v>#REF!</v>
      </c>
    </row>
    <row r="78" spans="1:6" x14ac:dyDescent="0.2">
      <c r="A78" t="str">
        <f t="shared" si="1"/>
        <v xml:space="preserve">315.00 0162         </v>
      </c>
      <c r="B78" s="23" t="s">
        <v>522</v>
      </c>
      <c r="C78" s="19" t="s">
        <v>424</v>
      </c>
      <c r="D78" s="86">
        <v>2881461</v>
      </c>
      <c r="F78" t="e">
        <f>+COUNTIF(Electric!#REF!,IF(C78="NoGp",B78/100,A78))</f>
        <v>#REF!</v>
      </c>
    </row>
    <row r="79" spans="1:6" x14ac:dyDescent="0.2">
      <c r="A79" t="str">
        <f t="shared" si="1"/>
        <v xml:space="preserve">315.00 0211         </v>
      </c>
      <c r="B79" s="23" t="s">
        <v>522</v>
      </c>
      <c r="C79" s="19" t="s">
        <v>425</v>
      </c>
      <c r="D79" s="86">
        <v>8785316</v>
      </c>
      <c r="F79" t="e">
        <f>+COUNTIF(Electric!#REF!,IF(C79="NoGp",B79/100,A79))</f>
        <v>#REF!</v>
      </c>
    </row>
    <row r="80" spans="1:6" x14ac:dyDescent="0.2">
      <c r="A80" t="str">
        <f t="shared" si="1"/>
        <v xml:space="preserve">315.00 0212         </v>
      </c>
      <c r="B80" s="23" t="s">
        <v>522</v>
      </c>
      <c r="C80" s="19" t="s">
        <v>426</v>
      </c>
      <c r="D80" s="86">
        <v>6339780</v>
      </c>
      <c r="F80" t="e">
        <f>+COUNTIF(Electric!#REF!,IF(C80="NoGp",B80/100,A80))</f>
        <v>#REF!</v>
      </c>
    </row>
    <row r="81" spans="1:6" x14ac:dyDescent="0.2">
      <c r="A81" t="str">
        <f t="shared" si="1"/>
        <v xml:space="preserve">315.00 0221         </v>
      </c>
      <c r="B81" s="23" t="s">
        <v>522</v>
      </c>
      <c r="C81" s="19" t="s">
        <v>427</v>
      </c>
      <c r="D81" s="86">
        <v>5406410</v>
      </c>
      <c r="F81" t="e">
        <f>+COUNTIF(Electric!#REF!,IF(C81="NoGp",B81/100,A81))</f>
        <v>#REF!</v>
      </c>
    </row>
    <row r="82" spans="1:6" x14ac:dyDescent="0.2">
      <c r="A82" t="str">
        <f t="shared" si="1"/>
        <v xml:space="preserve">315.00 0222         </v>
      </c>
      <c r="B82" s="23" t="s">
        <v>522</v>
      </c>
      <c r="C82" s="19" t="s">
        <v>428</v>
      </c>
      <c r="D82" s="86">
        <v>5204519</v>
      </c>
      <c r="F82" t="e">
        <f>+COUNTIF(Electric!#REF!,IF(C82="NoGp",B82/100,A82))</f>
        <v>#REF!</v>
      </c>
    </row>
    <row r="83" spans="1:6" x14ac:dyDescent="0.2">
      <c r="A83" t="str">
        <f t="shared" si="1"/>
        <v xml:space="preserve">315.00 0231         </v>
      </c>
      <c r="B83" s="23" t="s">
        <v>522</v>
      </c>
      <c r="C83" s="19" t="s">
        <v>429</v>
      </c>
      <c r="D83" s="86">
        <v>12924882</v>
      </c>
      <c r="F83" t="e">
        <f>+COUNTIF(Electric!#REF!,IF(C83="NoGp",B83/100,A83))</f>
        <v>#REF!</v>
      </c>
    </row>
    <row r="84" spans="1:6" x14ac:dyDescent="0.2">
      <c r="A84" t="str">
        <f t="shared" si="1"/>
        <v xml:space="preserve">315.00 0232         </v>
      </c>
      <c r="B84" s="23" t="s">
        <v>522</v>
      </c>
      <c r="C84" s="19" t="s">
        <v>430</v>
      </c>
      <c r="D84" s="86">
        <v>3353364</v>
      </c>
      <c r="F84" t="e">
        <f>+COUNTIF(Electric!#REF!,IF(C84="NoGp",B84/100,A84))</f>
        <v>#REF!</v>
      </c>
    </row>
    <row r="85" spans="1:6" x14ac:dyDescent="0.2">
      <c r="A85" t="str">
        <f t="shared" si="1"/>
        <v xml:space="preserve">315.00 0241         </v>
      </c>
      <c r="B85" s="23" t="s">
        <v>522</v>
      </c>
      <c r="C85" s="19" t="s">
        <v>431</v>
      </c>
      <c r="D85" s="86">
        <v>17602916</v>
      </c>
      <c r="F85" t="e">
        <f>+COUNTIF(Electric!#REF!,IF(C85="NoGp",B85/100,A85))</f>
        <v>#REF!</v>
      </c>
    </row>
    <row r="86" spans="1:6" x14ac:dyDescent="0.2">
      <c r="A86" t="str">
        <f t="shared" si="1"/>
        <v xml:space="preserve">315.00 0242         </v>
      </c>
      <c r="B86" s="23" t="s">
        <v>522</v>
      </c>
      <c r="C86" s="19" t="s">
        <v>432</v>
      </c>
      <c r="D86" s="86">
        <v>5812660</v>
      </c>
      <c r="F86" t="e">
        <f>+COUNTIF(Electric!#REF!,IF(C86="NoGp",B86/100,A86))</f>
        <v>#REF!</v>
      </c>
    </row>
    <row r="87" spans="1:6" x14ac:dyDescent="0.2">
      <c r="A87" t="str">
        <f t="shared" si="1"/>
        <v xml:space="preserve">315.00 0311         </v>
      </c>
      <c r="B87" s="23" t="s">
        <v>522</v>
      </c>
      <c r="C87" s="19" t="s">
        <v>433</v>
      </c>
      <c r="D87" s="86">
        <v>25131907</v>
      </c>
      <c r="F87" t="e">
        <f>+COUNTIF(Electric!#REF!,IF(C87="NoGp",B87/100,A87))</f>
        <v>#REF!</v>
      </c>
    </row>
    <row r="88" spans="1:6" x14ac:dyDescent="0.2">
      <c r="A88" t="str">
        <f t="shared" si="1"/>
        <v xml:space="preserve">315.00 0312         </v>
      </c>
      <c r="B88" s="23" t="s">
        <v>522</v>
      </c>
      <c r="C88" s="19" t="s">
        <v>434</v>
      </c>
      <c r="D88" s="86">
        <v>2325798</v>
      </c>
      <c r="F88" t="e">
        <f>+COUNTIF(Electric!#REF!,IF(C88="NoGp",B88/100,A88))</f>
        <v>#REF!</v>
      </c>
    </row>
    <row r="89" spans="1:6" x14ac:dyDescent="0.2">
      <c r="A89" t="str">
        <f t="shared" si="1"/>
        <v xml:space="preserve">315.00 0321         </v>
      </c>
      <c r="B89" s="23" t="s">
        <v>522</v>
      </c>
      <c r="C89" s="19" t="s">
        <v>435</v>
      </c>
      <c r="D89" s="86">
        <v>191917</v>
      </c>
      <c r="F89" t="e">
        <f>+COUNTIF(Electric!#REF!,IF(C89="NoGp",B89/100,A89))</f>
        <v>#REF!</v>
      </c>
    </row>
    <row r="90" spans="1:6" x14ac:dyDescent="0.2">
      <c r="A90" t="str">
        <f t="shared" si="1"/>
        <v xml:space="preserve">315.01 NoGp         </v>
      </c>
      <c r="B90" s="23" t="s">
        <v>523</v>
      </c>
      <c r="C90" s="19" t="s">
        <v>514</v>
      </c>
      <c r="D90" s="86">
        <v>0</v>
      </c>
      <c r="F90" t="e">
        <f>+COUNTIF(Electric!#REF!,IF(C90="NoGp",B90/100,A90))</f>
        <v>#REF!</v>
      </c>
    </row>
    <row r="91" spans="1:6" x14ac:dyDescent="0.2">
      <c r="A91" t="str">
        <f t="shared" si="1"/>
        <v xml:space="preserve">315.01 0141         </v>
      </c>
      <c r="B91" s="23" t="s">
        <v>523</v>
      </c>
      <c r="C91" s="19" t="s">
        <v>419</v>
      </c>
      <c r="D91" s="86">
        <v>0</v>
      </c>
      <c r="F91" t="e">
        <f>+COUNTIF(Electric!#REF!,IF(C91="NoGp",B91/100,A91))</f>
        <v>#REF!</v>
      </c>
    </row>
    <row r="92" spans="1:6" x14ac:dyDescent="0.2">
      <c r="A92" t="str">
        <f t="shared" si="1"/>
        <v xml:space="preserve">315.01 0151         </v>
      </c>
      <c r="B92" s="23" t="s">
        <v>523</v>
      </c>
      <c r="C92" s="19" t="s">
        <v>421</v>
      </c>
      <c r="D92" s="86">
        <v>0</v>
      </c>
      <c r="F92" t="e">
        <f>+COUNTIF(Electric!#REF!,IF(C92="NoGp",B92/100,A92))</f>
        <v>#REF!</v>
      </c>
    </row>
    <row r="93" spans="1:6" x14ac:dyDescent="0.2">
      <c r="A93" t="str">
        <f t="shared" si="1"/>
        <v xml:space="preserve">315.01 0161         </v>
      </c>
      <c r="B93" s="23" t="s">
        <v>523</v>
      </c>
      <c r="C93" s="19" t="s">
        <v>423</v>
      </c>
      <c r="D93" s="86">
        <v>0</v>
      </c>
      <c r="F93" t="e">
        <f>+COUNTIF(Electric!#REF!,IF(C93="NoGp",B93/100,A93))</f>
        <v>#REF!</v>
      </c>
    </row>
    <row r="94" spans="1:6" x14ac:dyDescent="0.2">
      <c r="A94" t="str">
        <f t="shared" si="1"/>
        <v xml:space="preserve">315.01 0211         </v>
      </c>
      <c r="B94" s="23" t="s">
        <v>523</v>
      </c>
      <c r="C94" s="19" t="s">
        <v>425</v>
      </c>
      <c r="D94" s="86">
        <v>0</v>
      </c>
      <c r="F94" t="e">
        <f>+COUNTIF(Electric!#REF!,IF(C94="NoGp",B94/100,A94))</f>
        <v>#REF!</v>
      </c>
    </row>
    <row r="95" spans="1:6" x14ac:dyDescent="0.2">
      <c r="A95" t="str">
        <f t="shared" si="1"/>
        <v xml:space="preserve">315.01 0221         </v>
      </c>
      <c r="B95" s="23" t="s">
        <v>523</v>
      </c>
      <c r="C95" s="19" t="s">
        <v>427</v>
      </c>
      <c r="D95" s="86">
        <v>0</v>
      </c>
      <c r="F95" t="e">
        <f>+COUNTIF(Electric!#REF!,IF(C95="NoGp",B95/100,A95))</f>
        <v>#REF!</v>
      </c>
    </row>
    <row r="96" spans="1:6" x14ac:dyDescent="0.2">
      <c r="A96" t="str">
        <f t="shared" si="1"/>
        <v xml:space="preserve">315.01 0231         </v>
      </c>
      <c r="B96" s="23" t="s">
        <v>523</v>
      </c>
      <c r="C96" s="19" t="s">
        <v>429</v>
      </c>
      <c r="D96" s="86">
        <v>0</v>
      </c>
      <c r="F96" t="e">
        <f>+COUNTIF(Electric!#REF!,IF(C96="NoGp",B96/100,A96))</f>
        <v>#REF!</v>
      </c>
    </row>
    <row r="97" spans="1:6" x14ac:dyDescent="0.2">
      <c r="A97" t="str">
        <f t="shared" si="1"/>
        <v xml:space="preserve">315.01 0241         </v>
      </c>
      <c r="B97" s="23" t="s">
        <v>523</v>
      </c>
      <c r="C97" s="19" t="s">
        <v>431</v>
      </c>
      <c r="D97" s="86">
        <v>0</v>
      </c>
      <c r="F97" t="e">
        <f>+COUNTIF(Electric!#REF!,IF(C97="NoGp",B97/100,A97))</f>
        <v>#REF!</v>
      </c>
    </row>
    <row r="98" spans="1:6" x14ac:dyDescent="0.2">
      <c r="A98" t="str">
        <f t="shared" si="1"/>
        <v xml:space="preserve">315.01 0311         </v>
      </c>
      <c r="B98" s="23" t="s">
        <v>523</v>
      </c>
      <c r="C98" s="19" t="s">
        <v>433</v>
      </c>
      <c r="D98" s="86">
        <v>0</v>
      </c>
      <c r="F98" t="e">
        <f>+COUNTIF(Electric!#REF!,IF(C98="NoGp",B98/100,A98))</f>
        <v>#REF!</v>
      </c>
    </row>
    <row r="99" spans="1:6" x14ac:dyDescent="0.2">
      <c r="A99" t="str">
        <f t="shared" si="1"/>
        <v xml:space="preserve">316.00 NoGp         </v>
      </c>
      <c r="B99" s="23" t="s">
        <v>524</v>
      </c>
      <c r="C99" s="19" t="s">
        <v>514</v>
      </c>
      <c r="D99" s="86">
        <v>0</v>
      </c>
      <c r="F99" t="e">
        <f>+COUNTIF(Electric!#REF!,IF(C99="NoGp",B99/100,A99))</f>
        <v>#REF!</v>
      </c>
    </row>
    <row r="100" spans="1:6" x14ac:dyDescent="0.2">
      <c r="A100" t="str">
        <f t="shared" si="1"/>
        <v xml:space="preserve">316.00 0112         </v>
      </c>
      <c r="B100" s="23" t="s">
        <v>524</v>
      </c>
      <c r="C100" s="19" t="s">
        <v>416</v>
      </c>
      <c r="D100" s="86">
        <v>23532</v>
      </c>
      <c r="F100" t="e">
        <f>+COUNTIF(Electric!#REF!,IF(C100="NoGp",B100/100,A100))</f>
        <v>#REF!</v>
      </c>
    </row>
    <row r="101" spans="1:6" x14ac:dyDescent="0.2">
      <c r="A101" t="str">
        <f t="shared" si="1"/>
        <v xml:space="preserve">316.00 0131         </v>
      </c>
      <c r="B101" s="23" t="s">
        <v>524</v>
      </c>
      <c r="C101" s="19" t="s">
        <v>418</v>
      </c>
      <c r="D101" s="86">
        <v>12868</v>
      </c>
      <c r="F101" t="e">
        <f>+COUNTIF(Electric!#REF!,IF(C101="NoGp",B101/100,A101))</f>
        <v>#REF!</v>
      </c>
    </row>
    <row r="102" spans="1:6" x14ac:dyDescent="0.2">
      <c r="A102" t="str">
        <f t="shared" si="1"/>
        <v xml:space="preserve">316.00 0141         </v>
      </c>
      <c r="B102" s="23" t="s">
        <v>524</v>
      </c>
      <c r="C102" s="19" t="s">
        <v>419</v>
      </c>
      <c r="D102" s="86">
        <v>21008</v>
      </c>
      <c r="F102" t="e">
        <f>+COUNTIF(Electric!#REF!,IF(C102="NoGp",B102/100,A102))</f>
        <v>#REF!</v>
      </c>
    </row>
    <row r="103" spans="1:6" x14ac:dyDescent="0.2">
      <c r="A103" t="str">
        <f t="shared" si="1"/>
        <v xml:space="preserve">316.00 0142         </v>
      </c>
      <c r="B103" s="23" t="s">
        <v>524</v>
      </c>
      <c r="C103" s="19" t="s">
        <v>420</v>
      </c>
      <c r="D103" s="86">
        <v>16877</v>
      </c>
      <c r="F103" t="e">
        <f>+COUNTIF(Electric!#REF!,IF(C103="NoGp",B103/100,A103))</f>
        <v>#REF!</v>
      </c>
    </row>
    <row r="104" spans="1:6" x14ac:dyDescent="0.2">
      <c r="A104" t="str">
        <f t="shared" si="1"/>
        <v xml:space="preserve">316.00 0151         </v>
      </c>
      <c r="B104" s="23" t="s">
        <v>524</v>
      </c>
      <c r="C104" s="19" t="s">
        <v>421</v>
      </c>
      <c r="D104" s="86">
        <v>36803</v>
      </c>
      <c r="F104" t="e">
        <f>+COUNTIF(Electric!#REF!,IF(C104="NoGp",B104/100,A104))</f>
        <v>#REF!</v>
      </c>
    </row>
    <row r="105" spans="1:6" x14ac:dyDescent="0.2">
      <c r="A105" t="str">
        <f t="shared" si="1"/>
        <v xml:space="preserve">316.00 0152         </v>
      </c>
      <c r="B105" s="23" t="s">
        <v>524</v>
      </c>
      <c r="C105" s="19" t="s">
        <v>422</v>
      </c>
      <c r="D105" s="86">
        <v>73865</v>
      </c>
      <c r="F105" t="e">
        <f>+COUNTIF(Electric!#REF!,IF(C105="NoGp",B105/100,A105))</f>
        <v>#REF!</v>
      </c>
    </row>
    <row r="106" spans="1:6" x14ac:dyDescent="0.2">
      <c r="A106" t="str">
        <f t="shared" si="1"/>
        <v xml:space="preserve">316.00 0161         </v>
      </c>
      <c r="B106" s="23" t="s">
        <v>524</v>
      </c>
      <c r="C106" s="19" t="s">
        <v>423</v>
      </c>
      <c r="D106" s="86">
        <v>1382990</v>
      </c>
      <c r="F106" t="e">
        <f>+COUNTIF(Electric!#REF!,IF(C106="NoGp",B106/100,A106))</f>
        <v>#REF!</v>
      </c>
    </row>
    <row r="107" spans="1:6" x14ac:dyDescent="0.2">
      <c r="A107" t="str">
        <f t="shared" si="1"/>
        <v xml:space="preserve">316.00 0162         </v>
      </c>
      <c r="B107" s="23" t="s">
        <v>524</v>
      </c>
      <c r="C107" s="19" t="s">
        <v>424</v>
      </c>
      <c r="D107" s="86">
        <v>51146</v>
      </c>
      <c r="F107" t="e">
        <f>+COUNTIF(Electric!#REF!,IF(C107="NoGp",B107/100,A107))</f>
        <v>#REF!</v>
      </c>
    </row>
    <row r="108" spans="1:6" x14ac:dyDescent="0.2">
      <c r="A108" t="str">
        <f t="shared" si="1"/>
        <v xml:space="preserve">316.00 0211         </v>
      </c>
      <c r="B108" s="23" t="s">
        <v>524</v>
      </c>
      <c r="C108" s="19" t="s">
        <v>425</v>
      </c>
      <c r="D108" s="86">
        <v>490286</v>
      </c>
      <c r="F108" t="e">
        <f>+COUNTIF(Electric!#REF!,IF(C108="NoGp",B108/100,A108))</f>
        <v>#REF!</v>
      </c>
    </row>
    <row r="109" spans="1:6" x14ac:dyDescent="0.2">
      <c r="A109" t="str">
        <f t="shared" si="1"/>
        <v xml:space="preserve">316.00 0221         </v>
      </c>
      <c r="B109" s="23" t="s">
        <v>524</v>
      </c>
      <c r="C109" s="19" t="s">
        <v>427</v>
      </c>
      <c r="D109" s="86">
        <v>94780</v>
      </c>
      <c r="F109" t="e">
        <f>+COUNTIF(Electric!#REF!,IF(C109="NoGp",B109/100,A109))</f>
        <v>#REF!</v>
      </c>
    </row>
    <row r="110" spans="1:6" x14ac:dyDescent="0.2">
      <c r="A110" t="str">
        <f t="shared" si="1"/>
        <v xml:space="preserve">316.00 0231         </v>
      </c>
      <c r="B110" s="23" t="s">
        <v>524</v>
      </c>
      <c r="C110" s="19" t="s">
        <v>429</v>
      </c>
      <c r="D110" s="86">
        <v>323848</v>
      </c>
      <c r="F110" t="e">
        <f>+COUNTIF(Electric!#REF!,IF(C110="NoGp",B110/100,A110))</f>
        <v>#REF!</v>
      </c>
    </row>
    <row r="111" spans="1:6" x14ac:dyDescent="0.2">
      <c r="A111" t="str">
        <f t="shared" si="1"/>
        <v xml:space="preserve">316.00 0241         </v>
      </c>
      <c r="B111" s="23" t="s">
        <v>524</v>
      </c>
      <c r="C111" s="19" t="s">
        <v>431</v>
      </c>
      <c r="D111" s="86">
        <v>2613795</v>
      </c>
      <c r="F111" t="e">
        <f>+COUNTIF(Electric!#REF!,IF(C111="NoGp",B111/100,A111))</f>
        <v>#REF!</v>
      </c>
    </row>
    <row r="112" spans="1:6" x14ac:dyDescent="0.2">
      <c r="A112" t="str">
        <f t="shared" si="1"/>
        <v xml:space="preserve">316.00 0242         </v>
      </c>
      <c r="B112" s="23" t="s">
        <v>524</v>
      </c>
      <c r="C112" s="19" t="s">
        <v>432</v>
      </c>
      <c r="D112" s="86">
        <v>38270</v>
      </c>
      <c r="F112" t="e">
        <f>+COUNTIF(Electric!#REF!,IF(C112="NoGp",B112/100,A112))</f>
        <v>#REF!</v>
      </c>
    </row>
    <row r="113" spans="1:6" x14ac:dyDescent="0.2">
      <c r="A113" t="str">
        <f t="shared" si="1"/>
        <v xml:space="preserve">316.00 0311         </v>
      </c>
      <c r="B113" s="23" t="s">
        <v>524</v>
      </c>
      <c r="C113" s="19" t="s">
        <v>433</v>
      </c>
      <c r="D113" s="86">
        <v>1204753</v>
      </c>
      <c r="F113" t="e">
        <f>+COUNTIF(Electric!#REF!,IF(C113="NoGp",B113/100,A113))</f>
        <v>#REF!</v>
      </c>
    </row>
    <row r="114" spans="1:6" x14ac:dyDescent="0.2">
      <c r="A114" t="str">
        <f t="shared" si="1"/>
        <v xml:space="preserve">316.00 0321         </v>
      </c>
      <c r="B114" s="23" t="s">
        <v>524</v>
      </c>
      <c r="C114" s="19" t="s">
        <v>435</v>
      </c>
      <c r="D114" s="86">
        <v>42234</v>
      </c>
      <c r="F114" t="e">
        <f>+COUNTIF(Electric!#REF!,IF(C114="NoGp",B114/100,A114))</f>
        <v>#REF!</v>
      </c>
    </row>
    <row r="115" spans="1:6" x14ac:dyDescent="0.2">
      <c r="A115" t="str">
        <f t="shared" si="1"/>
        <v xml:space="preserve">317.07 NoGp         </v>
      </c>
      <c r="B115" s="23" t="s">
        <v>525</v>
      </c>
      <c r="C115" s="19" t="s">
        <v>514</v>
      </c>
      <c r="D115" s="86">
        <v>1402048</v>
      </c>
      <c r="F115" t="e">
        <f>+COUNTIF(Electric!#REF!,IF(C115="NoGp",B115/100,A115))</f>
        <v>#REF!</v>
      </c>
    </row>
    <row r="116" spans="1:6" x14ac:dyDescent="0.2">
      <c r="A116" t="str">
        <f t="shared" si="1"/>
        <v xml:space="preserve">330.20 0450         </v>
      </c>
      <c r="B116" s="23" t="s">
        <v>526</v>
      </c>
      <c r="C116" s="19" t="s">
        <v>441</v>
      </c>
      <c r="D116" s="86">
        <v>0</v>
      </c>
      <c r="F116" t="e">
        <f>+COUNTIF(Electric!#REF!,IF(C116="NoGp",B116/100,A116))</f>
        <v>#REF!</v>
      </c>
    </row>
    <row r="117" spans="1:6" x14ac:dyDescent="0.2">
      <c r="A117" t="str">
        <f t="shared" si="1"/>
        <v xml:space="preserve">330.20 0451         </v>
      </c>
      <c r="B117" s="23" t="s">
        <v>526</v>
      </c>
      <c r="C117" s="19" t="s">
        <v>442</v>
      </c>
      <c r="D117" s="86">
        <v>0</v>
      </c>
      <c r="F117" t="e">
        <f>+COUNTIF(Electric!#REF!,IF(C117="NoGp",B117/100,A117))</f>
        <v>#REF!</v>
      </c>
    </row>
    <row r="118" spans="1:6" x14ac:dyDescent="0.2">
      <c r="A118" t="str">
        <f t="shared" si="1"/>
        <v xml:space="preserve">331.00 0450         </v>
      </c>
      <c r="B118" s="23" t="s">
        <v>527</v>
      </c>
      <c r="C118" s="19" t="s">
        <v>441</v>
      </c>
      <c r="D118" s="86">
        <v>38867</v>
      </c>
      <c r="F118" t="e">
        <f>+COUNTIF(Electric!#REF!,IF(C118="NoGp",B118/100,A118))</f>
        <v>#REF!</v>
      </c>
    </row>
    <row r="119" spans="1:6" x14ac:dyDescent="0.2">
      <c r="A119" t="str">
        <f t="shared" si="1"/>
        <v xml:space="preserve">331.00 0451         </v>
      </c>
      <c r="B119" s="23" t="s">
        <v>527</v>
      </c>
      <c r="C119" s="19" t="s">
        <v>442</v>
      </c>
      <c r="D119" s="86">
        <v>4267867</v>
      </c>
      <c r="F119" t="e">
        <f>+COUNTIF(Electric!#REF!,IF(C119="NoGp",B119/100,A119))</f>
        <v>#REF!</v>
      </c>
    </row>
    <row r="120" spans="1:6" x14ac:dyDescent="0.2">
      <c r="A120" t="str">
        <f t="shared" si="1"/>
        <v xml:space="preserve">332.00 0451         </v>
      </c>
      <c r="B120" s="23" t="s">
        <v>528</v>
      </c>
      <c r="C120" s="19" t="s">
        <v>442</v>
      </c>
      <c r="D120" s="86">
        <v>1705082</v>
      </c>
      <c r="F120" t="e">
        <f>+COUNTIF(Electric!#REF!,IF(C120="NoGp",B120/100,A120))</f>
        <v>#REF!</v>
      </c>
    </row>
    <row r="121" spans="1:6" x14ac:dyDescent="0.2">
      <c r="A121" t="str">
        <f t="shared" si="1"/>
        <v xml:space="preserve">333.00 0451         </v>
      </c>
      <c r="B121" s="23" t="s">
        <v>529</v>
      </c>
      <c r="C121" s="19" t="s">
        <v>442</v>
      </c>
      <c r="D121" s="86">
        <v>915731</v>
      </c>
      <c r="F121" t="e">
        <f>+COUNTIF(Electric!#REF!,IF(C121="NoGp",B121/100,A121))</f>
        <v>#REF!</v>
      </c>
    </row>
    <row r="122" spans="1:6" x14ac:dyDescent="0.2">
      <c r="A122" t="str">
        <f t="shared" si="1"/>
        <v xml:space="preserve">334.00 0451         </v>
      </c>
      <c r="B122" s="23" t="s">
        <v>530</v>
      </c>
      <c r="C122" s="19" t="s">
        <v>442</v>
      </c>
      <c r="D122" s="86">
        <v>1941911</v>
      </c>
      <c r="F122" t="e">
        <f>+COUNTIF(Electric!#REF!,IF(C122="NoGp",B122/100,A122))</f>
        <v>#REF!</v>
      </c>
    </row>
    <row r="123" spans="1:6" x14ac:dyDescent="0.2">
      <c r="A123" t="str">
        <f t="shared" si="1"/>
        <v xml:space="preserve">335.00 0450         </v>
      </c>
      <c r="B123" s="23" t="s">
        <v>531</v>
      </c>
      <c r="C123" s="19" t="s">
        <v>441</v>
      </c>
      <c r="D123" s="86">
        <v>3717</v>
      </c>
      <c r="F123" t="e">
        <f>+COUNTIF(Electric!#REF!,IF(C123="NoGp",B123/100,A123))</f>
        <v>#REF!</v>
      </c>
    </row>
    <row r="124" spans="1:6" x14ac:dyDescent="0.2">
      <c r="A124" t="str">
        <f t="shared" si="1"/>
        <v xml:space="preserve">335.00 0451         </v>
      </c>
      <c r="B124" s="23" t="s">
        <v>531</v>
      </c>
      <c r="C124" s="19" t="s">
        <v>442</v>
      </c>
      <c r="D124" s="86">
        <v>51923</v>
      </c>
      <c r="F124" t="e">
        <f>+COUNTIF(Electric!#REF!,IF(C124="NoGp",B124/100,A124))</f>
        <v>#REF!</v>
      </c>
    </row>
    <row r="125" spans="1:6" x14ac:dyDescent="0.2">
      <c r="A125" t="str">
        <f t="shared" si="1"/>
        <v xml:space="preserve">336.00 0450         </v>
      </c>
      <c r="B125" s="23" t="s">
        <v>532</v>
      </c>
      <c r="C125" s="101" t="s">
        <v>441</v>
      </c>
      <c r="D125" s="86">
        <v>872</v>
      </c>
      <c r="F125" t="e">
        <f>+COUNTIF(Electric!#REF!,IF(C125="NoGp",B125/100,A125))</f>
        <v>#REF!</v>
      </c>
    </row>
    <row r="126" spans="1:6" x14ac:dyDescent="0.2">
      <c r="A126" t="str">
        <f t="shared" si="1"/>
        <v xml:space="preserve">336.00 0451         </v>
      </c>
      <c r="B126" s="23" t="s">
        <v>532</v>
      </c>
      <c r="C126" s="19" t="s">
        <v>442</v>
      </c>
      <c r="D126" s="86">
        <v>16934</v>
      </c>
      <c r="F126" t="e">
        <f>+COUNTIF(Electric!#REF!,IF(C126="NoGp",B126/100,A126))</f>
        <v>#REF!</v>
      </c>
    </row>
    <row r="127" spans="1:6" x14ac:dyDescent="0.2">
      <c r="A127" t="str">
        <f t="shared" si="1"/>
        <v xml:space="preserve">337.07 NoGp         </v>
      </c>
      <c r="B127" s="23" t="s">
        <v>533</v>
      </c>
      <c r="C127" s="19" t="s">
        <v>514</v>
      </c>
      <c r="D127" s="86">
        <v>2113</v>
      </c>
      <c r="F127" t="e">
        <f>+COUNTIF(Electric!#REF!,IF(C127="NoGp",B127/100,A127))</f>
        <v>#REF!</v>
      </c>
    </row>
    <row r="128" spans="1:6" x14ac:dyDescent="0.2">
      <c r="A128" t="str">
        <f t="shared" si="1"/>
        <v xml:space="preserve">340.20 0420         </v>
      </c>
      <c r="B128" s="23" t="s">
        <v>534</v>
      </c>
      <c r="C128" s="19" t="s">
        <v>535</v>
      </c>
      <c r="D128" s="86">
        <v>0</v>
      </c>
      <c r="F128" t="e">
        <f>+COUNTIF(Electric!#REF!,IF(C128="NoGp",B128/100,A128))</f>
        <v>#REF!</v>
      </c>
    </row>
    <row r="129" spans="1:6" x14ac:dyDescent="0.2">
      <c r="A129" t="str">
        <f t="shared" si="1"/>
        <v xml:space="preserve">340.20 0470         </v>
      </c>
      <c r="B129" s="23" t="s">
        <v>534</v>
      </c>
      <c r="C129" s="19" t="s">
        <v>450</v>
      </c>
      <c r="D129" s="86">
        <v>0</v>
      </c>
      <c r="F129" t="e">
        <f>+COUNTIF(Electric!#REF!,IF(C129="NoGp",B129/100,A129))</f>
        <v>#REF!</v>
      </c>
    </row>
    <row r="130" spans="1:6" x14ac:dyDescent="0.2">
      <c r="A130" t="str">
        <f t="shared" si="1"/>
        <v xml:space="preserve">341.00 NoGp         </v>
      </c>
      <c r="B130" s="23" t="s">
        <v>536</v>
      </c>
      <c r="C130" s="19" t="s">
        <v>514</v>
      </c>
      <c r="D130" s="86">
        <v>0</v>
      </c>
      <c r="F130" t="e">
        <f>+COUNTIF(Electric!#REF!,IF(C130="NoGp",B130/100,A130))</f>
        <v>#REF!</v>
      </c>
    </row>
    <row r="131" spans="1:6" x14ac:dyDescent="0.2">
      <c r="A131" t="str">
        <f t="shared" ref="A131:A194" si="2">+TEXT(B131/100,"###.00")&amp;" "&amp;C131&amp;"         "</f>
        <v xml:space="preserve">341.00 0171         </v>
      </c>
      <c r="B131" s="23" t="s">
        <v>536</v>
      </c>
      <c r="C131" s="19" t="s">
        <v>443</v>
      </c>
      <c r="D131" s="86">
        <v>25485</v>
      </c>
      <c r="F131" t="e">
        <f>+COUNTIF(Electric!#REF!,IF(C131="NoGp",B131/100,A131))</f>
        <v>#REF!</v>
      </c>
    </row>
    <row r="132" spans="1:6" x14ac:dyDescent="0.2">
      <c r="A132" t="str">
        <f t="shared" si="2"/>
        <v xml:space="preserve">341.00 0410         </v>
      </c>
      <c r="B132" s="23" t="s">
        <v>536</v>
      </c>
      <c r="C132" s="19" t="s">
        <v>444</v>
      </c>
      <c r="D132" s="86">
        <v>9978</v>
      </c>
      <c r="F132" t="e">
        <f>+COUNTIF(Electric!#REF!,IF(C132="NoGp",B132/100,A132))</f>
        <v>#REF!</v>
      </c>
    </row>
    <row r="133" spans="1:6" x14ac:dyDescent="0.2">
      <c r="A133" t="str">
        <f t="shared" si="2"/>
        <v xml:space="preserve">341.00 0420         </v>
      </c>
      <c r="B133" s="23" t="s">
        <v>536</v>
      </c>
      <c r="C133" s="19" t="s">
        <v>535</v>
      </c>
      <c r="D133" s="86">
        <v>0</v>
      </c>
      <c r="F133" t="e">
        <f>+COUNTIF(Electric!#REF!,IF(C133="NoGp",B133/100,A133))</f>
        <v>#REF!</v>
      </c>
    </row>
    <row r="134" spans="1:6" x14ac:dyDescent="0.2">
      <c r="A134" t="str">
        <f t="shared" si="2"/>
        <v xml:space="preserve">341.00 0431         </v>
      </c>
      <c r="B134" s="23" t="s">
        <v>536</v>
      </c>
      <c r="C134" s="19" t="s">
        <v>445</v>
      </c>
      <c r="D134" s="86">
        <v>52586</v>
      </c>
      <c r="F134" t="e">
        <f>+COUNTIF(Electric!#REF!,IF(C134="NoGp",B134/100,A134))</f>
        <v>#REF!</v>
      </c>
    </row>
    <row r="135" spans="1:6" x14ac:dyDescent="0.2">
      <c r="A135" t="str">
        <f t="shared" si="2"/>
        <v xml:space="preserve">341.00 0432         </v>
      </c>
      <c r="B135" s="23" t="s">
        <v>536</v>
      </c>
      <c r="C135" s="19" t="s">
        <v>446</v>
      </c>
      <c r="D135" s="86">
        <v>754202</v>
      </c>
      <c r="F135" t="e">
        <f>+COUNTIF(Electric!#REF!,IF(C135="NoGp",B135/100,A135))</f>
        <v>#REF!</v>
      </c>
    </row>
    <row r="136" spans="1:6" x14ac:dyDescent="0.2">
      <c r="A136" t="str">
        <f t="shared" si="2"/>
        <v xml:space="preserve">341.00 0459         </v>
      </c>
      <c r="B136" s="23" t="s">
        <v>536</v>
      </c>
      <c r="C136" s="19" t="s">
        <v>447</v>
      </c>
      <c r="D136" s="86">
        <v>300046</v>
      </c>
      <c r="F136" t="e">
        <f>+COUNTIF(Electric!#REF!,IF(C136="NoGp",B136/100,A136))</f>
        <v>#REF!</v>
      </c>
    </row>
    <row r="137" spans="1:6" x14ac:dyDescent="0.2">
      <c r="A137" t="str">
        <f t="shared" si="2"/>
        <v xml:space="preserve">341.00 0460         </v>
      </c>
      <c r="B137" s="23" t="s">
        <v>536</v>
      </c>
      <c r="C137" s="19" t="s">
        <v>448</v>
      </c>
      <c r="D137" s="86">
        <v>34594</v>
      </c>
      <c r="F137" t="e">
        <f>+COUNTIF(Electric!#REF!,IF(C137="NoGp",B137/100,A137))</f>
        <v>#REF!</v>
      </c>
    </row>
    <row r="138" spans="1:6" x14ac:dyDescent="0.2">
      <c r="A138" t="str">
        <f t="shared" si="2"/>
        <v xml:space="preserve">341.00 0461         </v>
      </c>
      <c r="B138" s="23" t="s">
        <v>536</v>
      </c>
      <c r="C138" s="19" t="s">
        <v>449</v>
      </c>
      <c r="D138" s="86">
        <v>47476</v>
      </c>
      <c r="F138" t="e">
        <f>+COUNTIF(Electric!#REF!,IF(C138="NoGp",B138/100,A138))</f>
        <v>#REF!</v>
      </c>
    </row>
    <row r="139" spans="1:6" x14ac:dyDescent="0.2">
      <c r="A139" t="str">
        <f t="shared" si="2"/>
        <v xml:space="preserve">341.00 0470         </v>
      </c>
      <c r="B139" s="23" t="s">
        <v>536</v>
      </c>
      <c r="C139" s="19" t="s">
        <v>450</v>
      </c>
      <c r="D139" s="86">
        <v>486383</v>
      </c>
      <c r="F139" t="e">
        <f>+COUNTIF(Electric!#REF!,IF(C139="NoGp",B139/100,A139))</f>
        <v>#REF!</v>
      </c>
    </row>
    <row r="140" spans="1:6" x14ac:dyDescent="0.2">
      <c r="A140" t="str">
        <f t="shared" si="2"/>
        <v xml:space="preserve">341.00 0471         </v>
      </c>
      <c r="B140" s="23" t="s">
        <v>536</v>
      </c>
      <c r="C140" s="19" t="s">
        <v>451</v>
      </c>
      <c r="D140" s="86">
        <v>463218</v>
      </c>
      <c r="F140" t="e">
        <f>+COUNTIF(Electric!#REF!,IF(C140="NoGp",B140/100,A140))</f>
        <v>#REF!</v>
      </c>
    </row>
    <row r="141" spans="1:6" x14ac:dyDescent="0.2">
      <c r="A141" t="str">
        <f t="shared" si="2"/>
        <v xml:space="preserve">341.00 0474         </v>
      </c>
      <c r="B141" s="23" t="s">
        <v>536</v>
      </c>
      <c r="C141" s="19" t="s">
        <v>452</v>
      </c>
      <c r="D141" s="86">
        <v>533540</v>
      </c>
      <c r="F141" t="e">
        <f>+COUNTIF(Electric!#REF!,IF(C141="NoGp",B141/100,A141))</f>
        <v>#REF!</v>
      </c>
    </row>
    <row r="142" spans="1:6" x14ac:dyDescent="0.2">
      <c r="A142" t="str">
        <f t="shared" si="2"/>
        <v xml:space="preserve">341.00 0475         </v>
      </c>
      <c r="B142" s="23" t="s">
        <v>536</v>
      </c>
      <c r="C142" s="19" t="s">
        <v>453</v>
      </c>
      <c r="D142" s="86">
        <v>531447</v>
      </c>
      <c r="F142" t="e">
        <f>+COUNTIF(Electric!#REF!,IF(C142="NoGp",B142/100,A142))</f>
        <v>#REF!</v>
      </c>
    </row>
    <row r="143" spans="1:6" x14ac:dyDescent="0.2">
      <c r="A143" t="str">
        <f t="shared" si="2"/>
        <v xml:space="preserve">341.00 0476         </v>
      </c>
      <c r="B143" s="23" t="s">
        <v>536</v>
      </c>
      <c r="C143" s="19" t="s">
        <v>454</v>
      </c>
      <c r="D143" s="86">
        <v>541181</v>
      </c>
      <c r="F143" t="e">
        <f>+COUNTIF(Electric!#REF!,IF(C143="NoGp",B143/100,A143))</f>
        <v>#REF!</v>
      </c>
    </row>
    <row r="144" spans="1:6" x14ac:dyDescent="0.2">
      <c r="A144" t="str">
        <f t="shared" si="2"/>
        <v xml:space="preserve">341.00 0477         </v>
      </c>
      <c r="B144" s="23" t="s">
        <v>536</v>
      </c>
      <c r="C144" s="19" t="s">
        <v>455</v>
      </c>
      <c r="D144" s="86">
        <v>540013</v>
      </c>
      <c r="F144" t="e">
        <f>+COUNTIF(Electric!#REF!,IF(C144="NoGp",B144/100,A144))</f>
        <v>#REF!</v>
      </c>
    </row>
    <row r="145" spans="1:6" x14ac:dyDescent="0.2">
      <c r="A145" t="str">
        <f t="shared" si="2"/>
        <v xml:space="preserve">342.00 NoGp         </v>
      </c>
      <c r="B145" s="23" t="s">
        <v>537</v>
      </c>
      <c r="C145" s="19" t="s">
        <v>514</v>
      </c>
      <c r="D145" s="86">
        <v>0</v>
      </c>
      <c r="F145" t="e">
        <f>+COUNTIF(Electric!#REF!,IF(C145="NoGp",B145/100,A145))</f>
        <v>#REF!</v>
      </c>
    </row>
    <row r="146" spans="1:6" x14ac:dyDescent="0.2">
      <c r="A146" t="str">
        <f t="shared" si="2"/>
        <v xml:space="preserve">342.00 0171         </v>
      </c>
      <c r="B146" s="23" t="s">
        <v>537</v>
      </c>
      <c r="C146" s="19" t="s">
        <v>443</v>
      </c>
      <c r="D146" s="86">
        <v>26254</v>
      </c>
      <c r="F146" t="e">
        <f>+COUNTIF(Electric!#REF!,IF(C146="NoGp",B146/100,A146))</f>
        <v>#REF!</v>
      </c>
    </row>
    <row r="147" spans="1:6" x14ac:dyDescent="0.2">
      <c r="A147" t="str">
        <f t="shared" si="2"/>
        <v xml:space="preserve">342.00 0410         </v>
      </c>
      <c r="B147" s="23" t="s">
        <v>537</v>
      </c>
      <c r="C147" s="19" t="s">
        <v>444</v>
      </c>
      <c r="D147" s="86">
        <v>12820</v>
      </c>
      <c r="F147" t="e">
        <f>+COUNTIF(Electric!#REF!,IF(C147="NoGp",B147/100,A147))</f>
        <v>#REF!</v>
      </c>
    </row>
    <row r="148" spans="1:6" x14ac:dyDescent="0.2">
      <c r="A148" t="str">
        <f t="shared" si="2"/>
        <v xml:space="preserve">342.00 0420         </v>
      </c>
      <c r="B148" s="23" t="s">
        <v>537</v>
      </c>
      <c r="C148" s="19" t="s">
        <v>535</v>
      </c>
      <c r="D148" s="86">
        <v>0</v>
      </c>
      <c r="F148" t="e">
        <f>+COUNTIF(Electric!#REF!,IF(C148="NoGp",B148/100,A148))</f>
        <v>#REF!</v>
      </c>
    </row>
    <row r="149" spans="1:6" x14ac:dyDescent="0.2">
      <c r="A149" t="str">
        <f t="shared" si="2"/>
        <v xml:space="preserve">342.00 0430         </v>
      </c>
      <c r="B149" s="23" t="s">
        <v>537</v>
      </c>
      <c r="C149" s="19" t="s">
        <v>456</v>
      </c>
      <c r="D149" s="86">
        <v>11191</v>
      </c>
      <c r="F149" t="e">
        <f>+COUNTIF(Electric!#REF!,IF(C149="NoGp",B149/100,A149))</f>
        <v>#REF!</v>
      </c>
    </row>
    <row r="150" spans="1:6" x14ac:dyDescent="0.2">
      <c r="A150" t="str">
        <f t="shared" si="2"/>
        <v xml:space="preserve">342.00 0431         </v>
      </c>
      <c r="B150" s="23" t="s">
        <v>537</v>
      </c>
      <c r="C150" s="19" t="s">
        <v>445</v>
      </c>
      <c r="D150" s="86">
        <v>13918</v>
      </c>
      <c r="F150" t="e">
        <f>+COUNTIF(Electric!#REF!,IF(C150="NoGp",B150/100,A150))</f>
        <v>#REF!</v>
      </c>
    </row>
    <row r="151" spans="1:6" x14ac:dyDescent="0.2">
      <c r="A151" t="str">
        <f t="shared" si="2"/>
        <v xml:space="preserve">342.00 0432         </v>
      </c>
      <c r="B151" s="23" t="s">
        <v>537</v>
      </c>
      <c r="C151" s="19" t="s">
        <v>446</v>
      </c>
      <c r="D151" s="86">
        <v>785083</v>
      </c>
      <c r="F151" t="e">
        <f>+COUNTIF(Electric!#REF!,IF(C151="NoGp",B151/100,A151))</f>
        <v>#REF!</v>
      </c>
    </row>
    <row r="152" spans="1:6" x14ac:dyDescent="0.2">
      <c r="A152" t="str">
        <f t="shared" si="2"/>
        <v xml:space="preserve">342.00 0459         </v>
      </c>
      <c r="B152" s="23" t="s">
        <v>537</v>
      </c>
      <c r="C152" s="19" t="s">
        <v>447</v>
      </c>
      <c r="D152" s="86">
        <v>228324</v>
      </c>
      <c r="F152" t="e">
        <f>+COUNTIF(Electric!#REF!,IF(C152="NoGp",B152/100,A152))</f>
        <v>#REF!</v>
      </c>
    </row>
    <row r="153" spans="1:6" x14ac:dyDescent="0.2">
      <c r="A153" t="str">
        <f t="shared" si="2"/>
        <v xml:space="preserve">342.00 0460         </v>
      </c>
      <c r="B153" s="23" t="s">
        <v>537</v>
      </c>
      <c r="C153" s="19" t="s">
        <v>448</v>
      </c>
      <c r="D153" s="86">
        <v>49527</v>
      </c>
      <c r="F153" t="e">
        <f>+COUNTIF(Electric!#REF!,IF(C153="NoGp",B153/100,A153))</f>
        <v>#REF!</v>
      </c>
    </row>
    <row r="154" spans="1:6" x14ac:dyDescent="0.2">
      <c r="A154" t="str">
        <f t="shared" si="2"/>
        <v xml:space="preserve">342.00 0461         </v>
      </c>
      <c r="B154" s="23" t="s">
        <v>537</v>
      </c>
      <c r="C154" s="19" t="s">
        <v>449</v>
      </c>
      <c r="D154" s="86">
        <v>-48742</v>
      </c>
      <c r="F154" t="e">
        <f>+COUNTIF(Electric!#REF!,IF(C154="NoGp",B154/100,A154))</f>
        <v>#REF!</v>
      </c>
    </row>
    <row r="155" spans="1:6" x14ac:dyDescent="0.2">
      <c r="A155" t="str">
        <f t="shared" si="2"/>
        <v xml:space="preserve">342.00 0470         </v>
      </c>
      <c r="B155" s="23" t="s">
        <v>537</v>
      </c>
      <c r="C155" s="19" t="s">
        <v>450</v>
      </c>
      <c r="D155" s="86">
        <v>31005</v>
      </c>
      <c r="F155" t="e">
        <f>+COUNTIF(Electric!#REF!,IF(C155="NoGp",B155/100,A155))</f>
        <v>#REF!</v>
      </c>
    </row>
    <row r="156" spans="1:6" x14ac:dyDescent="0.2">
      <c r="A156" t="str">
        <f t="shared" si="2"/>
        <v xml:space="preserve">342.00 0471         </v>
      </c>
      <c r="B156" s="23" t="s">
        <v>537</v>
      </c>
      <c r="C156" s="19" t="s">
        <v>451</v>
      </c>
      <c r="D156" s="86">
        <v>30967</v>
      </c>
      <c r="F156" t="e">
        <f>+COUNTIF(Electric!#REF!,IF(C156="NoGp",B156/100,A156))</f>
        <v>#REF!</v>
      </c>
    </row>
    <row r="157" spans="1:6" x14ac:dyDescent="0.2">
      <c r="A157" t="str">
        <f t="shared" si="2"/>
        <v xml:space="preserve">342.00 0473         </v>
      </c>
      <c r="B157" s="23" t="s">
        <v>537</v>
      </c>
      <c r="C157" s="19" t="s">
        <v>457</v>
      </c>
      <c r="D157" s="86">
        <v>645679</v>
      </c>
      <c r="F157" t="e">
        <f>+COUNTIF(Electric!#REF!,IF(C157="NoGp",B157/100,A157))</f>
        <v>#REF!</v>
      </c>
    </row>
    <row r="158" spans="1:6" x14ac:dyDescent="0.2">
      <c r="A158" t="str">
        <f t="shared" si="2"/>
        <v xml:space="preserve">342.00 0474         </v>
      </c>
      <c r="B158" s="23" t="s">
        <v>537</v>
      </c>
      <c r="C158" s="19" t="s">
        <v>452</v>
      </c>
      <c r="D158" s="86">
        <v>86852</v>
      </c>
      <c r="F158" t="e">
        <f>+COUNTIF(Electric!#REF!,IF(C158="NoGp",B158/100,A158))</f>
        <v>#REF!</v>
      </c>
    </row>
    <row r="159" spans="1:6" x14ac:dyDescent="0.2">
      <c r="A159" t="str">
        <f t="shared" si="2"/>
        <v xml:space="preserve">342.00 0475         </v>
      </c>
      <c r="B159" s="23" t="s">
        <v>537</v>
      </c>
      <c r="C159" s="19" t="s">
        <v>453</v>
      </c>
      <c r="D159" s="86">
        <v>86511</v>
      </c>
      <c r="F159" t="e">
        <f>+COUNTIF(Electric!#REF!,IF(C159="NoGp",B159/100,A159))</f>
        <v>#REF!</v>
      </c>
    </row>
    <row r="160" spans="1:6" x14ac:dyDescent="0.2">
      <c r="A160" t="str">
        <f t="shared" si="2"/>
        <v xml:space="preserve">342.00 0476         </v>
      </c>
      <c r="B160" s="23" t="s">
        <v>537</v>
      </c>
      <c r="C160" s="19" t="s">
        <v>454</v>
      </c>
      <c r="D160" s="86">
        <v>88099</v>
      </c>
      <c r="F160" t="e">
        <f>+COUNTIF(Electric!#REF!,IF(C160="NoGp",B160/100,A160))</f>
        <v>#REF!</v>
      </c>
    </row>
    <row r="161" spans="1:6" x14ac:dyDescent="0.2">
      <c r="A161" t="str">
        <f t="shared" si="2"/>
        <v xml:space="preserve">342.00 0477         </v>
      </c>
      <c r="B161" s="23" t="s">
        <v>537</v>
      </c>
      <c r="C161" s="19" t="s">
        <v>455</v>
      </c>
      <c r="D161" s="86">
        <v>90772</v>
      </c>
      <c r="F161" t="e">
        <f>+COUNTIF(Electric!#REF!,IF(C161="NoGp",B161/100,A161))</f>
        <v>#REF!</v>
      </c>
    </row>
    <row r="162" spans="1:6" x14ac:dyDescent="0.2">
      <c r="A162" t="str">
        <f t="shared" si="2"/>
        <v xml:space="preserve">343.00 NoGp         </v>
      </c>
      <c r="B162" s="23" t="s">
        <v>538</v>
      </c>
      <c r="C162" s="19" t="s">
        <v>514</v>
      </c>
      <c r="D162" s="86">
        <v>0</v>
      </c>
      <c r="F162" t="e">
        <f>+COUNTIF(Electric!#REF!,IF(C162="NoGp",B162/100,A162))</f>
        <v>#REF!</v>
      </c>
    </row>
    <row r="163" spans="1:6" x14ac:dyDescent="0.2">
      <c r="A163" t="str">
        <f t="shared" si="2"/>
        <v xml:space="preserve">343.00 0420         </v>
      </c>
      <c r="B163" s="23" t="s">
        <v>538</v>
      </c>
      <c r="C163" s="19" t="s">
        <v>535</v>
      </c>
      <c r="D163" s="86">
        <v>0</v>
      </c>
      <c r="F163" t="e">
        <f>+COUNTIF(Electric!#REF!,IF(C163="NoGp",B163/100,A163))</f>
        <v>#REF!</v>
      </c>
    </row>
    <row r="164" spans="1:6" x14ac:dyDescent="0.2">
      <c r="A164" t="str">
        <f t="shared" si="2"/>
        <v xml:space="preserve">343.00 0432         </v>
      </c>
      <c r="B164" s="23" t="s">
        <v>538</v>
      </c>
      <c r="C164" s="19" t="s">
        <v>446</v>
      </c>
      <c r="D164" s="86">
        <v>5644307</v>
      </c>
      <c r="F164" t="e">
        <f>+COUNTIF(Electric!#REF!,IF(C164="NoGp",B164/100,A164))</f>
        <v>#REF!</v>
      </c>
    </row>
    <row r="165" spans="1:6" x14ac:dyDescent="0.2">
      <c r="A165" t="str">
        <f t="shared" si="2"/>
        <v xml:space="preserve">343.00 0459         </v>
      </c>
      <c r="B165" s="23" t="s">
        <v>538</v>
      </c>
      <c r="C165" s="19" t="s">
        <v>447</v>
      </c>
      <c r="D165" s="86">
        <v>4993220</v>
      </c>
      <c r="F165" t="e">
        <f>+COUNTIF(Electric!#REF!,IF(C165="NoGp",B165/100,A165))</f>
        <v>#REF!</v>
      </c>
    </row>
    <row r="166" spans="1:6" x14ac:dyDescent="0.2">
      <c r="A166" t="str">
        <f t="shared" si="2"/>
        <v xml:space="preserve">343.00 0460         </v>
      </c>
      <c r="B166" s="23" t="s">
        <v>538</v>
      </c>
      <c r="C166" s="19" t="s">
        <v>448</v>
      </c>
      <c r="D166" s="86">
        <v>2379308</v>
      </c>
      <c r="F166" t="e">
        <f>+COUNTIF(Electric!#REF!,IF(C166="NoGp",B166/100,A166))</f>
        <v>#REF!</v>
      </c>
    </row>
    <row r="167" spans="1:6" x14ac:dyDescent="0.2">
      <c r="A167" t="str">
        <f t="shared" si="2"/>
        <v xml:space="preserve">343.00 0461         </v>
      </c>
      <c r="B167" s="23" t="s">
        <v>538</v>
      </c>
      <c r="C167" s="19" t="s">
        <v>449</v>
      </c>
      <c r="D167" s="86">
        <v>4842316</v>
      </c>
      <c r="F167" t="e">
        <f>+COUNTIF(Electric!#REF!,IF(C167="NoGp",B167/100,A167))</f>
        <v>#REF!</v>
      </c>
    </row>
    <row r="168" spans="1:6" x14ac:dyDescent="0.2">
      <c r="A168" t="str">
        <f t="shared" si="2"/>
        <v xml:space="preserve">343.00 0470         </v>
      </c>
      <c r="B168" s="23" t="s">
        <v>538</v>
      </c>
      <c r="C168" s="19" t="s">
        <v>450</v>
      </c>
      <c r="D168" s="86">
        <v>4216785</v>
      </c>
      <c r="F168" t="e">
        <f>+COUNTIF(Electric!#REF!,IF(C168="NoGp",B168/100,A168))</f>
        <v>#REF!</v>
      </c>
    </row>
    <row r="169" spans="1:6" x14ac:dyDescent="0.2">
      <c r="A169" t="str">
        <f t="shared" si="2"/>
        <v xml:space="preserve">343.00 0471         </v>
      </c>
      <c r="B169" s="23" t="s">
        <v>538</v>
      </c>
      <c r="C169" s="19" t="s">
        <v>451</v>
      </c>
      <c r="D169" s="86">
        <v>3291737</v>
      </c>
      <c r="F169" t="e">
        <f>+COUNTIF(Electric!#REF!,IF(C169="NoGp",B169/100,A169))</f>
        <v>#REF!</v>
      </c>
    </row>
    <row r="170" spans="1:6" x14ac:dyDescent="0.2">
      <c r="A170" t="str">
        <f t="shared" si="2"/>
        <v xml:space="preserve">343.00 0474         </v>
      </c>
      <c r="B170" s="23" t="s">
        <v>538</v>
      </c>
      <c r="C170" s="19" t="s">
        <v>452</v>
      </c>
      <c r="D170" s="86">
        <v>3670974</v>
      </c>
      <c r="F170" t="e">
        <f>+COUNTIF(Electric!#REF!,IF(C170="NoGp",B170/100,A170))</f>
        <v>#REF!</v>
      </c>
    </row>
    <row r="171" spans="1:6" x14ac:dyDescent="0.2">
      <c r="A171" t="str">
        <f t="shared" si="2"/>
        <v xml:space="preserve">343.00 0475         </v>
      </c>
      <c r="B171" s="23" t="s">
        <v>538</v>
      </c>
      <c r="C171" s="19" t="s">
        <v>453</v>
      </c>
      <c r="D171" s="86">
        <v>3637317</v>
      </c>
      <c r="F171" t="e">
        <f>+COUNTIF(Electric!#REF!,IF(C171="NoGp",B171/100,A171))</f>
        <v>#REF!</v>
      </c>
    </row>
    <row r="172" spans="1:6" x14ac:dyDescent="0.2">
      <c r="A172" t="str">
        <f t="shared" si="2"/>
        <v xml:space="preserve">343.00 0476         </v>
      </c>
      <c r="B172" s="23" t="s">
        <v>538</v>
      </c>
      <c r="C172" s="19" t="s">
        <v>454</v>
      </c>
      <c r="D172" s="86">
        <v>3476963</v>
      </c>
      <c r="F172" t="e">
        <f>+COUNTIF(Electric!#REF!,IF(C172="NoGp",B172/100,A172))</f>
        <v>#REF!</v>
      </c>
    </row>
    <row r="173" spans="1:6" x14ac:dyDescent="0.2">
      <c r="A173" t="str">
        <f t="shared" si="2"/>
        <v xml:space="preserve">343.00 0477         </v>
      </c>
      <c r="B173" s="23" t="s">
        <v>538</v>
      </c>
      <c r="C173" s="19" t="s">
        <v>455</v>
      </c>
      <c r="D173" s="86">
        <v>3461812</v>
      </c>
      <c r="F173" t="e">
        <f>+COUNTIF(Electric!#REF!,IF(C173="NoGp",B173/100,A173))</f>
        <v>#REF!</v>
      </c>
    </row>
    <row r="174" spans="1:6" x14ac:dyDescent="0.2">
      <c r="A174" t="str">
        <f t="shared" si="2"/>
        <v xml:space="preserve">344.00 NoGp         </v>
      </c>
      <c r="B174" s="23" t="s">
        <v>539</v>
      </c>
      <c r="C174" s="19" t="s">
        <v>514</v>
      </c>
      <c r="D174" s="86">
        <v>0</v>
      </c>
      <c r="F174" t="e">
        <f>+COUNTIF(Electric!#REF!,IF(C174="NoGp",B174/100,A174))</f>
        <v>#REF!</v>
      </c>
    </row>
    <row r="175" spans="1:6" x14ac:dyDescent="0.2">
      <c r="A175" t="str">
        <f t="shared" si="2"/>
        <v xml:space="preserve">344.00 0171         </v>
      </c>
      <c r="B175" s="23" t="s">
        <v>539</v>
      </c>
      <c r="C175" s="19" t="s">
        <v>443</v>
      </c>
      <c r="D175" s="86">
        <v>2033695</v>
      </c>
      <c r="F175" t="e">
        <f>+COUNTIF(Electric!#REF!,IF(C175="NoGp",B175/100,A175))</f>
        <v>#REF!</v>
      </c>
    </row>
    <row r="176" spans="1:6" x14ac:dyDescent="0.2">
      <c r="A176" t="str">
        <f t="shared" si="2"/>
        <v xml:space="preserve">344.00 0410         </v>
      </c>
      <c r="B176" s="23" t="s">
        <v>539</v>
      </c>
      <c r="C176" s="19" t="s">
        <v>444</v>
      </c>
      <c r="D176" s="86">
        <v>1962334</v>
      </c>
      <c r="F176" t="e">
        <f>+COUNTIF(Electric!#REF!,IF(C176="NoGp",B176/100,A176))</f>
        <v>#REF!</v>
      </c>
    </row>
    <row r="177" spans="1:6" x14ac:dyDescent="0.2">
      <c r="A177" t="str">
        <f t="shared" si="2"/>
        <v xml:space="preserve">344.00 0420         </v>
      </c>
      <c r="B177" s="23" t="s">
        <v>539</v>
      </c>
      <c r="C177" s="19" t="s">
        <v>535</v>
      </c>
      <c r="D177" s="86">
        <v>0</v>
      </c>
      <c r="F177" t="e">
        <f>+COUNTIF(Electric!#REF!,IF(C177="NoGp",B177/100,A177))</f>
        <v>#REF!</v>
      </c>
    </row>
    <row r="178" spans="1:6" x14ac:dyDescent="0.2">
      <c r="A178" t="str">
        <f t="shared" si="2"/>
        <v xml:space="preserve">344.00 0430         </v>
      </c>
      <c r="B178" s="23" t="s">
        <v>539</v>
      </c>
      <c r="C178" s="19" t="s">
        <v>456</v>
      </c>
      <c r="D178" s="86">
        <v>1652690</v>
      </c>
      <c r="F178" t="e">
        <f>+COUNTIF(Electric!#REF!,IF(C178="NoGp",B178/100,A178))</f>
        <v>#REF!</v>
      </c>
    </row>
    <row r="179" spans="1:6" x14ac:dyDescent="0.2">
      <c r="A179" t="str">
        <f t="shared" si="2"/>
        <v xml:space="preserve">344.00 0431         </v>
      </c>
      <c r="B179" s="23" t="s">
        <v>539</v>
      </c>
      <c r="C179" s="19" t="s">
        <v>445</v>
      </c>
      <c r="D179" s="86">
        <v>3376582</v>
      </c>
      <c r="F179" t="e">
        <f>+COUNTIF(Electric!#REF!,IF(C179="NoGp",B179/100,A179))</f>
        <v>#REF!</v>
      </c>
    </row>
    <row r="180" spans="1:6" x14ac:dyDescent="0.2">
      <c r="A180" t="str">
        <f t="shared" si="2"/>
        <v xml:space="preserve">344.00 0432         </v>
      </c>
      <c r="B180" s="23" t="s">
        <v>539</v>
      </c>
      <c r="C180" s="19" t="s">
        <v>446</v>
      </c>
      <c r="D180" s="86">
        <v>2038741</v>
      </c>
      <c r="F180" t="e">
        <f>+COUNTIF(Electric!#REF!,IF(C180="NoGp",B180/100,A180))</f>
        <v>#REF!</v>
      </c>
    </row>
    <row r="181" spans="1:6" x14ac:dyDescent="0.2">
      <c r="A181" t="str">
        <f t="shared" si="2"/>
        <v xml:space="preserve">344.00 0459         </v>
      </c>
      <c r="B181" s="23" t="s">
        <v>539</v>
      </c>
      <c r="C181" s="19" t="s">
        <v>447</v>
      </c>
      <c r="D181" s="86">
        <v>1069622</v>
      </c>
      <c r="F181" t="e">
        <f>+COUNTIF(Electric!#REF!,IF(C181="NoGp",B181/100,A181))</f>
        <v>#REF!</v>
      </c>
    </row>
    <row r="182" spans="1:6" x14ac:dyDescent="0.2">
      <c r="A182" t="str">
        <f t="shared" si="2"/>
        <v xml:space="preserve">344.00 0460         </v>
      </c>
      <c r="B182" s="23" t="s">
        <v>539</v>
      </c>
      <c r="C182" s="19" t="s">
        <v>448</v>
      </c>
      <c r="D182" s="86">
        <v>893368</v>
      </c>
      <c r="F182" t="e">
        <f>+COUNTIF(Electric!#REF!,IF(C182="NoGp",B182/100,A182))</f>
        <v>#REF!</v>
      </c>
    </row>
    <row r="183" spans="1:6" x14ac:dyDescent="0.2">
      <c r="A183" t="str">
        <f t="shared" si="2"/>
        <v xml:space="preserve">344.00 0461         </v>
      </c>
      <c r="B183" s="23" t="s">
        <v>539</v>
      </c>
      <c r="C183" s="19" t="s">
        <v>449</v>
      </c>
      <c r="D183" s="86">
        <v>871507</v>
      </c>
      <c r="F183" t="e">
        <f>+COUNTIF(Electric!#REF!,IF(C183="NoGp",B183/100,A183))</f>
        <v>#REF!</v>
      </c>
    </row>
    <row r="184" spans="1:6" x14ac:dyDescent="0.2">
      <c r="A184" t="str">
        <f t="shared" si="2"/>
        <v xml:space="preserve">344.00 0470         </v>
      </c>
      <c r="B184" s="23" t="s">
        <v>539</v>
      </c>
      <c r="C184" s="19" t="s">
        <v>450</v>
      </c>
      <c r="D184" s="86">
        <v>483419</v>
      </c>
      <c r="F184" t="e">
        <f>+COUNTIF(Electric!#REF!,IF(C184="NoGp",B184/100,A184))</f>
        <v>#REF!</v>
      </c>
    </row>
    <row r="185" spans="1:6" x14ac:dyDescent="0.2">
      <c r="A185" t="str">
        <f t="shared" si="2"/>
        <v xml:space="preserve">344.00 0471         </v>
      </c>
      <c r="B185" s="23" t="s">
        <v>539</v>
      </c>
      <c r="C185" s="19" t="s">
        <v>451</v>
      </c>
      <c r="D185" s="86">
        <v>482827</v>
      </c>
      <c r="F185" t="e">
        <f>+COUNTIF(Electric!#REF!,IF(C185="NoGp",B185/100,A185))</f>
        <v>#REF!</v>
      </c>
    </row>
    <row r="186" spans="1:6" x14ac:dyDescent="0.2">
      <c r="A186" t="str">
        <f t="shared" si="2"/>
        <v xml:space="preserve">344.00 0474         </v>
      </c>
      <c r="B186" s="23" t="s">
        <v>539</v>
      </c>
      <c r="C186" s="19" t="s">
        <v>452</v>
      </c>
      <c r="D186" s="86">
        <v>439138</v>
      </c>
      <c r="F186" t="e">
        <f>+COUNTIF(Electric!#REF!,IF(C186="NoGp",B186/100,A186))</f>
        <v>#REF!</v>
      </c>
    </row>
    <row r="187" spans="1:6" x14ac:dyDescent="0.2">
      <c r="A187" t="str">
        <f t="shared" si="2"/>
        <v xml:space="preserve">344.00 0475         </v>
      </c>
      <c r="B187" s="23" t="s">
        <v>539</v>
      </c>
      <c r="C187" s="19" t="s">
        <v>453</v>
      </c>
      <c r="D187" s="86">
        <v>436711</v>
      </c>
      <c r="F187" t="e">
        <f>+COUNTIF(Electric!#REF!,IF(C187="NoGp",B187/100,A187))</f>
        <v>#REF!</v>
      </c>
    </row>
    <row r="188" spans="1:6" x14ac:dyDescent="0.2">
      <c r="A188" t="str">
        <f t="shared" si="2"/>
        <v xml:space="preserve">344.00 0476         </v>
      </c>
      <c r="B188" s="23" t="s">
        <v>539</v>
      </c>
      <c r="C188" s="19" t="s">
        <v>454</v>
      </c>
      <c r="D188" s="86">
        <v>434500</v>
      </c>
      <c r="F188" t="e">
        <f>+COUNTIF(Electric!#REF!,IF(C188="NoGp",B188/100,A188))</f>
        <v>#REF!</v>
      </c>
    </row>
    <row r="189" spans="1:6" x14ac:dyDescent="0.2">
      <c r="A189" t="str">
        <f t="shared" si="2"/>
        <v xml:space="preserve">344.00 0477         </v>
      </c>
      <c r="B189" s="23" t="s">
        <v>539</v>
      </c>
      <c r="C189" s="19" t="s">
        <v>455</v>
      </c>
      <c r="D189" s="86">
        <v>433159</v>
      </c>
      <c r="F189" t="e">
        <f>+COUNTIF(Electric!#REF!,IF(C189="NoGp",B189/100,A189))</f>
        <v>#REF!</v>
      </c>
    </row>
    <row r="190" spans="1:6" x14ac:dyDescent="0.2">
      <c r="A190" t="str">
        <f t="shared" si="2"/>
        <v xml:space="preserve">345.00 NoGp         </v>
      </c>
      <c r="B190" s="23" t="s">
        <v>540</v>
      </c>
      <c r="C190" s="19" t="s">
        <v>514</v>
      </c>
      <c r="D190" s="86">
        <v>0</v>
      </c>
      <c r="F190" t="e">
        <f>+COUNTIF(Electric!#REF!,IF(C190="NoGp",B190/100,A190))</f>
        <v>#REF!</v>
      </c>
    </row>
    <row r="191" spans="1:6" x14ac:dyDescent="0.2">
      <c r="A191" t="str">
        <f t="shared" si="2"/>
        <v xml:space="preserve">345.00 0171         </v>
      </c>
      <c r="B191" s="23" t="s">
        <v>540</v>
      </c>
      <c r="C191" s="19" t="s">
        <v>443</v>
      </c>
      <c r="D191" s="86">
        <v>131340</v>
      </c>
      <c r="F191" t="e">
        <f>+COUNTIF(Electric!#REF!,IF(C191="NoGp",B191/100,A191))</f>
        <v>#REF!</v>
      </c>
    </row>
    <row r="192" spans="1:6" x14ac:dyDescent="0.2">
      <c r="A192" t="str">
        <f t="shared" si="2"/>
        <v xml:space="preserve">345.00 0410         </v>
      </c>
      <c r="B192" s="23" t="s">
        <v>540</v>
      </c>
      <c r="C192" s="19" t="s">
        <v>444</v>
      </c>
      <c r="D192" s="86">
        <v>51095</v>
      </c>
      <c r="F192" t="e">
        <f>+COUNTIF(Electric!#REF!,IF(C192="NoGp",B192/100,A192))</f>
        <v>#REF!</v>
      </c>
    </row>
    <row r="193" spans="1:6" x14ac:dyDescent="0.2">
      <c r="A193" t="str">
        <f t="shared" si="2"/>
        <v xml:space="preserve">345.00 0420         </v>
      </c>
      <c r="B193" s="23" t="s">
        <v>540</v>
      </c>
      <c r="C193" s="19" t="s">
        <v>535</v>
      </c>
      <c r="D193" s="86">
        <v>0</v>
      </c>
      <c r="F193" t="e">
        <f>+COUNTIF(Electric!#REF!,IF(C193="NoGp",B193/100,A193))</f>
        <v>#REF!</v>
      </c>
    </row>
    <row r="194" spans="1:6" x14ac:dyDescent="0.2">
      <c r="A194" t="str">
        <f t="shared" si="2"/>
        <v xml:space="preserve">345.00 0430         </v>
      </c>
      <c r="B194" s="23" t="s">
        <v>540</v>
      </c>
      <c r="C194" s="19" t="s">
        <v>456</v>
      </c>
      <c r="D194" s="86">
        <v>70884</v>
      </c>
      <c r="F194" t="e">
        <f>+COUNTIF(Electric!#REF!,IF(C194="NoGp",B194/100,A194))</f>
        <v>#REF!</v>
      </c>
    </row>
    <row r="195" spans="1:6" x14ac:dyDescent="0.2">
      <c r="A195" t="str">
        <f t="shared" ref="A195:A258" si="3">+TEXT(B195/100,"###.00")&amp;" "&amp;C195&amp;"         "</f>
        <v xml:space="preserve">345.00 0431         </v>
      </c>
      <c r="B195" s="23" t="s">
        <v>540</v>
      </c>
      <c r="C195" s="19" t="s">
        <v>445</v>
      </c>
      <c r="D195" s="86">
        <v>131728</v>
      </c>
      <c r="F195" t="e">
        <f>+COUNTIF(Electric!#REF!,IF(C195="NoGp",B195/100,A195))</f>
        <v>#REF!</v>
      </c>
    </row>
    <row r="196" spans="1:6" x14ac:dyDescent="0.2">
      <c r="A196" t="str">
        <f t="shared" si="3"/>
        <v xml:space="preserve">345.00 0432         </v>
      </c>
      <c r="B196" s="23" t="s">
        <v>540</v>
      </c>
      <c r="C196" s="19" t="s">
        <v>446</v>
      </c>
      <c r="D196" s="86">
        <v>992746</v>
      </c>
      <c r="F196" t="e">
        <f>+COUNTIF(Electric!#REF!,IF(C196="NoGp",B196/100,A196))</f>
        <v>#REF!</v>
      </c>
    </row>
    <row r="197" spans="1:6" x14ac:dyDescent="0.2">
      <c r="A197" t="str">
        <f t="shared" si="3"/>
        <v xml:space="preserve">345.00 0459         </v>
      </c>
      <c r="B197" s="23" t="s">
        <v>540</v>
      </c>
      <c r="C197" s="19" t="s">
        <v>447</v>
      </c>
      <c r="D197" s="86">
        <v>920956</v>
      </c>
      <c r="F197" t="e">
        <f>+COUNTIF(Electric!#REF!,IF(C197="NoGp",B197/100,A197))</f>
        <v>#REF!</v>
      </c>
    </row>
    <row r="198" spans="1:6" x14ac:dyDescent="0.2">
      <c r="A198" t="str">
        <f t="shared" si="3"/>
        <v xml:space="preserve">345.00 0460         </v>
      </c>
      <c r="B198" s="23" t="s">
        <v>540</v>
      </c>
      <c r="C198" s="19" t="s">
        <v>448</v>
      </c>
      <c r="D198" s="86">
        <v>359270</v>
      </c>
      <c r="F198" t="e">
        <f>+COUNTIF(Electric!#REF!,IF(C198="NoGp",B198/100,A198))</f>
        <v>#REF!</v>
      </c>
    </row>
    <row r="199" spans="1:6" x14ac:dyDescent="0.2">
      <c r="A199" t="str">
        <f t="shared" si="3"/>
        <v xml:space="preserve">345.00 0461         </v>
      </c>
      <c r="B199" s="23" t="s">
        <v>540</v>
      </c>
      <c r="C199" s="19" t="s">
        <v>449</v>
      </c>
      <c r="D199" s="86">
        <v>349815</v>
      </c>
      <c r="F199" t="e">
        <f>+COUNTIF(Electric!#REF!,IF(C199="NoGp",B199/100,A199))</f>
        <v>#REF!</v>
      </c>
    </row>
    <row r="200" spans="1:6" x14ac:dyDescent="0.2">
      <c r="A200" t="str">
        <f t="shared" si="3"/>
        <v xml:space="preserve">345.00 0470         </v>
      </c>
      <c r="B200" s="23" t="s">
        <v>540</v>
      </c>
      <c r="C200" s="19" t="s">
        <v>450</v>
      </c>
      <c r="D200" s="86">
        <v>213484</v>
      </c>
      <c r="F200" t="e">
        <f>+COUNTIF(Electric!#REF!,IF(C200="NoGp",B200/100,A200))</f>
        <v>#REF!</v>
      </c>
    </row>
    <row r="201" spans="1:6" x14ac:dyDescent="0.2">
      <c r="A201" t="str">
        <f t="shared" si="3"/>
        <v xml:space="preserve">345.00 0471         </v>
      </c>
      <c r="B201" s="23" t="s">
        <v>540</v>
      </c>
      <c r="C201" s="19" t="s">
        <v>451</v>
      </c>
      <c r="D201" s="86">
        <v>447269</v>
      </c>
      <c r="F201" t="e">
        <f>+COUNTIF(Electric!#REF!,IF(C201="NoGp",B201/100,A201))</f>
        <v>#REF!</v>
      </c>
    </row>
    <row r="202" spans="1:6" x14ac:dyDescent="0.2">
      <c r="A202" t="str">
        <f t="shared" si="3"/>
        <v xml:space="preserve">345.00 0474         </v>
      </c>
      <c r="B202" s="23" t="s">
        <v>540</v>
      </c>
      <c r="C202" s="19" t="s">
        <v>452</v>
      </c>
      <c r="D202" s="86">
        <v>481481</v>
      </c>
      <c r="F202" t="e">
        <f>+COUNTIF(Electric!#REF!,IF(C202="NoGp",B202/100,A202))</f>
        <v>#REF!</v>
      </c>
    </row>
    <row r="203" spans="1:6" x14ac:dyDescent="0.2">
      <c r="A203" t="str">
        <f t="shared" si="3"/>
        <v xml:space="preserve">345.00 0475         </v>
      </c>
      <c r="B203" s="23" t="s">
        <v>540</v>
      </c>
      <c r="C203" s="19" t="s">
        <v>453</v>
      </c>
      <c r="D203" s="86">
        <v>479594</v>
      </c>
      <c r="F203" t="e">
        <f>+COUNTIF(Electric!#REF!,IF(C203="NoGp",B203/100,A203))</f>
        <v>#REF!</v>
      </c>
    </row>
    <row r="204" spans="1:6" x14ac:dyDescent="0.2">
      <c r="A204" t="str">
        <f t="shared" si="3"/>
        <v xml:space="preserve">345.00 0476         </v>
      </c>
      <c r="B204" s="23" t="s">
        <v>540</v>
      </c>
      <c r="C204" s="19" t="s">
        <v>454</v>
      </c>
      <c r="D204" s="86">
        <v>488486</v>
      </c>
      <c r="F204" t="e">
        <f>+COUNTIF(Electric!#REF!,IF(C204="NoGp",B204/100,A204))</f>
        <v>#REF!</v>
      </c>
    </row>
    <row r="205" spans="1:6" x14ac:dyDescent="0.2">
      <c r="A205" t="str">
        <f t="shared" si="3"/>
        <v xml:space="preserve">345.00 0477         </v>
      </c>
      <c r="B205" s="23" t="s">
        <v>540</v>
      </c>
      <c r="C205" s="19" t="s">
        <v>455</v>
      </c>
      <c r="D205" s="86">
        <v>977530</v>
      </c>
      <c r="F205" t="e">
        <f>+COUNTIF(Electric!#REF!,IF(C205="NoGp",B205/100,A205))</f>
        <v>#REF!</v>
      </c>
    </row>
    <row r="206" spans="1:6" x14ac:dyDescent="0.2">
      <c r="A206" t="str">
        <f t="shared" si="3"/>
        <v xml:space="preserve">346.00 NoGp         </v>
      </c>
      <c r="B206" s="23" t="s">
        <v>541</v>
      </c>
      <c r="C206" s="19" t="s">
        <v>514</v>
      </c>
      <c r="D206" s="86">
        <v>0</v>
      </c>
      <c r="F206" t="e">
        <f>+COUNTIF(Electric!#REF!,IF(C206="NoGp",B206/100,A206))</f>
        <v>#REF!</v>
      </c>
    </row>
    <row r="207" spans="1:6" x14ac:dyDescent="0.2">
      <c r="A207" t="str">
        <f t="shared" si="3"/>
        <v xml:space="preserve">346.00 0410         </v>
      </c>
      <c r="B207" s="23" t="s">
        <v>541</v>
      </c>
      <c r="C207" s="19" t="s">
        <v>444</v>
      </c>
      <c r="D207" s="86">
        <v>368</v>
      </c>
      <c r="F207" t="e">
        <f>+COUNTIF(Electric!#REF!,IF(C207="NoGp",B207/100,A207))</f>
        <v>#REF!</v>
      </c>
    </row>
    <row r="208" spans="1:6" x14ac:dyDescent="0.2">
      <c r="A208" t="str">
        <f t="shared" si="3"/>
        <v xml:space="preserve">346.00 0420         </v>
      </c>
      <c r="B208" s="23" t="s">
        <v>541</v>
      </c>
      <c r="C208" s="19" t="s">
        <v>535</v>
      </c>
      <c r="D208" s="86">
        <v>0</v>
      </c>
      <c r="F208" t="e">
        <f>+COUNTIF(Electric!#REF!,IF(C208="NoGp",B208/100,A208))</f>
        <v>#REF!</v>
      </c>
    </row>
    <row r="209" spans="1:6" x14ac:dyDescent="0.2">
      <c r="A209" t="str">
        <f t="shared" si="3"/>
        <v xml:space="preserve">346.00 0430         </v>
      </c>
      <c r="B209" s="23" t="s">
        <v>541</v>
      </c>
      <c r="C209" s="19" t="s">
        <v>456</v>
      </c>
      <c r="D209" s="86">
        <v>374</v>
      </c>
      <c r="F209" t="e">
        <f>+COUNTIF(Electric!#REF!,IF(C209="NoGp",B209/100,A209))</f>
        <v>#REF!</v>
      </c>
    </row>
    <row r="210" spans="1:6" x14ac:dyDescent="0.2">
      <c r="A210" t="str">
        <f t="shared" si="3"/>
        <v xml:space="preserve">346.00 0431         </v>
      </c>
      <c r="B210" s="23" t="s">
        <v>541</v>
      </c>
      <c r="C210" s="19" t="s">
        <v>445</v>
      </c>
      <c r="D210" s="86">
        <v>-32971</v>
      </c>
      <c r="E210" s="87"/>
      <c r="F210" t="e">
        <f>+COUNTIF(Electric!#REF!,IF(C210="NoGp",B210/100,A210))</f>
        <v>#REF!</v>
      </c>
    </row>
    <row r="211" spans="1:6" x14ac:dyDescent="0.2">
      <c r="A211" t="str">
        <f t="shared" si="3"/>
        <v xml:space="preserve">346.00 0432         </v>
      </c>
      <c r="B211" s="23" t="s">
        <v>541</v>
      </c>
      <c r="C211" s="19" t="s">
        <v>446</v>
      </c>
      <c r="D211" s="86">
        <v>434536</v>
      </c>
      <c r="F211" t="e">
        <f>+COUNTIF(Electric!#REF!,IF(C211="NoGp",B211/100,A211))</f>
        <v>#REF!</v>
      </c>
    </row>
    <row r="212" spans="1:6" x14ac:dyDescent="0.2">
      <c r="A212" t="str">
        <f t="shared" si="3"/>
        <v xml:space="preserve">346.00 0459         </v>
      </c>
      <c r="B212" s="23" t="s">
        <v>541</v>
      </c>
      <c r="C212" s="19" t="s">
        <v>447</v>
      </c>
      <c r="D212" s="86">
        <v>815731</v>
      </c>
      <c r="F212" t="e">
        <f>+COUNTIF(Electric!#REF!,IF(C212="NoGp",B212/100,A212))</f>
        <v>#REF!</v>
      </c>
    </row>
    <row r="213" spans="1:6" x14ac:dyDescent="0.2">
      <c r="A213" t="str">
        <f t="shared" si="3"/>
        <v xml:space="preserve">346.00 0460         </v>
      </c>
      <c r="B213" s="23" t="s">
        <v>541</v>
      </c>
      <c r="C213" s="19" t="s">
        <v>448</v>
      </c>
      <c r="D213" s="86">
        <v>8149</v>
      </c>
      <c r="F213" t="e">
        <f>+COUNTIF(Electric!#REF!,IF(C213="NoGp",B213/100,A213))</f>
        <v>#REF!</v>
      </c>
    </row>
    <row r="214" spans="1:6" x14ac:dyDescent="0.2">
      <c r="A214" t="str">
        <f t="shared" si="3"/>
        <v xml:space="preserve">346.00 0461         </v>
      </c>
      <c r="B214" s="23" t="s">
        <v>541</v>
      </c>
      <c r="C214" s="19" t="s">
        <v>449</v>
      </c>
      <c r="D214" s="86">
        <v>8142</v>
      </c>
      <c r="F214" t="e">
        <f>+COUNTIF(Electric!#REF!,IF(C214="NoGp",B214/100,A214))</f>
        <v>#REF!</v>
      </c>
    </row>
    <row r="215" spans="1:6" x14ac:dyDescent="0.2">
      <c r="A215" t="str">
        <f t="shared" si="3"/>
        <v xml:space="preserve">346.00 0470         </v>
      </c>
      <c r="B215" s="23" t="s">
        <v>541</v>
      </c>
      <c r="C215" s="19" t="s">
        <v>450</v>
      </c>
      <c r="D215" s="86">
        <v>3935</v>
      </c>
      <c r="F215" t="e">
        <f>+COUNTIF(Electric!#REF!,IF(C215="NoGp",B215/100,A215))</f>
        <v>#REF!</v>
      </c>
    </row>
    <row r="216" spans="1:6" x14ac:dyDescent="0.2">
      <c r="A216" t="str">
        <f t="shared" si="3"/>
        <v xml:space="preserve">346.00 0474         </v>
      </c>
      <c r="B216" s="23" t="s">
        <v>541</v>
      </c>
      <c r="C216" s="19" t="s">
        <v>452</v>
      </c>
      <c r="D216" s="86">
        <v>1298</v>
      </c>
      <c r="F216" t="e">
        <f>+COUNTIF(Electric!#REF!,IF(C216="NoGp",B216/100,A216))</f>
        <v>#REF!</v>
      </c>
    </row>
    <row r="217" spans="1:6" x14ac:dyDescent="0.2">
      <c r="A217" t="str">
        <f t="shared" si="3"/>
        <v xml:space="preserve">346.00 0475         </v>
      </c>
      <c r="B217" s="23" t="s">
        <v>541</v>
      </c>
      <c r="C217" s="19" t="s">
        <v>453</v>
      </c>
      <c r="D217" s="86">
        <v>1292</v>
      </c>
      <c r="F217" t="e">
        <f>+COUNTIF(Electric!#REF!,IF(C217="NoGp",B217/100,A217))</f>
        <v>#REF!</v>
      </c>
    </row>
    <row r="218" spans="1:6" x14ac:dyDescent="0.2">
      <c r="A218" t="str">
        <f t="shared" si="3"/>
        <v xml:space="preserve">346.00 0476         </v>
      </c>
      <c r="B218" s="23" t="s">
        <v>541</v>
      </c>
      <c r="C218" s="19" t="s">
        <v>454</v>
      </c>
      <c r="D218" s="86">
        <v>1315</v>
      </c>
      <c r="F218" t="e">
        <f>+COUNTIF(Electric!#REF!,IF(C218="NoGp",B218/100,A218))</f>
        <v>#REF!</v>
      </c>
    </row>
    <row r="219" spans="1:6" x14ac:dyDescent="0.2">
      <c r="A219" t="str">
        <f t="shared" si="3"/>
        <v xml:space="preserve">346.00 0477         </v>
      </c>
      <c r="B219" s="23" t="s">
        <v>541</v>
      </c>
      <c r="C219" s="19" t="s">
        <v>455</v>
      </c>
      <c r="D219" s="86">
        <v>2410</v>
      </c>
      <c r="F219" t="e">
        <f>+COUNTIF(Electric!#REF!,IF(C219="NoGp",B219/100,A219))</f>
        <v>#REF!</v>
      </c>
    </row>
    <row r="220" spans="1:6" x14ac:dyDescent="0.2">
      <c r="A220" t="str">
        <f t="shared" si="3"/>
        <v xml:space="preserve">347.05 NoGp         </v>
      </c>
      <c r="B220" s="23" t="s">
        <v>542</v>
      </c>
      <c r="C220" s="19" t="s">
        <v>514</v>
      </c>
      <c r="D220" s="86">
        <v>1303</v>
      </c>
      <c r="F220" t="e">
        <f>+COUNTIF(Electric!#REF!,IF(C220="NoGp",B220/100,A220))</f>
        <v>#REF!</v>
      </c>
    </row>
    <row r="221" spans="1:6" x14ac:dyDescent="0.2">
      <c r="A221" t="str">
        <f t="shared" si="3"/>
        <v xml:space="preserve">347.07 NoGp         </v>
      </c>
      <c r="B221" s="23" t="s">
        <v>543</v>
      </c>
      <c r="C221" s="19" t="s">
        <v>514</v>
      </c>
      <c r="D221" s="86">
        <v>0</v>
      </c>
      <c r="F221" t="e">
        <f>+COUNTIF(Electric!#REF!,IF(C221="NoGp",B221/100,A221))</f>
        <v>#REF!</v>
      </c>
    </row>
    <row r="222" spans="1:6" x14ac:dyDescent="0.2">
      <c r="A222" t="str">
        <f t="shared" si="3"/>
        <v xml:space="preserve">350.10 NoGp         </v>
      </c>
      <c r="B222" s="23" t="s">
        <v>544</v>
      </c>
      <c r="C222" s="19" t="s">
        <v>514</v>
      </c>
      <c r="D222" s="86">
        <v>2271916</v>
      </c>
      <c r="F222" t="e">
        <f>+COUNTIF(Electric!#REF!,IF(C222="NoGp",B222/100,A222))</f>
        <v>#REF!</v>
      </c>
    </row>
    <row r="223" spans="1:6" x14ac:dyDescent="0.2">
      <c r="A223" t="str">
        <f t="shared" si="3"/>
        <v xml:space="preserve">350.20 NoGp         </v>
      </c>
      <c r="B223" s="23" t="s">
        <v>545</v>
      </c>
      <c r="C223" s="19" t="s">
        <v>514</v>
      </c>
      <c r="D223" s="86">
        <v>0</v>
      </c>
      <c r="F223" t="e">
        <f>+COUNTIF(Electric!#REF!,IF(C223="NoGp",B223/100,A223))</f>
        <v>#REF!</v>
      </c>
    </row>
    <row r="224" spans="1:6" x14ac:dyDescent="0.2">
      <c r="A224" t="str">
        <f t="shared" si="3"/>
        <v xml:space="preserve">352.10 NoGp         </v>
      </c>
      <c r="B224" s="23" t="s">
        <v>546</v>
      </c>
      <c r="C224" s="19" t="s">
        <v>514</v>
      </c>
      <c r="D224" s="86">
        <v>1500856</v>
      </c>
      <c r="F224" t="e">
        <f>+COUNTIF(Electric!#REF!,IF(C224="NoGp",B224/100,A224))</f>
        <v>#REF!</v>
      </c>
    </row>
    <row r="225" spans="1:6" x14ac:dyDescent="0.2">
      <c r="A225" t="str">
        <f t="shared" si="3"/>
        <v xml:space="preserve">353.10 NoGp         </v>
      </c>
      <c r="B225" s="23" t="s">
        <v>547</v>
      </c>
      <c r="C225" s="19" t="s">
        <v>514</v>
      </c>
      <c r="D225" s="86">
        <v>69433144</v>
      </c>
      <c r="F225" t="e">
        <f>+COUNTIF(Electric!#REF!,IF(C225="NoGp",B225/100,A225))</f>
        <v>#REF!</v>
      </c>
    </row>
    <row r="226" spans="1:6" x14ac:dyDescent="0.2">
      <c r="A226" t="str">
        <f t="shared" si="3"/>
        <v xml:space="preserve">354.00 NoGp         </v>
      </c>
      <c r="B226" s="23" t="s">
        <v>548</v>
      </c>
      <c r="C226" s="19" t="s">
        <v>514</v>
      </c>
      <c r="D226" s="86">
        <v>22555849</v>
      </c>
      <c r="F226" t="e">
        <f>+COUNTIF(Electric!#REF!,IF(C226="NoGp",B226/100,A226))</f>
        <v>#REF!</v>
      </c>
    </row>
    <row r="227" spans="1:6" x14ac:dyDescent="0.2">
      <c r="A227" t="str">
        <f t="shared" si="3"/>
        <v xml:space="preserve">355.00 NoGp         </v>
      </c>
      <c r="B227" s="23" t="s">
        <v>549</v>
      </c>
      <c r="C227" s="19" t="s">
        <v>514</v>
      </c>
      <c r="D227" s="86">
        <v>18093397</v>
      </c>
      <c r="F227" t="e">
        <f>+COUNTIF(Electric!#REF!,IF(C227="NoGp",B227/100,A227))</f>
        <v>#REF!</v>
      </c>
    </row>
    <row r="228" spans="1:6" x14ac:dyDescent="0.2">
      <c r="A228" t="str">
        <f t="shared" si="3"/>
        <v xml:space="preserve">356.00 NoGp         </v>
      </c>
      <c r="B228" s="23" t="s">
        <v>550</v>
      </c>
      <c r="C228" s="19" t="s">
        <v>514</v>
      </c>
      <c r="D228" s="86">
        <v>24580970</v>
      </c>
      <c r="F228" t="e">
        <f>+COUNTIF(Electric!#REF!,IF(C228="NoGp",B228/100,A228))</f>
        <v>#REF!</v>
      </c>
    </row>
    <row r="229" spans="1:6" x14ac:dyDescent="0.2">
      <c r="A229" t="str">
        <f t="shared" si="3"/>
        <v xml:space="preserve">357.00 NoGp         </v>
      </c>
      <c r="B229" s="23" t="s">
        <v>551</v>
      </c>
      <c r="C229" s="19" t="s">
        <v>514</v>
      </c>
      <c r="D229" s="86">
        <v>617934</v>
      </c>
      <c r="F229" t="e">
        <f>+COUNTIF(Electric!#REF!,IF(C229="NoGp",B229/100,A229))</f>
        <v>#REF!</v>
      </c>
    </row>
    <row r="230" spans="1:6" x14ac:dyDescent="0.2">
      <c r="A230" t="str">
        <f t="shared" si="3"/>
        <v xml:space="preserve">358.00 NoGp         </v>
      </c>
      <c r="B230" s="23" t="s">
        <v>552</v>
      </c>
      <c r="C230" s="19" t="s">
        <v>514</v>
      </c>
      <c r="D230" s="86">
        <v>2183949</v>
      </c>
      <c r="F230" t="e">
        <f>+COUNTIF(Electric!#REF!,IF(C230="NoGp",B230/100,A230))</f>
        <v>#REF!</v>
      </c>
    </row>
    <row r="231" spans="1:6" x14ac:dyDescent="0.2">
      <c r="A231" t="str">
        <f t="shared" si="3"/>
        <v xml:space="preserve">359.15 NoGp         </v>
      </c>
      <c r="B231" s="23" t="s">
        <v>553</v>
      </c>
      <c r="C231" s="19" t="s">
        <v>514</v>
      </c>
      <c r="D231" s="86">
        <v>240</v>
      </c>
      <c r="F231" t="e">
        <f>+COUNTIF(Electric!#REF!,IF(C231="NoGp",B231/100,A231))</f>
        <v>#REF!</v>
      </c>
    </row>
    <row r="232" spans="1:6" x14ac:dyDescent="0.2">
      <c r="A232" t="str">
        <f t="shared" si="3"/>
        <v xml:space="preserve">359.17 NoGp         </v>
      </c>
      <c r="B232" s="23" t="s">
        <v>554</v>
      </c>
      <c r="C232" s="19" t="s">
        <v>514</v>
      </c>
      <c r="D232" s="86">
        <v>663</v>
      </c>
      <c r="F232" t="e">
        <f>+COUNTIF(Electric!#REF!,IF(C232="NoGp",B232/100,A232))</f>
        <v>#REF!</v>
      </c>
    </row>
    <row r="233" spans="1:6" x14ac:dyDescent="0.2">
      <c r="A233" t="str">
        <f t="shared" si="3"/>
        <v xml:space="preserve">360.20 NoGp         </v>
      </c>
      <c r="B233" s="23" t="s">
        <v>555</v>
      </c>
      <c r="C233" s="19" t="s">
        <v>514</v>
      </c>
      <c r="D233" s="86">
        <v>0</v>
      </c>
      <c r="F233" t="e">
        <f>+COUNTIF(Electric!#REF!,IF(C233="NoGp",B233/100,A233))</f>
        <v>#REF!</v>
      </c>
    </row>
    <row r="234" spans="1:6" x14ac:dyDescent="0.2">
      <c r="A234" t="str">
        <f t="shared" si="3"/>
        <v xml:space="preserve">360.25 NoGp         </v>
      </c>
      <c r="B234" s="23" t="s">
        <v>556</v>
      </c>
      <c r="C234" s="19" t="s">
        <v>514</v>
      </c>
      <c r="D234" s="86">
        <v>0</v>
      </c>
      <c r="F234" t="e">
        <f>+COUNTIF(Electric!#REF!,IF(C234="NoGp",B234/100,A234))</f>
        <v>#REF!</v>
      </c>
    </row>
    <row r="235" spans="1:6" x14ac:dyDescent="0.2">
      <c r="A235" t="str">
        <f t="shared" si="3"/>
        <v xml:space="preserve">361.00 NoGp         </v>
      </c>
      <c r="B235" s="23" t="s">
        <v>557</v>
      </c>
      <c r="C235" s="19" t="s">
        <v>514</v>
      </c>
      <c r="D235" s="86">
        <v>1934525</v>
      </c>
      <c r="F235" t="e">
        <f>+COUNTIF(Electric!#REF!,IF(C235="NoGp",B235/100,A235))</f>
        <v>#REF!</v>
      </c>
    </row>
    <row r="236" spans="1:6" x14ac:dyDescent="0.2">
      <c r="A236" t="str">
        <f t="shared" si="3"/>
        <v xml:space="preserve">362.00 NoGp         </v>
      </c>
      <c r="B236" s="23" t="s">
        <v>558</v>
      </c>
      <c r="C236" s="19" t="s">
        <v>514</v>
      </c>
      <c r="D236" s="86">
        <v>37506516</v>
      </c>
      <c r="F236" t="e">
        <f>+COUNTIF(Electric!#REF!,IF(C236="NoGp",B236/100,A236))</f>
        <v>#REF!</v>
      </c>
    </row>
    <row r="237" spans="1:6" x14ac:dyDescent="0.2">
      <c r="A237" t="str">
        <f t="shared" si="3"/>
        <v xml:space="preserve">362.05 NoGp         </v>
      </c>
      <c r="B237" s="23" t="s">
        <v>559</v>
      </c>
      <c r="C237" s="19" t="s">
        <v>514</v>
      </c>
      <c r="D237" s="86">
        <v>0</v>
      </c>
      <c r="F237" t="e">
        <f>+COUNTIF(Electric!#REF!,IF(C237="NoGp",B237/100,A237))</f>
        <v>#REF!</v>
      </c>
    </row>
    <row r="238" spans="1:6" x14ac:dyDescent="0.2">
      <c r="A238" t="str">
        <f t="shared" si="3"/>
        <v xml:space="preserve">364.00 NoGp         </v>
      </c>
      <c r="B238" s="23" t="s">
        <v>560</v>
      </c>
      <c r="C238" s="19" t="s">
        <v>514</v>
      </c>
      <c r="D238" s="86">
        <v>68100569</v>
      </c>
      <c r="F238" t="e">
        <f>+COUNTIF(Electric!#REF!,IF(C238="NoGp",B238/100,A238))</f>
        <v>#REF!</v>
      </c>
    </row>
    <row r="239" spans="1:6" x14ac:dyDescent="0.2">
      <c r="A239" t="str">
        <f t="shared" si="3"/>
        <v xml:space="preserve">365.00 NoGp         </v>
      </c>
      <c r="B239" s="23" t="s">
        <v>561</v>
      </c>
      <c r="C239" s="19" t="s">
        <v>514</v>
      </c>
      <c r="D239" s="86">
        <v>97059045</v>
      </c>
      <c r="F239" t="e">
        <f>+COUNTIF(Electric!#REF!,IF(C239="NoGp",B239/100,A239))</f>
        <v>#REF!</v>
      </c>
    </row>
    <row r="240" spans="1:6" x14ac:dyDescent="0.2">
      <c r="A240" t="str">
        <f t="shared" si="3"/>
        <v xml:space="preserve">366.00 NoGp         </v>
      </c>
      <c r="B240" s="23" t="s">
        <v>562</v>
      </c>
      <c r="C240" s="19" t="s">
        <v>514</v>
      </c>
      <c r="D240" s="86">
        <v>26343100</v>
      </c>
      <c r="F240" t="e">
        <f>+COUNTIF(Electric!#REF!,IF(C240="NoGp",B240/100,A240))</f>
        <v>#REF!</v>
      </c>
    </row>
    <row r="241" spans="1:6" x14ac:dyDescent="0.2">
      <c r="A241" t="str">
        <f t="shared" si="3"/>
        <v xml:space="preserve">367.00 NoGp         </v>
      </c>
      <c r="B241" s="19" t="s">
        <v>563</v>
      </c>
      <c r="C241" s="19" t="s">
        <v>514</v>
      </c>
      <c r="D241" s="86">
        <v>48421476</v>
      </c>
      <c r="F241" t="e">
        <f>+COUNTIF(Electric!#REF!,IF(C241="NoGp",B241/100,A241))</f>
        <v>#REF!</v>
      </c>
    </row>
    <row r="242" spans="1:6" x14ac:dyDescent="0.2">
      <c r="A242" t="str">
        <f t="shared" si="3"/>
        <v xml:space="preserve">368.00 NoGp         </v>
      </c>
      <c r="B242" s="23" t="s">
        <v>564</v>
      </c>
      <c r="C242" s="19" t="s">
        <v>514</v>
      </c>
      <c r="D242" s="86">
        <v>63165088</v>
      </c>
      <c r="F242" t="e">
        <f>+COUNTIF(Electric!#REF!,IF(C242="NoGp",B242/100,A242))</f>
        <v>#REF!</v>
      </c>
    </row>
    <row r="243" spans="1:6" x14ac:dyDescent="0.2">
      <c r="A243" t="str">
        <f t="shared" si="3"/>
        <v xml:space="preserve">369.10 NoGp         </v>
      </c>
      <c r="B243" s="23" t="s">
        <v>565</v>
      </c>
      <c r="C243" s="19" t="s">
        <v>514</v>
      </c>
      <c r="D243" s="86">
        <v>1616005</v>
      </c>
      <c r="F243" t="e">
        <f>+COUNTIF(Electric!#REF!,IF(C243="NoGp",B243/100,A243))</f>
        <v>#REF!</v>
      </c>
    </row>
    <row r="244" spans="1:6" x14ac:dyDescent="0.2">
      <c r="A244" t="str">
        <f t="shared" si="3"/>
        <v xml:space="preserve">369.20 NoGp         </v>
      </c>
      <c r="B244" s="23" t="s">
        <v>566</v>
      </c>
      <c r="C244" s="19" t="s">
        <v>514</v>
      </c>
      <c r="D244" s="86">
        <v>19735617</v>
      </c>
      <c r="F244" t="e">
        <f>+COUNTIF(Electric!#REF!,IF(C244="NoGp",B244/100,A244))</f>
        <v>#REF!</v>
      </c>
    </row>
    <row r="245" spans="1:6" x14ac:dyDescent="0.2">
      <c r="A245" t="str">
        <f t="shared" si="3"/>
        <v xml:space="preserve">370.00 NoGp         </v>
      </c>
      <c r="B245" s="23" t="s">
        <v>567</v>
      </c>
      <c r="C245" s="19" t="s">
        <v>514</v>
      </c>
      <c r="D245" s="86">
        <v>19907329</v>
      </c>
      <c r="F245" t="e">
        <f>+COUNTIF(Electric!#REF!,IF(C245="NoGp",B245/100,A245))</f>
        <v>#REF!</v>
      </c>
    </row>
    <row r="246" spans="1:6" x14ac:dyDescent="0.2">
      <c r="A246" t="str">
        <f t="shared" si="3"/>
        <v xml:space="preserve">373.10 NoGp         </v>
      </c>
      <c r="B246" s="23" t="s">
        <v>568</v>
      </c>
      <c r="C246" s="19" t="s">
        <v>514</v>
      </c>
      <c r="D246" s="86">
        <v>12877300</v>
      </c>
      <c r="F246" t="e">
        <f>+COUNTIF(Electric!#REF!,IF(C246="NoGp",B246/100,A246))</f>
        <v>#REF!</v>
      </c>
    </row>
    <row r="247" spans="1:6" x14ac:dyDescent="0.2">
      <c r="A247" t="str">
        <f t="shared" si="3"/>
        <v xml:space="preserve">373.20 NoGp         </v>
      </c>
      <c r="B247" s="23" t="s">
        <v>569</v>
      </c>
      <c r="C247" s="19" t="s">
        <v>514</v>
      </c>
      <c r="D247" s="86">
        <v>21419157</v>
      </c>
      <c r="F247" t="e">
        <f>+COUNTIF(Electric!#REF!,IF(C247="NoGp",B247/100,A247))</f>
        <v>#REF!</v>
      </c>
    </row>
    <row r="248" spans="1:6" x14ac:dyDescent="0.2">
      <c r="A248" t="str">
        <f t="shared" si="3"/>
        <v xml:space="preserve">374.05 NoGp         </v>
      </c>
      <c r="B248" s="23" t="s">
        <v>570</v>
      </c>
      <c r="C248" s="19" t="s">
        <v>514</v>
      </c>
      <c r="D248" s="86">
        <v>7290</v>
      </c>
      <c r="F248" t="e">
        <f>+COUNTIF(Electric!#REF!,IF(C248="NoGp",B248/100,A248))</f>
        <v>#REF!</v>
      </c>
    </row>
    <row r="249" spans="1:6" x14ac:dyDescent="0.2">
      <c r="A249" t="str">
        <f t="shared" si="3"/>
        <v xml:space="preserve">392.10 NoGp         </v>
      </c>
      <c r="B249" s="23" t="s">
        <v>571</v>
      </c>
      <c r="C249" s="19" t="s">
        <v>514</v>
      </c>
      <c r="D249" s="86">
        <v>7149673</v>
      </c>
      <c r="F249" t="e">
        <f>+COUNTIF(Electric!#REF!,IF(C249="NoGp",B249/100,A249))</f>
        <v>#REF!</v>
      </c>
    </row>
    <row r="250" spans="1:6" x14ac:dyDescent="0.2">
      <c r="A250" t="str">
        <f t="shared" si="3"/>
        <v xml:space="preserve">392.20 NoGp         </v>
      </c>
      <c r="B250" s="23" t="s">
        <v>572</v>
      </c>
      <c r="C250" s="19" t="s">
        <v>514</v>
      </c>
      <c r="D250" s="86">
        <v>257488</v>
      </c>
      <c r="F250" t="e">
        <f>+COUNTIF(Electric!#REF!,IF(C250="NoGp",B250/100,A250))</f>
        <v>#REF!</v>
      </c>
    </row>
    <row r="251" spans="1:6" x14ac:dyDescent="0.2">
      <c r="A251" t="str">
        <f t="shared" si="3"/>
        <v xml:space="preserve">394.00 NoGp         </v>
      </c>
      <c r="B251" s="23" t="s">
        <v>573</v>
      </c>
      <c r="C251" s="19" t="s">
        <v>514</v>
      </c>
      <c r="D251" s="86">
        <v>1508076</v>
      </c>
      <c r="F251" t="e">
        <f>+COUNTIF(Electric!#REF!,IF(C251="NoGp",B251/100,A251))</f>
        <v>#REF!</v>
      </c>
    </row>
    <row r="252" spans="1:6" x14ac:dyDescent="0.2">
      <c r="A252" t="str">
        <f t="shared" si="3"/>
        <v xml:space="preserve">395.00 NoGp         </v>
      </c>
      <c r="B252" s="23" t="s">
        <v>574</v>
      </c>
      <c r="C252" s="19" t="s">
        <v>514</v>
      </c>
      <c r="D252" s="86">
        <v>0</v>
      </c>
      <c r="F252" t="e">
        <f>+COUNTIF(Electric!#REF!,IF(C252="NoGp",B252/100,A252))</f>
        <v>#REF!</v>
      </c>
    </row>
    <row r="253" spans="1:6" x14ac:dyDescent="0.2">
      <c r="A253" t="str">
        <f t="shared" si="3"/>
        <v xml:space="preserve">396.10 NoGp         </v>
      </c>
      <c r="B253" s="23" t="s">
        <v>575</v>
      </c>
      <c r="C253" s="19" t="s">
        <v>514</v>
      </c>
      <c r="D253" s="86">
        <v>2218551</v>
      </c>
      <c r="F253" t="e">
        <f>+COUNTIF(Electric!#REF!,IF(C253="NoGp",B253/100,A253))</f>
        <v>#REF!</v>
      </c>
    </row>
    <row r="254" spans="1:6" x14ac:dyDescent="0.2">
      <c r="A254" t="str">
        <f t="shared" si="3"/>
        <v xml:space="preserve">396.20 NoGp         </v>
      </c>
      <c r="B254" s="23" t="s">
        <v>576</v>
      </c>
      <c r="C254" s="19" t="s">
        <v>514</v>
      </c>
      <c r="D254" s="86">
        <v>26948</v>
      </c>
      <c r="F254" t="e">
        <f>+COUNTIF(Electric!#REF!,IF(C254="NoGp",B254/100,A254))</f>
        <v>#REF!</v>
      </c>
    </row>
    <row r="255" spans="1:6" x14ac:dyDescent="0.2">
      <c r="A255" t="str">
        <f t="shared" si="3"/>
        <v xml:space="preserve">392.20 NoGp         </v>
      </c>
      <c r="B255" s="23" t="s">
        <v>572</v>
      </c>
      <c r="C255" s="19" t="s">
        <v>514</v>
      </c>
      <c r="D255" s="86">
        <v>257487.99</v>
      </c>
      <c r="F255" t="e">
        <f>+COUNTIF(Electric!#REF!,IF(C255="NoGp",B255/100,A255))</f>
        <v>#REF!</v>
      </c>
    </row>
    <row r="256" spans="1:6" x14ac:dyDescent="0.2">
      <c r="A256" t="str">
        <f t="shared" si="3"/>
        <v xml:space="preserve">394.00 NoGp         </v>
      </c>
      <c r="B256" s="23" t="s">
        <v>573</v>
      </c>
      <c r="C256" s="19" t="s">
        <v>514</v>
      </c>
      <c r="D256" s="86">
        <v>1508076.46</v>
      </c>
      <c r="F256" t="e">
        <f>+COUNTIF(Electric!#REF!,IF(C256="NoGp",B256/100,A256))</f>
        <v>#REF!</v>
      </c>
    </row>
    <row r="257" spans="1:6" x14ac:dyDescent="0.2">
      <c r="A257" t="str">
        <f t="shared" si="3"/>
        <v xml:space="preserve">395.00 NoGp         </v>
      </c>
      <c r="B257" s="23" t="s">
        <v>574</v>
      </c>
      <c r="C257" s="19" t="s">
        <v>514</v>
      </c>
      <c r="D257" s="86">
        <v>-1.3096723705530167E-10</v>
      </c>
      <c r="F257" t="e">
        <f>+COUNTIF(Electric!#REF!,IF(C257="NoGp",B257/100,A257))</f>
        <v>#REF!</v>
      </c>
    </row>
    <row r="258" spans="1:6" x14ac:dyDescent="0.2">
      <c r="A258" t="str">
        <f t="shared" si="3"/>
        <v xml:space="preserve">396.10 NoGp         </v>
      </c>
      <c r="B258" s="23" t="s">
        <v>575</v>
      </c>
      <c r="C258" s="19" t="s">
        <v>514</v>
      </c>
      <c r="D258" s="86">
        <v>2218550.8200000003</v>
      </c>
      <c r="F258" t="e">
        <f>+COUNTIF(Electric!#REF!,IF(C258="NoGp",B258/100,A258))</f>
        <v>#REF!</v>
      </c>
    </row>
    <row r="259" spans="1:6" x14ac:dyDescent="0.2">
      <c r="A259" t="str">
        <f t="shared" ref="A259" si="4">+TEXT(B259/100,"###.00")&amp;" "&amp;C259&amp;"         "</f>
        <v xml:space="preserve">396.20 NoGp         </v>
      </c>
      <c r="B259" s="23" t="s">
        <v>576</v>
      </c>
      <c r="C259" s="19" t="s">
        <v>514</v>
      </c>
      <c r="D259" s="86">
        <v>26948.299999999996</v>
      </c>
      <c r="F259" t="e">
        <f>+COUNTIF(Electric!#REF!,IF(C259="NoGp",B259/100,A259))</f>
        <v>#REF!</v>
      </c>
    </row>
    <row r="260" spans="1:6" x14ac:dyDescent="0.2">
      <c r="B260" s="19"/>
      <c r="C260" s="19"/>
      <c r="D260" s="19"/>
    </row>
    <row r="261" spans="1:6" x14ac:dyDescent="0.2">
      <c r="B261" s="19"/>
      <c r="C261" s="19"/>
      <c r="D261" s="19"/>
    </row>
  </sheetData>
  <autoFilter ref="A1:F259"/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103853DF7894DB347713A7250CD66" ma:contentTypeVersion="23" ma:contentTypeDescription="Create a new document." ma:contentTypeScope="" ma:versionID="94be6cab25ab8256bbb1fc79dd2dfe04">
  <xsd:schema xmlns:xsd="http://www.w3.org/2001/XMLSchema" xmlns:xs="http://www.w3.org/2001/XMLSchema" xmlns:p="http://schemas.microsoft.com/office/2006/metadata/properties" xmlns:ns2="54fcda00-7b58-44a7-b108-8bd10a8a08ba" targetNamespace="http://schemas.microsoft.com/office/2006/metadata/properties" ma:root="true" ma:fieldsID="31a0ed52fb81a01592d427fec12e496b" ns2:_="">
    <xsd:import namespace="54fcda00-7b58-44a7-b108-8bd10a8a08ba"/>
    <xsd:element name="properties">
      <xsd:complexType>
        <xsd:sequence>
          <xsd:element name="documentManagement">
            <xsd:complexType>
              <xsd:all>
                <xsd:element ref="ns2:Rate_x0020_Case_x0020_Type"/>
                <xsd:element ref="ns2:Company" minOccurs="0"/>
                <xsd:element ref="ns2:Year"/>
                <xsd:element ref="ns2:Document_x0020_Type"/>
                <xsd:element ref="ns2:Filing_x0020_Requirement" minOccurs="0"/>
                <xsd:element ref="ns2:Witness_x0020_Testimony" minOccurs="0"/>
                <xsd:element ref="ns2:Intervemprs" minOccurs="0"/>
                <xsd:element ref="ns2:Round" minOccurs="0"/>
                <xsd:element ref="ns2:Data_x0020_Request_x0020_Question_x0020_No_x002e_" minOccurs="0"/>
                <xsd:element ref="ns2:Filed_x0020_Documents" minOccurs="0"/>
                <xsd:element ref="ns2:Document_x0020_Date" minOccurs="0"/>
                <xsd:element ref="ns2:Status_x0020__x0028_Internal_x0020_Use_x0020_Only_x0029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cda00-7b58-44a7-b108-8bd10a8a08ba" elementFormDefault="qualified">
    <xsd:import namespace="http://schemas.microsoft.com/office/2006/documentManagement/types"/>
    <xsd:import namespace="http://schemas.microsoft.com/office/infopath/2007/PartnerControls"/>
    <xsd:element name="Rate_x0020_Case_x0020_Type" ma:index="2" ma:displayName="Rate Case Jurisdiction" ma:format="Dropdown" ma:internalName="Rate_x0020_Case_x0020_Type">
      <xsd:simpleType>
        <xsd:restriction base="dms:Choice">
          <xsd:enumeration value="Kentucky"/>
          <xsd:enumeration value="Virginia"/>
          <xsd:enumeration value="Tennessee"/>
          <xsd:enumeration value="FERC"/>
        </xsd:restriction>
      </xsd:simpleType>
    </xsd:element>
    <xsd:element name="Company" ma:index="3" nillable="true" ma:displayName="Company" ma:internalName="Company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  <xsd:enumeration value="LGE"/>
                    <xsd:enumeration value="ODP"/>
                  </xsd:restriction>
                </xsd:simpleType>
              </xsd:element>
            </xsd:sequence>
          </xsd:extension>
        </xsd:complexContent>
      </xsd:complexType>
    </xsd:element>
    <xsd:element name="Year" ma:index="4" ma:displayName="Year" ma:format="Dropdown" ma:internalName="Year">
      <xsd:simpleType>
        <xsd:restriction base="dms:Choice">
          <xsd:enumeration value="2016"/>
          <xsd:enumeration value="2015"/>
          <xsd:enumeration value="2014"/>
        </xsd:restriction>
      </xsd:simpleType>
    </xsd:element>
    <xsd:element name="Document_x0020_Type" ma:index="5" ma:displayName="Document Type" ma:format="Dropdown" ma:internalName="Document_x0020_Type">
      <xsd:simpleType>
        <xsd:restriction base="dms:Choice">
          <xsd:enumeration value="General Information"/>
          <xsd:enumeration value="Application"/>
          <xsd:enumeration value="Orders"/>
          <xsd:enumeration value="Testimony"/>
          <xsd:enumeration value="Data Requests"/>
          <xsd:enumeration value="Notices"/>
          <xsd:enumeration value="eFile/Filed Docs"/>
          <xsd:enumeration value="Filing Requirements"/>
          <xsd:enumeration value="Tariff Development"/>
          <xsd:enumeration value="Witness Prep"/>
          <xsd:enumeration value="Superseded"/>
        </xsd:restriction>
      </xsd:simpleType>
    </xsd:element>
    <xsd:element name="Filing_x0020_Requirement" ma:index="6" nillable="true" ma:displayName="Filing Requirement" ma:format="Dropdown" ma:internalName="Filing_x0020_Requirement">
      <xsd:simpleType>
        <xsd:restriction base="dms:Choice">
          <xsd:enumeration value="Filing Requirements - Draft Responses"/>
          <xsd:enumeration value="Tab 01-Sec 14(2) Attachment Only"/>
          <xsd:enumeration value="Tab 03-Sec 16(1)(b)(2) Attachment Only"/>
          <xsd:enumeration value="Tab 04-Sec 16(1)(b)(3) Attachment Only"/>
          <xsd:enumeration value="Tab 05-Sec 16(1)(b)(4) Attachment Only"/>
          <xsd:enumeration value="Tab 06-Sec 16(1)(b)(5) Attachment Only"/>
          <xsd:enumeration value="Tab 07-Sec 16(2) Attachment Only"/>
          <xsd:enumeration value="Tab 13-Sec 16(6)(f) Attachment Only"/>
          <xsd:enumeration value="Tab 15-Sec 16(7)(b) Attachment Only"/>
          <xsd:enumeration value="Tab 16-Sec 16(7)(c) Attachment Only"/>
          <xsd:enumeration value="Tab 17-Sec 16(7)(d) Attachment Only"/>
          <xsd:enumeration value="Tab 18-Sec 16(7)(e) Attachment Only"/>
          <xsd:enumeration value="Tab 19-Sec 16(7)(f) Attachment Only"/>
          <xsd:enumeration value="Tab 20-Sec 16(7)(g) Attachment Only"/>
          <xsd:enumeration value="Tab 22-Sec 16(7)(h)(1) Attachment Only"/>
          <xsd:enumeration value="Tab 23-Sec 16(7)(h)(2) Attachment Only"/>
          <xsd:enumeration value="Tab 24-Sec 16(7)(h)(3) Attachment Only"/>
          <xsd:enumeration value="Tab 25-Sec 16(7)(h)(4) Attachment Only"/>
          <xsd:enumeration value="Tab 28-Sec 16(7)(h)(7) Attachment Only"/>
          <xsd:enumeration value="Tab 29-Sec 16(7)(h)(8) Attachment Only"/>
          <xsd:enumeration value="Tab 30-Sec 16(7)(h)(9) Attachment Only"/>
          <xsd:enumeration value="Tab 31-Sec 16(7)(h)(10) Attachment Only"/>
          <xsd:enumeration value="Tab 32-Sec 16(7)(h)(11) Attachment Only"/>
          <xsd:enumeration value="Tab 33-Sec 16(7)(h)(12) Attachment Only"/>
          <xsd:enumeration value="Tab 39-Sec 16(7)(i) Attachment Only"/>
          <xsd:enumeration value="Tab 40-Sec 16(7)(j) Attachment Only"/>
          <xsd:enumeration value="Tab 41-Sec 16(7)(k) Attachment Only"/>
          <xsd:enumeration value="Tab 43-Sec 16(7)(m) Attachment Only"/>
          <xsd:enumeration value="Tab 44-Sec 16(7)(n) Attachment Only"/>
          <xsd:enumeration value="Tab 45-Sec 16(7)(o) Attachment Only"/>
          <xsd:enumeration value="Tab 46-Sec 16(7)(p) Attachment Only"/>
          <xsd:enumeration value="Tab 50-Sec 16(7)(t) Attachment Only"/>
          <xsd:enumeration value="Tab 51-Sec 16(7)(u) Attachment Only"/>
          <xsd:enumeration value="Tab 54-Sec 16(8)(a) Attachment Only"/>
          <xsd:enumeration value="Tab 55-Sec 16(8)(b Attachment Only"/>
          <xsd:enumeration value="Tab 56-Sec 16(8)(c) Attachment Only"/>
          <xsd:enumeration value="Tab 57-Sec 16(8)(d) Attachment Only"/>
          <xsd:enumeration value="Tab 58-Sec 16(8)(e) Attachment Only"/>
          <xsd:enumeration value="Tab 59-Sec 16(8)(f) Attachment Only"/>
          <xsd:enumeration value="Tab 60-Sec 16(8)(g) Attachment Only"/>
          <xsd:enumeration value="Tab 61-Sec 16(8)(h) Attachment Only"/>
          <xsd:enumeration value="Tab 62-Sec 16(8)(i) Attachment Only"/>
          <xsd:enumeration value="Tab 63-Sec 16(8)(j) Attachment Only"/>
          <xsd:enumeration value="Tab 64-Sec 16(8)(k) Attachment Only"/>
          <xsd:enumeration value="Tab 66-Sec 16(8)(m) Attachment Only"/>
          <xsd:enumeration value="Tab 67-Sec 16(8)(n) Attachment Only"/>
          <xsd:enumeration value="Filing Requirements - Guidance Sheets"/>
          <xsd:enumeration value="Filing Requirements - Witness/Preparer Assignments"/>
          <xsd:enumeration value="Filing Requirements - eFiled"/>
        </xsd:restriction>
      </xsd:simpleType>
    </xsd:element>
    <xsd:element name="Witness_x0020_Testimony" ma:index="7" nillable="true" ma:displayName="Witness" ma:format="Dropdown" ma:internalName="Witness_x0020_Testimony">
      <xsd:simpleType>
        <xsd:restriction base="dms:Choice">
          <xsd:enumeration value="Arbough, Daniel K."/>
          <xsd:enumeration value="Bellar, Lonnie E."/>
          <xsd:enumeration value="Blake, Kent W."/>
          <xsd:enumeration value="Conroy, Robert M."/>
          <xsd:enumeration value="Garrett, Christopher M."/>
          <xsd:enumeration value="Lovekamp, Rick E."/>
          <xsd:enumeration value="Malloy, John P."/>
          <xsd:enumeration value="McKenzie, Adrien M. (FINCAP, Inc.)"/>
          <xsd:enumeration value="Meiman, Greg J."/>
          <xsd:enumeration value="Metts, Heather D."/>
          <xsd:enumeration value="Murphy, J. Clay"/>
          <xsd:enumeration value="Rahn, Derek"/>
          <xsd:enumeration value="Scott, Valerie L."/>
          <xsd:enumeration value="Seelye, Steve (The Prime Group)"/>
          <xsd:enumeration value="Sinclair, David S."/>
          <xsd:enumeration value="Spanos, John J. (Gannett Fleming)"/>
          <xsd:enumeration value="Staffieri, Victor A."/>
          <xsd:enumeration value="Straight, Scott"/>
          <xsd:enumeration value="Thompson, Paul W."/>
          <xsd:enumeration value="z - eFiled/Filed"/>
        </xsd:restriction>
      </xsd:simpleType>
    </xsd:element>
    <xsd:element name="Intervemprs" ma:index="8" nillable="true" ma:displayName="Data Request Party" ma:format="Dropdown" ma:internalName="Intervemprs">
      <xsd:simpleType>
        <xsd:restriction base="dms:Choice">
          <xsd:enumeration value="0-Data Response Tracking Sheet"/>
          <xsd:enumeration value="KY Public Service Commission - PSC"/>
          <xsd:enumeration value="Association of Community Ministries - ACM"/>
          <xsd:enumeration value="Attorney General - AG"/>
          <xsd:enumeration value="AT&amp;T"/>
          <xsd:enumeration value="Community Action Council - CAC"/>
          <xsd:enumeration value="East Kentucky Power Cooperative - EKPC"/>
          <xsd:enumeration value="JBS Swift &amp; Co - JBS"/>
          <xsd:enumeration value="KY Cable Telecomm. Assn - KCTA"/>
          <xsd:enumeration value="KY Industrial Utility Customers - KIUC"/>
          <xsd:enumeration value="Kentucky League of Cities - KLC"/>
          <xsd:enumeration value="Kroger"/>
          <xsd:enumeration value="KY School Boards Assn - KSBA"/>
          <xsd:enumeration value="Lexington-Fayette Urban County Govt - LFUCG"/>
          <xsd:enumeration value="Louisville Metro Government - METRO"/>
          <xsd:enumeration value="Metro. Housing Coalition - MHC"/>
          <xsd:enumeration value="Sierra Club - SC"/>
          <xsd:enumeration value="U.S. Dept. of Defense -  US DOD"/>
          <xsd:enumeration value="Wal-Mart"/>
        </xsd:restriction>
      </xsd:simpleType>
    </xsd:element>
    <xsd:element name="Round" ma:index="9" nillable="true" ma:displayName="Data Request Round" ma:format="Dropdown" ma:internalName="Round">
      <xsd:simpleType>
        <xsd:restriction base="dms:Choice">
          <xsd:enumeration value="DR1"/>
          <xsd:enumeration value="DR1 Attachments"/>
          <xsd:enumeration value="DR1 eFiled/Filed"/>
          <xsd:enumeration value="DR2"/>
          <xsd:enumeration value="DR2 Attachments"/>
          <xsd:enumeration value="DR2 eFiled/Filed"/>
          <xsd:enumeration value="DR3"/>
          <xsd:enumeration value="DR3 Attachments"/>
          <xsd:enumeration value="DR3 eFiled/Filed"/>
          <xsd:enumeration value="Post"/>
          <xsd:enumeration value="Post Attachments"/>
          <xsd:enumeration value="Post eFiled/Filed"/>
          <xsd:enumeration value="PSC DR2/Intervenors DR1"/>
        </xsd:restriction>
      </xsd:simpleType>
    </xsd:element>
    <xsd:element name="Data_x0020_Request_x0020_Question_x0020_No_x002e_" ma:index="10" nillable="true" ma:displayName="Data Request Question No." ma:format="Dropdown" ma:internalName="Data_x0020_Request_x0020_Question_x0020_No_x002e_">
      <xsd:simpleType>
        <xsd:restriction base="dms:Choice">
          <xsd:enumeration value="001"/>
          <xsd:enumeration value="002"/>
          <xsd:enumeration value="003"/>
          <xsd:enumeration value="004"/>
          <xsd:enumeration value="005"/>
          <xsd:enumeration value="006"/>
          <xsd:enumeration value="007"/>
          <xsd:enumeration value="008"/>
          <xsd:enumeration value="009"/>
          <xsd:enumeration value="010"/>
          <xsd:enumeration value="011"/>
          <xsd:enumeration value="012"/>
          <xsd:enumeration value="013"/>
          <xsd:enumeration value="014"/>
          <xsd:enumeration value="015"/>
          <xsd:enumeration value="016"/>
          <xsd:enumeration value="017"/>
          <xsd:enumeration value="018"/>
          <xsd:enumeration value="019"/>
          <xsd:enumeration value="020"/>
          <xsd:enumeration value="021"/>
          <xsd:enumeration value="022"/>
          <xsd:enumeration value="023"/>
          <xsd:enumeration value="024"/>
          <xsd:enumeration value="025"/>
          <xsd:enumeration value="026"/>
          <xsd:enumeration value="027"/>
          <xsd:enumeration value="028"/>
          <xsd:enumeration value="029"/>
          <xsd:enumeration value="030"/>
          <xsd:enumeration value="031"/>
          <xsd:enumeration value="032"/>
          <xsd:enumeration value="033"/>
          <xsd:enumeration value="034"/>
          <xsd:enumeration value="035"/>
          <xsd:enumeration value="036"/>
          <xsd:enumeration value="037"/>
          <xsd:enumeration value="038"/>
          <xsd:enumeration value="039"/>
          <xsd:enumeration value="040"/>
          <xsd:enumeration value="041"/>
          <xsd:enumeration value="042"/>
          <xsd:enumeration value="043"/>
          <xsd:enumeration value="044"/>
          <xsd:enumeration value="045"/>
          <xsd:enumeration value="046"/>
          <xsd:enumeration value="047"/>
          <xsd:enumeration value="048"/>
          <xsd:enumeration value="049"/>
          <xsd:enumeration value="050"/>
          <xsd:enumeration value="051"/>
          <xsd:enumeration value="052"/>
          <xsd:enumeration value="053"/>
          <xsd:enumeration value="054"/>
          <xsd:enumeration value="055"/>
          <xsd:enumeration value="056"/>
          <xsd:enumeration value="057"/>
          <xsd:enumeration value="058"/>
          <xsd:enumeration value="059"/>
          <xsd:enumeration value="060"/>
          <xsd:enumeration value="061"/>
          <xsd:enumeration value="062"/>
          <xsd:enumeration value="063"/>
          <xsd:enumeration value="064"/>
          <xsd:enumeration value="065"/>
          <xsd:enumeration value="066"/>
          <xsd:enumeration value="067"/>
          <xsd:enumeration value="068"/>
          <xsd:enumeration value="069"/>
          <xsd:enumeration value="070"/>
          <xsd:enumeration value="071"/>
          <xsd:enumeration value="072"/>
          <xsd:enumeration value="073"/>
          <xsd:enumeration value="074"/>
          <xsd:enumeration value="075"/>
          <xsd:enumeration value="076"/>
          <xsd:enumeration value="077"/>
          <xsd:enumeration value="078"/>
          <xsd:enumeration value="079"/>
          <xsd:enumeration value="080"/>
          <xsd:enumeration value="081"/>
          <xsd:enumeration value="082"/>
          <xsd:enumeration value="083"/>
          <xsd:enumeration value="084"/>
          <xsd:enumeration value="085"/>
          <xsd:enumeration value="086"/>
          <xsd:enumeration value="087"/>
          <xsd:enumeration value="088"/>
          <xsd:enumeration value="089"/>
          <xsd:enumeration value="090"/>
          <xsd:enumeration value="091"/>
          <xsd:enumeration value="092"/>
          <xsd:enumeration value="093"/>
          <xsd:enumeration value="094"/>
          <xsd:enumeration value="095"/>
          <xsd:enumeration value="096"/>
          <xsd:enumeration value="097"/>
          <xsd:enumeration value="098"/>
          <xsd:enumeration value="099"/>
          <xsd:enumeration value="100"/>
          <xsd:enumeration value="101"/>
          <xsd:enumeration value="102"/>
          <xsd:enumeration value="103"/>
          <xsd:enumeration value="104"/>
          <xsd:enumeration value="105"/>
          <xsd:enumeration value="106"/>
          <xsd:enumeration value="107"/>
          <xsd:enumeration value="108"/>
          <xsd:enumeration value="109"/>
          <xsd:enumeration value="110"/>
          <xsd:enumeration value="111"/>
          <xsd:enumeration value="112"/>
          <xsd:enumeration value="113"/>
          <xsd:enumeration value="114"/>
          <xsd:enumeration value="115"/>
          <xsd:enumeration value="116"/>
          <xsd:enumeration value="117"/>
          <xsd:enumeration value="118"/>
          <xsd:enumeration value="119"/>
          <xsd:enumeration value="120"/>
          <xsd:enumeration value="121"/>
          <xsd:enumeration value="122"/>
          <xsd:enumeration value="123"/>
          <xsd:enumeration value="124"/>
          <xsd:enumeration value="125"/>
          <xsd:enumeration value="126"/>
          <xsd:enumeration value="127"/>
          <xsd:enumeration value="128"/>
          <xsd:enumeration value="129"/>
          <xsd:enumeration value="130"/>
          <xsd:enumeration value="131"/>
          <xsd:enumeration value="132"/>
          <xsd:enumeration value="133"/>
          <xsd:enumeration value="134"/>
          <xsd:enumeration value="135"/>
          <xsd:enumeration value="136"/>
          <xsd:enumeration value="137"/>
          <xsd:enumeration value="138"/>
          <xsd:enumeration value="139"/>
          <xsd:enumeration value="140"/>
          <xsd:enumeration value="141"/>
          <xsd:enumeration value="142"/>
          <xsd:enumeration value="143"/>
          <xsd:enumeration value="144"/>
          <xsd:enumeration value="145"/>
          <xsd:enumeration value="146"/>
          <xsd:enumeration value="147"/>
          <xsd:enumeration value="148"/>
          <xsd:enumeration value="149"/>
          <xsd:enumeration value="150"/>
          <xsd:enumeration value="151"/>
          <xsd:enumeration value="152"/>
          <xsd:enumeration value="153"/>
          <xsd:enumeration value="154"/>
          <xsd:enumeration value="155"/>
          <xsd:enumeration value="156"/>
          <xsd:enumeration value="157"/>
          <xsd:enumeration value="158"/>
          <xsd:enumeration value="159"/>
          <xsd:enumeration value="160"/>
          <xsd:enumeration value="161"/>
          <xsd:enumeration value="162"/>
          <xsd:enumeration value="163"/>
          <xsd:enumeration value="164"/>
          <xsd:enumeration value="165"/>
          <xsd:enumeration value="166"/>
          <xsd:enumeration value="167"/>
          <xsd:enumeration value="168"/>
          <xsd:enumeration value="169"/>
          <xsd:enumeration value="170"/>
          <xsd:enumeration value="171"/>
          <xsd:enumeration value="172"/>
          <xsd:enumeration value="173"/>
          <xsd:enumeration value="174"/>
          <xsd:enumeration value="175"/>
          <xsd:enumeration value="176"/>
          <xsd:enumeration value="177"/>
          <xsd:enumeration value="178"/>
          <xsd:enumeration value="179"/>
          <xsd:enumeration value="180"/>
          <xsd:enumeration value="181"/>
          <xsd:enumeration value="182"/>
          <xsd:enumeration value="183"/>
          <xsd:enumeration value="184"/>
          <xsd:enumeration value="185"/>
          <xsd:enumeration value="186"/>
          <xsd:enumeration value="187"/>
          <xsd:enumeration value="188"/>
          <xsd:enumeration value="189"/>
          <xsd:enumeration value="190"/>
          <xsd:enumeration value="191"/>
          <xsd:enumeration value="192"/>
          <xsd:enumeration value="193"/>
          <xsd:enumeration value="194"/>
          <xsd:enumeration value="195"/>
          <xsd:enumeration value="196"/>
          <xsd:enumeration value="197"/>
          <xsd:enumeration value="198"/>
          <xsd:enumeration value="199"/>
          <xsd:enumeration value="200"/>
          <xsd:enumeration value="201"/>
          <xsd:enumeration value="202"/>
          <xsd:enumeration value="203"/>
          <xsd:enumeration value="204"/>
          <xsd:enumeration value="205"/>
          <xsd:enumeration value="206"/>
          <xsd:enumeration value="207"/>
          <xsd:enumeration value="208"/>
          <xsd:enumeration value="209"/>
          <xsd:enumeration value="210"/>
          <xsd:enumeration value="211"/>
          <xsd:enumeration value="212"/>
          <xsd:enumeration value="213"/>
          <xsd:enumeration value="214"/>
          <xsd:enumeration value="215"/>
          <xsd:enumeration value="216"/>
          <xsd:enumeration value="217"/>
          <xsd:enumeration value="218"/>
          <xsd:enumeration value="219"/>
          <xsd:enumeration value="220"/>
          <xsd:enumeration value="221"/>
          <xsd:enumeration value="222"/>
          <xsd:enumeration value="223"/>
          <xsd:enumeration value="224"/>
          <xsd:enumeration value="225"/>
          <xsd:enumeration value="226"/>
          <xsd:enumeration value="227"/>
          <xsd:enumeration value="228"/>
          <xsd:enumeration value="229"/>
          <xsd:enumeration value="230"/>
          <xsd:enumeration value="231"/>
          <xsd:enumeration value="232"/>
          <xsd:enumeration value="233"/>
          <xsd:enumeration value="234"/>
          <xsd:enumeration value="235"/>
          <xsd:enumeration value="236"/>
          <xsd:enumeration value="237"/>
          <xsd:enumeration value="238"/>
          <xsd:enumeration value="239"/>
          <xsd:enumeration value="240"/>
          <xsd:enumeration value="241"/>
          <xsd:enumeration value="242"/>
          <xsd:enumeration value="243"/>
          <xsd:enumeration value="244"/>
          <xsd:enumeration value="245"/>
          <xsd:enumeration value="246"/>
          <xsd:enumeration value="247"/>
          <xsd:enumeration value="248"/>
          <xsd:enumeration value="249"/>
          <xsd:enumeration value="250"/>
          <xsd:enumeration value="251"/>
          <xsd:enumeration value="252"/>
          <xsd:enumeration value="253"/>
          <xsd:enumeration value="254"/>
          <xsd:enumeration value="255"/>
          <xsd:enumeration value="256"/>
          <xsd:enumeration value="257"/>
          <xsd:enumeration value="258"/>
          <xsd:enumeration value="259"/>
          <xsd:enumeration value="260"/>
          <xsd:enumeration value="261"/>
          <xsd:enumeration value="262"/>
          <xsd:enumeration value="263"/>
          <xsd:enumeration value="264"/>
          <xsd:enumeration value="265"/>
          <xsd:enumeration value="266"/>
          <xsd:enumeration value="267"/>
          <xsd:enumeration value="268"/>
          <xsd:enumeration value="269"/>
          <xsd:enumeration value="270"/>
          <xsd:enumeration value="271"/>
          <xsd:enumeration value="272"/>
          <xsd:enumeration value="273"/>
          <xsd:enumeration value="274"/>
          <xsd:enumeration value="275"/>
          <xsd:enumeration value="276"/>
          <xsd:enumeration value="277"/>
          <xsd:enumeration value="278"/>
          <xsd:enumeration value="279"/>
          <xsd:enumeration value="280"/>
          <xsd:enumeration value="281"/>
          <xsd:enumeration value="282"/>
          <xsd:enumeration value="283"/>
          <xsd:enumeration value="284"/>
          <xsd:enumeration value="285"/>
          <xsd:enumeration value="286"/>
          <xsd:enumeration value="287"/>
          <xsd:enumeration value="288"/>
          <xsd:enumeration value="289"/>
          <xsd:enumeration value="290"/>
          <xsd:enumeration value="291"/>
          <xsd:enumeration value="292"/>
          <xsd:enumeration value="293"/>
          <xsd:enumeration value="294"/>
          <xsd:enumeration value="295"/>
          <xsd:enumeration value="296"/>
          <xsd:enumeration value="297"/>
          <xsd:enumeration value="298"/>
          <xsd:enumeration value="299"/>
          <xsd:enumeration value="300"/>
          <xsd:enumeration value="301"/>
          <xsd:enumeration value="302"/>
          <xsd:enumeration value="303"/>
          <xsd:enumeration value="304"/>
          <xsd:enumeration value="305"/>
          <xsd:enumeration value="306"/>
          <xsd:enumeration value="307"/>
          <xsd:enumeration value="308"/>
          <xsd:enumeration value="309"/>
          <xsd:enumeration value="310"/>
          <xsd:enumeration value="311"/>
          <xsd:enumeration value="312"/>
          <xsd:enumeration value="313"/>
          <xsd:enumeration value="314"/>
          <xsd:enumeration value="315"/>
          <xsd:enumeration value="316"/>
          <xsd:enumeration value="317"/>
          <xsd:enumeration value="318"/>
          <xsd:enumeration value="319"/>
          <xsd:enumeration value="320"/>
          <xsd:enumeration value="321"/>
          <xsd:enumeration value="322"/>
          <xsd:enumeration value="323"/>
          <xsd:enumeration value="324"/>
          <xsd:enumeration value="325"/>
          <xsd:enumeration value="326"/>
          <xsd:enumeration value="327"/>
          <xsd:enumeration value="328"/>
          <xsd:enumeration value="329"/>
          <xsd:enumeration value="330"/>
          <xsd:enumeration value="331"/>
          <xsd:enumeration value="332"/>
          <xsd:enumeration value="333"/>
          <xsd:enumeration value="334"/>
          <xsd:enumeration value="335"/>
          <xsd:enumeration value="336"/>
          <xsd:enumeration value="337"/>
          <xsd:enumeration value="338"/>
          <xsd:enumeration value="339"/>
          <xsd:enumeration value="340"/>
          <xsd:enumeration value="341"/>
          <xsd:enumeration value="342"/>
          <xsd:enumeration value="343"/>
          <xsd:enumeration value="344"/>
          <xsd:enumeration value="345"/>
          <xsd:enumeration value="346"/>
          <xsd:enumeration value="347"/>
          <xsd:enumeration value="348"/>
          <xsd:enumeration value="349"/>
          <xsd:enumeration value="350"/>
          <xsd:enumeration value="351"/>
          <xsd:enumeration value="352"/>
          <xsd:enumeration value="353"/>
          <xsd:enumeration value="354"/>
          <xsd:enumeration value="355"/>
          <xsd:enumeration value="356"/>
          <xsd:enumeration value="357"/>
          <xsd:enumeration value="358"/>
          <xsd:enumeration value="359"/>
          <xsd:enumeration value="360"/>
          <xsd:enumeration value="361"/>
          <xsd:enumeration value="362"/>
          <xsd:enumeration value="363"/>
          <xsd:enumeration value="364"/>
          <xsd:enumeration value="365"/>
          <xsd:enumeration value="366"/>
          <xsd:enumeration value="367"/>
          <xsd:enumeration value="368"/>
          <xsd:enumeration value="369"/>
          <xsd:enumeration value="370"/>
          <xsd:enumeration value="371"/>
          <xsd:enumeration value="372"/>
          <xsd:enumeration value="373"/>
          <xsd:enumeration value="374"/>
          <xsd:enumeration value="375"/>
          <xsd:enumeration value="376"/>
          <xsd:enumeration value="377"/>
          <xsd:enumeration value="378"/>
          <xsd:enumeration value="379"/>
          <xsd:enumeration value="380"/>
          <xsd:enumeration value="381"/>
          <xsd:enumeration value="382"/>
          <xsd:enumeration value="383"/>
          <xsd:enumeration value="384"/>
          <xsd:enumeration value="385"/>
          <xsd:enumeration value="386"/>
          <xsd:enumeration value="387"/>
          <xsd:enumeration value="388"/>
          <xsd:enumeration value="389"/>
          <xsd:enumeration value="390"/>
          <xsd:enumeration value="391"/>
          <xsd:enumeration value="392"/>
          <xsd:enumeration value="393"/>
          <xsd:enumeration value="394"/>
          <xsd:enumeration value="395"/>
          <xsd:enumeration value="396"/>
          <xsd:enumeration value="397"/>
          <xsd:enumeration value="398"/>
          <xsd:enumeration value="399"/>
          <xsd:enumeration value="400"/>
          <xsd:enumeration value="401"/>
          <xsd:enumeration value="402"/>
          <xsd:enumeration value="403"/>
          <xsd:enumeration value="404"/>
          <xsd:enumeration value="405"/>
          <xsd:enumeration value="406"/>
          <xsd:enumeration value="407"/>
          <xsd:enumeration value="408"/>
          <xsd:enumeration value="409"/>
          <xsd:enumeration value="410"/>
          <xsd:enumeration value="411"/>
          <xsd:enumeration value="412"/>
          <xsd:enumeration value="413"/>
          <xsd:enumeration value="414"/>
          <xsd:enumeration value="415"/>
          <xsd:enumeration value="416"/>
          <xsd:enumeration value="417"/>
          <xsd:enumeration value="418"/>
          <xsd:enumeration value="419"/>
          <xsd:enumeration value="420"/>
          <xsd:enumeration value="421"/>
          <xsd:enumeration value="422"/>
          <xsd:enumeration value="423"/>
          <xsd:enumeration value="424"/>
          <xsd:enumeration value="425"/>
          <xsd:enumeration value="426"/>
          <xsd:enumeration value="427"/>
          <xsd:enumeration value="428"/>
          <xsd:enumeration value="429"/>
          <xsd:enumeration value="430"/>
          <xsd:enumeration value="431"/>
          <xsd:enumeration value="432"/>
          <xsd:enumeration value="433"/>
          <xsd:enumeration value="434"/>
          <xsd:enumeration value="435"/>
          <xsd:enumeration value="436"/>
          <xsd:enumeration value="437"/>
          <xsd:enumeration value="438"/>
          <xsd:enumeration value="439"/>
          <xsd:enumeration value="440"/>
          <xsd:enumeration value="441"/>
        </xsd:restriction>
      </xsd:simpleType>
    </xsd:element>
    <xsd:element name="Filed_x0020_Documents" ma:index="11" nillable="true" ma:displayName="Filed Documents (Internal Use Only)" ma:format="Dropdown" ma:internalName="Filed_x0020_Documents">
      <xsd:simpleType>
        <xsd:restriction base="dms:Choice">
          <xsd:enumeration value="Application/Filing Requirements/Testimony"/>
          <xsd:enumeration value="PSC DR 1"/>
          <xsd:enumeration value="PSC DR 2/Intervenor DR 1"/>
          <xsd:enumeration value="PSC DR 3/Intervenor DR 2"/>
        </xsd:restriction>
      </xsd:simpleType>
    </xsd:element>
    <xsd:element name="Document_x0020_Date" ma:index="12" nillable="true" ma:displayName="Document Date (Internal Use Only)" ma:format="DateOnly" ma:internalName="Document_x0020_Date">
      <xsd:simpleType>
        <xsd:restriction base="dms:DateTime"/>
      </xsd:simpleType>
    </xsd:element>
    <xsd:element name="Status_x0020__x0028_Internal_x0020_Use_x0020_Only_x0029_" ma:index="13" nillable="true" ma:displayName="Status (Internal Use Only)" ma:internalName="Status_x0020__x0028_Internal_x0020_Use_x0020_Only_x0029_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Final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any xmlns="54fcda00-7b58-44a7-b108-8bd10a8a08ba">
      <Value>LGE</Value>
    </Company>
    <Document_x0020_Date xmlns="54fcda00-7b58-44a7-b108-8bd10a8a08ba" xsi:nil="true"/>
    <Status_x0020__x0028_Internal_x0020_Use_x0020_Only_x0029_ xmlns="54fcda00-7b58-44a7-b108-8bd10a8a08ba"/>
    <Filing_x0020_Requirement xmlns="54fcda00-7b58-44a7-b108-8bd10a8a08ba" xsi:nil="true"/>
    <Round xmlns="54fcda00-7b58-44a7-b108-8bd10a8a08ba">DR1 Attachments</Round>
    <Rate_x0020_Case_x0020_Type xmlns="54fcda00-7b58-44a7-b108-8bd10a8a08ba">Kentucky</Rate_x0020_Case_x0020_Type>
    <Data_x0020_Request_x0020_Question_x0020_No_x002e_ xmlns="54fcda00-7b58-44a7-b108-8bd10a8a08ba">001</Data_x0020_Request_x0020_Question_x0020_No_x002e_>
    <Year xmlns="54fcda00-7b58-44a7-b108-8bd10a8a08ba">2016</Year>
    <Document_x0020_Type xmlns="54fcda00-7b58-44a7-b108-8bd10a8a08ba">Data Requests</Document_x0020_Type>
    <Witness_x0020_Testimony xmlns="54fcda00-7b58-44a7-b108-8bd10a8a08ba" xsi:nil="true"/>
    <Intervemprs xmlns="54fcda00-7b58-44a7-b108-8bd10a8a08ba">KY Industrial Utility Customers - KIUC</Intervemprs>
    <Filed_x0020_Documents xmlns="54fcda00-7b58-44a7-b108-8bd10a8a08ba" xsi:nil="true"/>
  </documentManagement>
</p:properties>
</file>

<file path=customXml/itemProps1.xml><?xml version="1.0" encoding="utf-8"?>
<ds:datastoreItem xmlns:ds="http://schemas.openxmlformats.org/officeDocument/2006/customXml" ds:itemID="{ADDC71D4-0096-4C3B-A05E-B85780EA81C6}"/>
</file>

<file path=customXml/itemProps2.xml><?xml version="1.0" encoding="utf-8"?>
<ds:datastoreItem xmlns:ds="http://schemas.openxmlformats.org/officeDocument/2006/customXml" ds:itemID="{B0953D62-366B-404C-9AD2-7CF4C72E8DF0}"/>
</file>

<file path=customXml/itemProps3.xml><?xml version="1.0" encoding="utf-8"?>
<ds:datastoreItem xmlns:ds="http://schemas.openxmlformats.org/officeDocument/2006/customXml" ds:itemID="{1D822FCD-6C46-49F2-BD71-7241AFF8CF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Electric</vt:lpstr>
      <vt:lpstr>Gas</vt:lpstr>
      <vt:lpstr>Comparison</vt:lpstr>
      <vt:lpstr>2006Study</vt:lpstr>
      <vt:lpstr>GroupLookups</vt:lpstr>
      <vt:lpstr>ReserveByGroup</vt:lpstr>
      <vt:lpstr>ExistingEstimates</vt:lpstr>
      <vt:lpstr>GroupBookReserve</vt:lpstr>
      <vt:lpstr>GroupDescription</vt:lpstr>
      <vt:lpstr>GroupNumbers</vt:lpstr>
      <vt:lpstr>Comparison!Print_Area</vt:lpstr>
      <vt:lpstr>Electric!Print_Area</vt:lpstr>
      <vt:lpstr>Gas!Print_Area</vt:lpstr>
      <vt:lpstr>Comparison!Print_Titles</vt:lpstr>
      <vt:lpstr>Electric!Print_Titles</vt:lpstr>
      <vt:lpstr>Gas!Print_Titles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Allis, Ned W.</dc:creator>
  <cp:lastModifiedBy>Lewis, Samantha</cp:lastModifiedBy>
  <cp:lastPrinted>2017-01-20T20:30:30Z</cp:lastPrinted>
  <dcterms:created xsi:type="dcterms:W3CDTF">2002-08-25T13:39:51Z</dcterms:created>
  <dcterms:modified xsi:type="dcterms:W3CDTF">2017-01-20T20:54:34Z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0x0101002D0103853DF7894DB347713A7250CD66</vt:lpwstr>
  </property>
</Properties>
</file>