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5" windowWidth="21075" windowHeight="9525"/>
  </bookViews>
  <sheets>
    <sheet name="Elec" sheetId="1" r:id="rId1"/>
  </sheets>
  <definedNames>
    <definedName name="_xlnm.Print_Titles" localSheetId="0">Elec!$A:$A,Elec!$6:$6</definedName>
  </definedNames>
  <calcPr calcId="152511"/>
</workbook>
</file>

<file path=xl/calcChain.xml><?xml version="1.0" encoding="utf-8"?>
<calcChain xmlns="http://schemas.openxmlformats.org/spreadsheetml/2006/main">
  <c r="F10" i="1" l="1"/>
  <c r="G10" i="1" s="1"/>
  <c r="J10" i="1" s="1"/>
  <c r="F11" i="1"/>
  <c r="G11" i="1" s="1"/>
  <c r="F12" i="1"/>
  <c r="G12" i="1" s="1"/>
  <c r="F13" i="1"/>
  <c r="G13" i="1" s="1"/>
  <c r="J13" i="1" s="1"/>
  <c r="F14" i="1"/>
  <c r="G14" i="1" s="1"/>
  <c r="J14" i="1" s="1"/>
  <c r="F15" i="1"/>
  <c r="G15" i="1" s="1"/>
  <c r="F16" i="1"/>
  <c r="G16" i="1" s="1"/>
  <c r="F17" i="1"/>
  <c r="G17" i="1" s="1"/>
  <c r="J17" i="1" s="1"/>
  <c r="F18" i="1"/>
  <c r="G18" i="1" s="1"/>
  <c r="J18" i="1" s="1"/>
  <c r="F19" i="1"/>
  <c r="G19" i="1" s="1"/>
  <c r="F20" i="1"/>
  <c r="G20" i="1" s="1"/>
  <c r="F21" i="1"/>
  <c r="G21" i="1" s="1"/>
  <c r="J21" i="1" s="1"/>
  <c r="F22" i="1"/>
  <c r="G22" i="1" s="1"/>
  <c r="J22" i="1" s="1"/>
  <c r="F23" i="1"/>
  <c r="G23" i="1" s="1"/>
  <c r="F24" i="1"/>
  <c r="G24" i="1" s="1"/>
  <c r="F25" i="1"/>
  <c r="G25" i="1" s="1"/>
  <c r="J25" i="1" s="1"/>
  <c r="F26" i="1"/>
  <c r="G26" i="1" s="1"/>
  <c r="J26" i="1" s="1"/>
  <c r="F27" i="1"/>
  <c r="G27" i="1" s="1"/>
  <c r="F28" i="1"/>
  <c r="G28" i="1" s="1"/>
  <c r="F29" i="1"/>
  <c r="G29" i="1" s="1"/>
  <c r="J29" i="1" s="1"/>
  <c r="F30" i="1"/>
  <c r="G30" i="1" s="1"/>
  <c r="J30" i="1" s="1"/>
  <c r="F31" i="1"/>
  <c r="G31" i="1" s="1"/>
  <c r="F32" i="1"/>
  <c r="G32" i="1" s="1"/>
  <c r="J32" i="1" s="1"/>
  <c r="F9" i="1"/>
  <c r="P24" i="1" l="1"/>
  <c r="J24" i="1"/>
  <c r="P16" i="1"/>
  <c r="J16" i="1"/>
  <c r="P27" i="1"/>
  <c r="J27" i="1"/>
  <c r="P19" i="1"/>
  <c r="J19" i="1"/>
  <c r="N28" i="1"/>
  <c r="J28" i="1"/>
  <c r="N20" i="1"/>
  <c r="J20" i="1"/>
  <c r="N12" i="1"/>
  <c r="J12" i="1"/>
  <c r="P31" i="1"/>
  <c r="J31" i="1"/>
  <c r="P23" i="1"/>
  <c r="J23" i="1"/>
  <c r="P15" i="1"/>
  <c r="J15" i="1"/>
  <c r="P11" i="1"/>
  <c r="J11" i="1"/>
  <c r="P26" i="1"/>
  <c r="N26" i="1"/>
  <c r="P18" i="1"/>
  <c r="N18" i="1"/>
  <c r="P10" i="1"/>
  <c r="N10" i="1"/>
  <c r="P29" i="1"/>
  <c r="N29" i="1"/>
  <c r="O29" i="1" s="1"/>
  <c r="Q29" i="1" s="1"/>
  <c r="P25" i="1"/>
  <c r="N25" i="1"/>
  <c r="P21" i="1"/>
  <c r="N21" i="1"/>
  <c r="O21" i="1" s="1"/>
  <c r="Q21" i="1" s="1"/>
  <c r="P17" i="1"/>
  <c r="N17" i="1"/>
  <c r="P13" i="1"/>
  <c r="N13" i="1"/>
  <c r="O13" i="1" s="1"/>
  <c r="Q13" i="1" s="1"/>
  <c r="P30" i="1"/>
  <c r="N30" i="1"/>
  <c r="P22" i="1"/>
  <c r="N22" i="1"/>
  <c r="O22" i="1" s="1"/>
  <c r="Q22" i="1" s="1"/>
  <c r="P14" i="1"/>
  <c r="N14" i="1"/>
  <c r="N32" i="1"/>
  <c r="N24" i="1"/>
  <c r="N16" i="1"/>
  <c r="P32" i="1"/>
  <c r="P28" i="1"/>
  <c r="P20" i="1"/>
  <c r="P12" i="1"/>
  <c r="N31" i="1"/>
  <c r="N23" i="1"/>
  <c r="N15" i="1"/>
  <c r="N27" i="1"/>
  <c r="N19" i="1"/>
  <c r="N11" i="1"/>
  <c r="O32" i="1" l="1"/>
  <c r="O17" i="1"/>
  <c r="Q17" i="1" s="1"/>
  <c r="O25" i="1"/>
  <c r="O14" i="1"/>
  <c r="Q14" i="1" s="1"/>
  <c r="O30" i="1"/>
  <c r="Q30" i="1" s="1"/>
  <c r="O31" i="1"/>
  <c r="Q31" i="1" s="1"/>
  <c r="O24" i="1"/>
  <c r="Q24" i="1"/>
  <c r="O10" i="1"/>
  <c r="Q10" i="1" s="1"/>
  <c r="O18" i="1"/>
  <c r="Q18" i="1" s="1"/>
  <c r="O26" i="1"/>
  <c r="Q26" i="1" s="1"/>
  <c r="O11" i="1"/>
  <c r="Q11" i="1" s="1"/>
  <c r="O23" i="1"/>
  <c r="Q23" i="1" s="1"/>
  <c r="O12" i="1"/>
  <c r="Q12" i="1" s="1"/>
  <c r="O28" i="1"/>
  <c r="Q28" i="1" s="1"/>
  <c r="Q25" i="1"/>
  <c r="O19" i="1"/>
  <c r="Q19" i="1" s="1"/>
  <c r="O16" i="1"/>
  <c r="Q16" i="1" s="1"/>
  <c r="Q32" i="1"/>
  <c r="O15" i="1"/>
  <c r="Q15" i="1" s="1"/>
  <c r="O20" i="1"/>
  <c r="Q20" i="1" s="1"/>
  <c r="O27" i="1"/>
  <c r="Q27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9" i="1" l="1"/>
  <c r="J9" i="1" s="1"/>
  <c r="P9" i="1" l="1"/>
  <c r="N9" i="1"/>
  <c r="O9" i="1" l="1"/>
  <c r="Q9" i="1" s="1"/>
</calcChain>
</file>

<file path=xl/sharedStrings.xml><?xml version="1.0" encoding="utf-8"?>
<sst xmlns="http://schemas.openxmlformats.org/spreadsheetml/2006/main" count="23" uniqueCount="23">
  <si>
    <t>Month</t>
  </si>
  <si>
    <t>Electric Customers</t>
  </si>
  <si>
    <t>Average Residential Electric Consumption</t>
  </si>
  <si>
    <t>Basic Service Charge</t>
  </si>
  <si>
    <t>Energy Revenue</t>
  </si>
  <si>
    <t>ECR Rate</t>
  </si>
  <si>
    <t>DSM Rate</t>
  </si>
  <si>
    <t>DSM Charges</t>
  </si>
  <si>
    <t>Total Average Bill</t>
  </si>
  <si>
    <t>RSWH</t>
  </si>
  <si>
    <t>Net Metering</t>
  </si>
  <si>
    <t>RS</t>
  </si>
  <si>
    <t>Louisville Gas and Electric Company</t>
  </si>
  <si>
    <t>Electricity Consumption, kWh</t>
  </si>
  <si>
    <t>Total RS</t>
  </si>
  <si>
    <t>FAC/OST Charges (Credits)</t>
  </si>
  <si>
    <t>FAC/OST Rate</t>
  </si>
  <si>
    <t>ECR Charges (Credits)</t>
  </si>
  <si>
    <r>
      <t>Energy Charge</t>
    </r>
    <r>
      <rPr>
        <vertAlign val="superscript"/>
        <sz val="11"/>
        <color theme="1"/>
        <rFont val="Times New Roman"/>
        <family val="1"/>
      </rPr>
      <t>1</t>
    </r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</si>
  <si>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Energy Charge includes the Base Fuel and Base ECR Charges</t>
    </r>
  </si>
  <si>
    <t>Case No. 2016-00371</t>
  </si>
  <si>
    <t>For the Period January 1, 2015 through December 31, 2016</t>
  </si>
  <si>
    <t xml:space="preserve">Average Residential Electric Usage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</si>
</sst>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_(&quot;$&quot;* #,##0.00000_);_(&quot;$&quot;* \(#,##0.0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Continuous"/>
    </xf>
    <xf numFmtId="0" fontId="5" fillId="0" borderId="0" xfId="0" quotePrefix="1" applyFont="1" applyAlignment="1">
      <alignment horizontal="center" wrapText="1"/>
    </xf>
    <xf numFmtId="10" fontId="5" fillId="0" borderId="0" xfId="3" quotePrefix="1" applyNumberFormat="1" applyFont="1" applyAlignment="1">
      <alignment horizontal="center"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0" fontId="5" fillId="0" borderId="1" xfId="3" applyNumberFormat="1" applyFont="1" applyBorder="1"/>
    <xf numFmtId="164" fontId="5" fillId="0" borderId="0" xfId="0" applyNumberFormat="1" applyFont="1"/>
    <xf numFmtId="165" fontId="5" fillId="0" borderId="0" xfId="1" applyNumberFormat="1" applyFont="1"/>
    <xf numFmtId="44" fontId="5" fillId="0" borderId="0" xfId="2" applyFont="1"/>
    <xf numFmtId="10" fontId="5" fillId="0" borderId="0" xfId="3" applyNumberFormat="1" applyFont="1"/>
    <xf numFmtId="44" fontId="5" fillId="0" borderId="0" xfId="0" applyNumberFormat="1" applyFont="1"/>
    <xf numFmtId="165" fontId="5" fillId="0" borderId="0" xfId="0" applyNumberFormat="1" applyFont="1"/>
    <xf numFmtId="0" fontId="5" fillId="0" borderId="1" xfId="0" quotePrefix="1" applyFont="1" applyBorder="1" applyAlignment="1">
      <alignment horizontal="center"/>
    </xf>
    <xf numFmtId="166" fontId="5" fillId="0" borderId="0" xfId="2" applyNumberFormat="1" applyFont="1"/>
    <xf numFmtId="166" fontId="5" fillId="0" borderId="0" xfId="2" applyNumberFormat="1" applyFont="1" applyFill="1"/>
    <xf numFmtId="10" fontId="5" fillId="0" borderId="0" xfId="3" applyNumberFormat="1" applyFont="1" applyFill="1"/>
    <xf numFmtId="165" fontId="5" fillId="0" borderId="0" xfId="1" applyNumberFormat="1" applyFont="1" applyFill="1"/>
    <xf numFmtId="164" fontId="5" fillId="0" borderId="0" xfId="0" quotePrefix="1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3 17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zoomScaleNormal="100" workbookViewId="0">
      <pane xSplit="1" ySplit="8" topLeftCell="B9" activePane="bottomRight" state="frozen"/>
      <selection activeCell="H17" sqref="H17"/>
      <selection pane="topRight" activeCell="H17" sqref="H17"/>
      <selection pane="bottomLeft" activeCell="H17" sqref="H17"/>
      <selection pane="bottomRight" activeCell="B9" sqref="B9"/>
    </sheetView>
  </sheetViews>
  <sheetFormatPr defaultRowHeight="15" x14ac:dyDescent="0.25"/>
  <cols>
    <col min="1" max="1" width="10.42578125" style="7" bestFit="1" customWidth="1"/>
    <col min="2" max="2" width="11.42578125" style="7" customWidth="1"/>
    <col min="3" max="3" width="12.140625" style="7" bestFit="1" customWidth="1"/>
    <col min="4" max="4" width="12.85546875" style="7" bestFit="1" customWidth="1"/>
    <col min="5" max="5" width="14.140625" style="7" customWidth="1"/>
    <col min="6" max="6" width="13.28515625" style="7" bestFit="1" customWidth="1"/>
    <col min="7" max="7" width="12.85546875" style="7" customWidth="1"/>
    <col min="8" max="11" width="10.7109375" style="7" customWidth="1"/>
    <col min="12" max="12" width="10.7109375" style="14" customWidth="1"/>
    <col min="13" max="17" width="10.7109375" style="7" customWidth="1"/>
    <col min="18" max="16384" width="9.140625" style="7"/>
  </cols>
  <sheetData>
    <row r="1" spans="1:17" s="1" customFormat="1" ht="18.75" x14ac:dyDescent="0.3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18.75" x14ac:dyDescent="0.3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8.75" x14ac:dyDescent="0.3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" customFormat="1" ht="18.75" x14ac:dyDescent="0.3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1" customFormat="1" ht="18.75" x14ac:dyDescent="0.3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7" ht="60" x14ac:dyDescent="0.25">
      <c r="A6" s="2" t="s">
        <v>0</v>
      </c>
      <c r="B6" s="3" t="s">
        <v>1</v>
      </c>
      <c r="C6" s="4" t="s">
        <v>13</v>
      </c>
      <c r="D6" s="4"/>
      <c r="E6" s="4"/>
      <c r="F6" s="4"/>
      <c r="G6" s="3" t="s">
        <v>2</v>
      </c>
      <c r="H6" s="3" t="s">
        <v>3</v>
      </c>
      <c r="I6" s="3" t="s">
        <v>18</v>
      </c>
      <c r="J6" s="3" t="s">
        <v>4</v>
      </c>
      <c r="K6" s="5" t="s">
        <v>16</v>
      </c>
      <c r="L6" s="6" t="s">
        <v>5</v>
      </c>
      <c r="M6" s="5" t="s">
        <v>6</v>
      </c>
      <c r="N6" s="3" t="s">
        <v>15</v>
      </c>
      <c r="O6" s="3" t="s">
        <v>17</v>
      </c>
      <c r="P6" s="3" t="s">
        <v>7</v>
      </c>
      <c r="Q6" s="3" t="s">
        <v>8</v>
      </c>
    </row>
    <row r="7" spans="1:17" ht="15.75" thickBot="1" x14ac:dyDescent="0.3">
      <c r="A7" s="8"/>
      <c r="B7" s="8"/>
      <c r="C7" s="9" t="s">
        <v>9</v>
      </c>
      <c r="D7" s="9" t="s">
        <v>10</v>
      </c>
      <c r="E7" s="9" t="s">
        <v>11</v>
      </c>
      <c r="F7" s="17" t="s">
        <v>14</v>
      </c>
      <c r="G7" s="8"/>
      <c r="H7" s="8"/>
      <c r="I7" s="8"/>
      <c r="J7" s="8"/>
      <c r="K7" s="8"/>
      <c r="L7" s="10"/>
      <c r="M7" s="8"/>
      <c r="N7" s="8"/>
      <c r="O7" s="8"/>
      <c r="P7" s="8"/>
      <c r="Q7" s="8"/>
    </row>
    <row r="9" spans="1:17" x14ac:dyDescent="0.25">
      <c r="A9" s="11">
        <v>42035</v>
      </c>
      <c r="B9" s="21">
        <v>358663</v>
      </c>
      <c r="C9" s="21">
        <v>939175</v>
      </c>
      <c r="D9" s="21">
        <v>197992</v>
      </c>
      <c r="E9" s="21">
        <v>381333819</v>
      </c>
      <c r="F9" s="16">
        <f>SUM(C9:E9)</f>
        <v>382470986</v>
      </c>
      <c r="G9" s="12">
        <f>ROUND(F9/B9,0)</f>
        <v>1066</v>
      </c>
      <c r="H9" s="13">
        <v>10.75</v>
      </c>
      <c r="I9" s="19">
        <v>8.0759999999999998E-2</v>
      </c>
      <c r="J9" s="13">
        <f>ROUND(G9*I9,2)</f>
        <v>86.09</v>
      </c>
      <c r="K9" s="19">
        <v>1.6000000000000001E-4</v>
      </c>
      <c r="L9" s="20">
        <v>5.7099999999999998E-2</v>
      </c>
      <c r="M9" s="19">
        <v>5.7200000000000003E-3</v>
      </c>
      <c r="N9" s="13">
        <f>ROUND(G9*K9,2)</f>
        <v>0.17</v>
      </c>
      <c r="O9" s="15">
        <f>SUM(H9,J9,N9,P9)*L9</f>
        <v>5.887581</v>
      </c>
      <c r="P9" s="13">
        <f>ROUND(G9*M9,2)</f>
        <v>6.1</v>
      </c>
      <c r="Q9" s="15">
        <f>SUM(H9,J9,N9:P9)</f>
        <v>108.997581</v>
      </c>
    </row>
    <row r="10" spans="1:17" x14ac:dyDescent="0.25">
      <c r="A10" s="11">
        <f>EOMONTH(A9,1)</f>
        <v>42063</v>
      </c>
      <c r="B10" s="21">
        <v>360359</v>
      </c>
      <c r="C10" s="21">
        <v>882421</v>
      </c>
      <c r="D10" s="21">
        <v>178210</v>
      </c>
      <c r="E10" s="21">
        <v>356848843</v>
      </c>
      <c r="F10" s="16">
        <f t="shared" ref="F10:F32" si="0">SUM(C10:E10)</f>
        <v>357909474</v>
      </c>
      <c r="G10" s="12">
        <f t="shared" ref="G10:G32" si="1">ROUND(F10/B10,0)</f>
        <v>993</v>
      </c>
      <c r="H10" s="13">
        <v>10.75</v>
      </c>
      <c r="I10" s="19">
        <v>8.0759999999999998E-2</v>
      </c>
      <c r="J10" s="13">
        <f t="shared" ref="J10:J32" si="2">ROUND(G10*I10,2)</f>
        <v>80.19</v>
      </c>
      <c r="K10" s="19">
        <v>1.25E-3</v>
      </c>
      <c r="L10" s="20">
        <v>5.8000000000000003E-2</v>
      </c>
      <c r="M10" s="19">
        <v>5.7200000000000003E-3</v>
      </c>
      <c r="N10" s="13">
        <f t="shared" ref="N10:N32" si="3">ROUND(G10*K10,2)</f>
        <v>1.24</v>
      </c>
      <c r="O10" s="15">
        <f t="shared" ref="O10:O32" si="4">SUM(H10,J10,N10,P10)*L10</f>
        <v>5.6758799999999994</v>
      </c>
      <c r="P10" s="13">
        <f t="shared" ref="P10:P32" si="5">ROUND(G10*M10,2)</f>
        <v>5.68</v>
      </c>
      <c r="Q10" s="15">
        <f t="shared" ref="Q10:Q32" si="6">SUM(H10,J10,N10:P10)</f>
        <v>103.53587999999999</v>
      </c>
    </row>
    <row r="11" spans="1:17" x14ac:dyDescent="0.25">
      <c r="A11" s="11">
        <f t="shared" ref="A11:A32" si="7">EOMONTH(A10,1)</f>
        <v>42094</v>
      </c>
      <c r="B11" s="21">
        <v>360947</v>
      </c>
      <c r="C11" s="21">
        <v>928414</v>
      </c>
      <c r="D11" s="21">
        <v>168184</v>
      </c>
      <c r="E11" s="21">
        <v>345588231</v>
      </c>
      <c r="F11" s="16">
        <f t="shared" si="0"/>
        <v>346684829</v>
      </c>
      <c r="G11" s="12">
        <f t="shared" si="1"/>
        <v>960</v>
      </c>
      <c r="H11" s="13">
        <v>10.75</v>
      </c>
      <c r="I11" s="19">
        <v>8.0759999999999998E-2</v>
      </c>
      <c r="J11" s="13">
        <f t="shared" si="2"/>
        <v>77.53</v>
      </c>
      <c r="K11" s="19">
        <v>1.1000000000000001E-3</v>
      </c>
      <c r="L11" s="20">
        <v>5.8200000000000002E-2</v>
      </c>
      <c r="M11" s="19">
        <v>5.7200000000000003E-3</v>
      </c>
      <c r="N11" s="13">
        <f t="shared" si="3"/>
        <v>1.06</v>
      </c>
      <c r="O11" s="15">
        <f t="shared" si="4"/>
        <v>5.5191059999999998</v>
      </c>
      <c r="P11" s="13">
        <f t="shared" si="5"/>
        <v>5.49</v>
      </c>
      <c r="Q11" s="15">
        <f t="shared" si="6"/>
        <v>100.34910599999999</v>
      </c>
    </row>
    <row r="12" spans="1:17" x14ac:dyDescent="0.25">
      <c r="A12" s="11">
        <f t="shared" si="7"/>
        <v>42124</v>
      </c>
      <c r="B12" s="21">
        <v>360280</v>
      </c>
      <c r="C12" s="21">
        <v>778174</v>
      </c>
      <c r="D12" s="21">
        <v>91237</v>
      </c>
      <c r="E12" s="21">
        <v>239335271</v>
      </c>
      <c r="F12" s="16">
        <f t="shared" si="0"/>
        <v>240204682</v>
      </c>
      <c r="G12" s="12">
        <f t="shared" si="1"/>
        <v>667</v>
      </c>
      <c r="H12" s="13">
        <v>10.75</v>
      </c>
      <c r="I12" s="19">
        <v>8.0759999999999998E-2</v>
      </c>
      <c r="J12" s="13">
        <f t="shared" si="2"/>
        <v>53.87</v>
      </c>
      <c r="K12" s="19">
        <v>2.4399999999999999E-3</v>
      </c>
      <c r="L12" s="20">
        <v>5.8599999999999999E-2</v>
      </c>
      <c r="M12" s="19">
        <v>5.1999999999999998E-3</v>
      </c>
      <c r="N12" s="13">
        <f t="shared" si="3"/>
        <v>1.63</v>
      </c>
      <c r="O12" s="15">
        <f t="shared" si="4"/>
        <v>4.0855920000000001</v>
      </c>
      <c r="P12" s="13">
        <f t="shared" si="5"/>
        <v>3.47</v>
      </c>
      <c r="Q12" s="15">
        <f t="shared" si="6"/>
        <v>73.805592000000004</v>
      </c>
    </row>
    <row r="13" spans="1:17" x14ac:dyDescent="0.25">
      <c r="A13" s="11">
        <f t="shared" si="7"/>
        <v>42155</v>
      </c>
      <c r="B13" s="21">
        <v>359436</v>
      </c>
      <c r="C13" s="21">
        <v>692980</v>
      </c>
      <c r="D13" s="21">
        <v>88219</v>
      </c>
      <c r="E13" s="21">
        <v>259476139</v>
      </c>
      <c r="F13" s="16">
        <f t="shared" si="0"/>
        <v>260257338</v>
      </c>
      <c r="G13" s="12">
        <f t="shared" si="1"/>
        <v>724</v>
      </c>
      <c r="H13" s="13">
        <v>10.75</v>
      </c>
      <c r="I13" s="19">
        <v>8.0759999999999998E-2</v>
      </c>
      <c r="J13" s="13">
        <f t="shared" si="2"/>
        <v>58.47</v>
      </c>
      <c r="K13" s="19">
        <v>2.4099999999999998E-3</v>
      </c>
      <c r="L13" s="20">
        <v>6.7400000000000002E-2</v>
      </c>
      <c r="M13" s="19">
        <v>5.1999999999999998E-3</v>
      </c>
      <c r="N13" s="13">
        <f t="shared" si="3"/>
        <v>1.74</v>
      </c>
      <c r="O13" s="15">
        <f t="shared" si="4"/>
        <v>5.0361279999999997</v>
      </c>
      <c r="P13" s="13">
        <f t="shared" si="5"/>
        <v>3.76</v>
      </c>
      <c r="Q13" s="15">
        <f t="shared" si="6"/>
        <v>79.756128000000004</v>
      </c>
    </row>
    <row r="14" spans="1:17" x14ac:dyDescent="0.25">
      <c r="A14" s="11">
        <f t="shared" si="7"/>
        <v>42185</v>
      </c>
      <c r="B14" s="21">
        <v>360878</v>
      </c>
      <c r="C14" s="21">
        <v>682309</v>
      </c>
      <c r="D14" s="21">
        <v>140803</v>
      </c>
      <c r="E14" s="21">
        <v>377202605</v>
      </c>
      <c r="F14" s="16">
        <f t="shared" si="0"/>
        <v>378025717</v>
      </c>
      <c r="G14" s="12">
        <f t="shared" si="1"/>
        <v>1048</v>
      </c>
      <c r="H14" s="13">
        <v>10.75</v>
      </c>
      <c r="I14" s="19">
        <v>8.0759999999999998E-2</v>
      </c>
      <c r="J14" s="13">
        <f t="shared" si="2"/>
        <v>84.64</v>
      </c>
      <c r="K14" s="19">
        <v>2.2100000000000002E-3</v>
      </c>
      <c r="L14" s="20">
        <v>7.4300000000000005E-2</v>
      </c>
      <c r="M14" s="19">
        <v>5.1999999999999998E-3</v>
      </c>
      <c r="N14" s="13">
        <f t="shared" si="3"/>
        <v>2.3199999999999998</v>
      </c>
      <c r="O14" s="15">
        <f t="shared" si="4"/>
        <v>7.6647880000000006</v>
      </c>
      <c r="P14" s="13">
        <f t="shared" si="5"/>
        <v>5.45</v>
      </c>
      <c r="Q14" s="15">
        <f t="shared" si="6"/>
        <v>110.824788</v>
      </c>
    </row>
    <row r="15" spans="1:17" x14ac:dyDescent="0.25">
      <c r="A15" s="11">
        <f t="shared" si="7"/>
        <v>42216</v>
      </c>
      <c r="B15" s="21">
        <v>360712</v>
      </c>
      <c r="C15" s="21">
        <v>607783</v>
      </c>
      <c r="D15" s="21">
        <v>175817</v>
      </c>
      <c r="E15" s="21">
        <v>449522720</v>
      </c>
      <c r="F15" s="16">
        <f t="shared" si="0"/>
        <v>450306320</v>
      </c>
      <c r="G15" s="12">
        <f t="shared" si="1"/>
        <v>1248</v>
      </c>
      <c r="H15" s="13">
        <v>10.75</v>
      </c>
      <c r="I15" s="19">
        <v>8.0820000000000003E-2</v>
      </c>
      <c r="J15" s="13">
        <f t="shared" si="2"/>
        <v>100.86</v>
      </c>
      <c r="K15" s="19">
        <v>5.8E-4</v>
      </c>
      <c r="L15" s="20">
        <v>8.1900000000000001E-2</v>
      </c>
      <c r="M15" s="19">
        <v>3.5599999999999998E-3</v>
      </c>
      <c r="N15" s="13">
        <f t="shared" si="3"/>
        <v>0.72</v>
      </c>
      <c r="O15" s="15">
        <f t="shared" si="4"/>
        <v>9.5634630000000005</v>
      </c>
      <c r="P15" s="13">
        <f t="shared" si="5"/>
        <v>4.4400000000000004</v>
      </c>
      <c r="Q15" s="15">
        <f t="shared" si="6"/>
        <v>126.33346299999999</v>
      </c>
    </row>
    <row r="16" spans="1:17" x14ac:dyDescent="0.25">
      <c r="A16" s="11">
        <f t="shared" si="7"/>
        <v>42247</v>
      </c>
      <c r="B16" s="21">
        <v>361110</v>
      </c>
      <c r="C16" s="21">
        <v>590938</v>
      </c>
      <c r="D16" s="21">
        <v>189301</v>
      </c>
      <c r="E16" s="21">
        <v>470206445</v>
      </c>
      <c r="F16" s="16">
        <f t="shared" si="0"/>
        <v>470986684</v>
      </c>
      <c r="G16" s="12">
        <f t="shared" si="1"/>
        <v>1304</v>
      </c>
      <c r="H16" s="13">
        <v>10.75</v>
      </c>
      <c r="I16" s="19">
        <v>8.0820000000000003E-2</v>
      </c>
      <c r="J16" s="13">
        <f t="shared" si="2"/>
        <v>105.39</v>
      </c>
      <c r="K16" s="19">
        <v>-6.4000000000000005E-4</v>
      </c>
      <c r="L16" s="20">
        <v>8.1900000000000001E-2</v>
      </c>
      <c r="M16" s="19">
        <v>3.5599999999999998E-3</v>
      </c>
      <c r="N16" s="13">
        <f t="shared" si="3"/>
        <v>-0.83</v>
      </c>
      <c r="O16" s="15">
        <f t="shared" si="4"/>
        <v>9.8239049999999999</v>
      </c>
      <c r="P16" s="13">
        <f t="shared" si="5"/>
        <v>4.6399999999999997</v>
      </c>
      <c r="Q16" s="15">
        <f t="shared" si="6"/>
        <v>129.77390499999998</v>
      </c>
    </row>
    <row r="17" spans="1:17" x14ac:dyDescent="0.25">
      <c r="A17" s="11">
        <f t="shared" si="7"/>
        <v>42277</v>
      </c>
      <c r="B17" s="21">
        <v>361426</v>
      </c>
      <c r="C17" s="21">
        <v>596958</v>
      </c>
      <c r="D17" s="21">
        <v>170662</v>
      </c>
      <c r="E17" s="21">
        <v>423129671</v>
      </c>
      <c r="F17" s="16">
        <f t="shared" si="0"/>
        <v>423897291</v>
      </c>
      <c r="G17" s="12">
        <f t="shared" si="1"/>
        <v>1173</v>
      </c>
      <c r="H17" s="13">
        <v>10.75</v>
      </c>
      <c r="I17" s="19">
        <v>8.0820000000000003E-2</v>
      </c>
      <c r="J17" s="13">
        <f t="shared" si="2"/>
        <v>94.8</v>
      </c>
      <c r="K17" s="19">
        <v>-2.0000000000000001E-4</v>
      </c>
      <c r="L17" s="20">
        <v>9.0800000000000006E-2</v>
      </c>
      <c r="M17" s="19">
        <v>3.5599999999999998E-3</v>
      </c>
      <c r="N17" s="13">
        <f t="shared" si="3"/>
        <v>-0.23</v>
      </c>
      <c r="O17" s="15">
        <f t="shared" si="4"/>
        <v>9.9426000000000005</v>
      </c>
      <c r="P17" s="13">
        <f t="shared" si="5"/>
        <v>4.18</v>
      </c>
      <c r="Q17" s="15">
        <f t="shared" si="6"/>
        <v>119.4426</v>
      </c>
    </row>
    <row r="18" spans="1:17" x14ac:dyDescent="0.25">
      <c r="A18" s="11">
        <f t="shared" si="7"/>
        <v>42308</v>
      </c>
      <c r="B18" s="21">
        <v>361035</v>
      </c>
      <c r="C18" s="21">
        <v>560344</v>
      </c>
      <c r="D18" s="21">
        <v>108387</v>
      </c>
      <c r="E18" s="21">
        <v>278089778</v>
      </c>
      <c r="F18" s="16">
        <f t="shared" si="0"/>
        <v>278758509</v>
      </c>
      <c r="G18" s="12">
        <f t="shared" si="1"/>
        <v>772</v>
      </c>
      <c r="H18" s="13">
        <v>10.75</v>
      </c>
      <c r="I18" s="19">
        <v>8.0820000000000003E-2</v>
      </c>
      <c r="J18" s="13">
        <f t="shared" si="2"/>
        <v>62.39</v>
      </c>
      <c r="K18" s="19">
        <v>-1.2E-4</v>
      </c>
      <c r="L18" s="20">
        <v>9.0800000000000006E-2</v>
      </c>
      <c r="M18" s="19">
        <v>3.5599999999999998E-3</v>
      </c>
      <c r="N18" s="13">
        <f t="shared" si="3"/>
        <v>-0.09</v>
      </c>
      <c r="O18" s="15">
        <f t="shared" si="4"/>
        <v>6.8826400000000003</v>
      </c>
      <c r="P18" s="13">
        <f t="shared" si="5"/>
        <v>2.75</v>
      </c>
      <c r="Q18" s="15">
        <f t="shared" si="6"/>
        <v>82.682639999999992</v>
      </c>
    </row>
    <row r="19" spans="1:17" x14ac:dyDescent="0.25">
      <c r="A19" s="11">
        <f t="shared" si="7"/>
        <v>42338</v>
      </c>
      <c r="B19" s="21">
        <v>360844</v>
      </c>
      <c r="C19" s="21">
        <v>628106</v>
      </c>
      <c r="D19" s="21">
        <v>101693</v>
      </c>
      <c r="E19" s="21">
        <v>233414560</v>
      </c>
      <c r="F19" s="16">
        <f t="shared" si="0"/>
        <v>234144359</v>
      </c>
      <c r="G19" s="12">
        <f t="shared" si="1"/>
        <v>649</v>
      </c>
      <c r="H19" s="13">
        <v>10.75</v>
      </c>
      <c r="I19" s="19">
        <v>8.0820000000000003E-2</v>
      </c>
      <c r="J19" s="13">
        <f t="shared" si="2"/>
        <v>52.45</v>
      </c>
      <c r="K19" s="19">
        <v>-2.2000000000000001E-4</v>
      </c>
      <c r="L19" s="20">
        <v>9.4700000000000006E-2</v>
      </c>
      <c r="M19" s="19">
        <v>3.5599999999999998E-3</v>
      </c>
      <c r="N19" s="13">
        <f t="shared" si="3"/>
        <v>-0.14000000000000001</v>
      </c>
      <c r="O19" s="15">
        <f t="shared" si="4"/>
        <v>6.1905390000000011</v>
      </c>
      <c r="P19" s="13">
        <f t="shared" si="5"/>
        <v>2.31</v>
      </c>
      <c r="Q19" s="15">
        <f t="shared" si="6"/>
        <v>71.560539000000006</v>
      </c>
    </row>
    <row r="20" spans="1:17" x14ac:dyDescent="0.25">
      <c r="A20" s="11">
        <f t="shared" si="7"/>
        <v>42369</v>
      </c>
      <c r="B20" s="21">
        <v>361546</v>
      </c>
      <c r="C20" s="21">
        <v>778267</v>
      </c>
      <c r="D20" s="21">
        <v>151286</v>
      </c>
      <c r="E20" s="21">
        <v>294812859</v>
      </c>
      <c r="F20" s="16">
        <f t="shared" si="0"/>
        <v>295742412</v>
      </c>
      <c r="G20" s="12">
        <f t="shared" si="1"/>
        <v>818</v>
      </c>
      <c r="H20" s="13">
        <v>10.75</v>
      </c>
      <c r="I20" s="19">
        <v>8.0820000000000003E-2</v>
      </c>
      <c r="J20" s="13">
        <f t="shared" si="2"/>
        <v>66.11</v>
      </c>
      <c r="K20" s="19">
        <v>-2.0699999999999998E-3</v>
      </c>
      <c r="L20" s="20">
        <v>9.6199999999999994E-2</v>
      </c>
      <c r="M20" s="19">
        <v>3.5599999999999998E-3</v>
      </c>
      <c r="N20" s="13">
        <f t="shared" si="3"/>
        <v>-1.69</v>
      </c>
      <c r="O20" s="15">
        <f t="shared" si="4"/>
        <v>7.5112959999999998</v>
      </c>
      <c r="P20" s="13">
        <f t="shared" si="5"/>
        <v>2.91</v>
      </c>
      <c r="Q20" s="15">
        <f t="shared" si="6"/>
        <v>85.591296</v>
      </c>
    </row>
    <row r="21" spans="1:17" x14ac:dyDescent="0.25">
      <c r="A21" s="11">
        <f t="shared" si="7"/>
        <v>42400</v>
      </c>
      <c r="B21" s="21">
        <v>361730</v>
      </c>
      <c r="C21" s="21">
        <v>858312</v>
      </c>
      <c r="D21" s="21">
        <v>204502</v>
      </c>
      <c r="E21" s="21">
        <v>354870566</v>
      </c>
      <c r="F21" s="16">
        <f t="shared" si="0"/>
        <v>355933380</v>
      </c>
      <c r="G21" s="12">
        <f t="shared" si="1"/>
        <v>984</v>
      </c>
      <c r="H21" s="13">
        <v>10.75</v>
      </c>
      <c r="I21" s="19">
        <v>8.0820000000000003E-2</v>
      </c>
      <c r="J21" s="13">
        <f t="shared" si="2"/>
        <v>79.53</v>
      </c>
      <c r="K21" s="19">
        <v>-2.7100000000000002E-3</v>
      </c>
      <c r="L21" s="20">
        <v>9.7299999999999998E-2</v>
      </c>
      <c r="M21" s="19">
        <v>3.9699999999999996E-3</v>
      </c>
      <c r="N21" s="13">
        <f t="shared" si="3"/>
        <v>-2.67</v>
      </c>
      <c r="O21" s="15">
        <f t="shared" si="4"/>
        <v>8.904895999999999</v>
      </c>
      <c r="P21" s="13">
        <f t="shared" si="5"/>
        <v>3.91</v>
      </c>
      <c r="Q21" s="15">
        <f t="shared" si="6"/>
        <v>100.42489599999999</v>
      </c>
    </row>
    <row r="22" spans="1:17" x14ac:dyDescent="0.25">
      <c r="A22" s="11">
        <f t="shared" si="7"/>
        <v>42429</v>
      </c>
      <c r="B22" s="21">
        <v>362738</v>
      </c>
      <c r="C22" s="21">
        <v>817075</v>
      </c>
      <c r="D22" s="21">
        <v>185185</v>
      </c>
      <c r="E22" s="21">
        <v>331260061</v>
      </c>
      <c r="F22" s="16">
        <f t="shared" si="0"/>
        <v>332262321</v>
      </c>
      <c r="G22" s="12">
        <f t="shared" si="1"/>
        <v>916</v>
      </c>
      <c r="H22" s="13">
        <v>10.75</v>
      </c>
      <c r="I22" s="18">
        <v>8.6389999999999995E-2</v>
      </c>
      <c r="J22" s="13">
        <f t="shared" si="2"/>
        <v>79.13</v>
      </c>
      <c r="K22" s="19">
        <v>-1.5299999999999999E-3</v>
      </c>
      <c r="L22" s="20">
        <v>0.1057</v>
      </c>
      <c r="M22" s="19">
        <v>3.9699999999999996E-3</v>
      </c>
      <c r="N22" s="13">
        <f t="shared" si="3"/>
        <v>-1.4</v>
      </c>
      <c r="O22" s="15">
        <f t="shared" si="4"/>
        <v>9.7370839999999994</v>
      </c>
      <c r="P22" s="13">
        <f t="shared" si="5"/>
        <v>3.64</v>
      </c>
      <c r="Q22" s="15">
        <f t="shared" si="6"/>
        <v>101.85708399999999</v>
      </c>
    </row>
    <row r="23" spans="1:17" x14ac:dyDescent="0.25">
      <c r="A23" s="11">
        <f t="shared" si="7"/>
        <v>42460</v>
      </c>
      <c r="B23" s="21">
        <v>358655</v>
      </c>
      <c r="C23" s="21">
        <v>759150</v>
      </c>
      <c r="D23" s="21">
        <v>126621</v>
      </c>
      <c r="E23" s="21">
        <v>271527404</v>
      </c>
      <c r="F23" s="16">
        <f t="shared" si="0"/>
        <v>272413175</v>
      </c>
      <c r="G23" s="12">
        <f t="shared" si="1"/>
        <v>760</v>
      </c>
      <c r="H23" s="13">
        <v>10.75</v>
      </c>
      <c r="I23" s="18">
        <v>8.6389999999999995E-2</v>
      </c>
      <c r="J23" s="13">
        <f t="shared" si="2"/>
        <v>65.66</v>
      </c>
      <c r="K23" s="19">
        <v>-2.2000000000000001E-4</v>
      </c>
      <c r="L23" s="20">
        <v>0.1022</v>
      </c>
      <c r="M23" s="19">
        <v>3.9699999999999996E-3</v>
      </c>
      <c r="N23" s="13">
        <f t="shared" si="3"/>
        <v>-0.17</v>
      </c>
      <c r="O23" s="15">
        <f t="shared" si="4"/>
        <v>8.1003719999999984</v>
      </c>
      <c r="P23" s="13">
        <f t="shared" si="5"/>
        <v>3.02</v>
      </c>
      <c r="Q23" s="15">
        <f t="shared" si="6"/>
        <v>87.360371999999984</v>
      </c>
    </row>
    <row r="24" spans="1:17" x14ac:dyDescent="0.25">
      <c r="A24" s="11">
        <f t="shared" si="7"/>
        <v>42490</v>
      </c>
      <c r="B24" s="21">
        <v>359012</v>
      </c>
      <c r="C24" s="21">
        <v>734555</v>
      </c>
      <c r="D24" s="21">
        <v>91021</v>
      </c>
      <c r="E24" s="21">
        <v>240967040</v>
      </c>
      <c r="F24" s="16">
        <f t="shared" si="0"/>
        <v>241792616</v>
      </c>
      <c r="G24" s="12">
        <f t="shared" si="1"/>
        <v>673</v>
      </c>
      <c r="H24" s="13">
        <v>10.75</v>
      </c>
      <c r="I24" s="18">
        <v>8.6389999999999995E-2</v>
      </c>
      <c r="J24" s="13">
        <f t="shared" si="2"/>
        <v>58.14</v>
      </c>
      <c r="K24" s="19">
        <v>-6.4000000000000005E-4</v>
      </c>
      <c r="L24" s="20">
        <v>5.8599999999999999E-2</v>
      </c>
      <c r="M24" s="19">
        <v>3.46E-3</v>
      </c>
      <c r="N24" s="13">
        <f t="shared" si="3"/>
        <v>-0.43</v>
      </c>
      <c r="O24" s="15">
        <f t="shared" si="4"/>
        <v>4.1482939999999999</v>
      </c>
      <c r="P24" s="13">
        <f t="shared" si="5"/>
        <v>2.33</v>
      </c>
      <c r="Q24" s="15">
        <f t="shared" si="6"/>
        <v>74.938293999999999</v>
      </c>
    </row>
    <row r="25" spans="1:17" x14ac:dyDescent="0.25">
      <c r="A25" s="11">
        <f t="shared" si="7"/>
        <v>42521</v>
      </c>
      <c r="B25" s="21">
        <v>359488</v>
      </c>
      <c r="C25" s="21">
        <v>666207</v>
      </c>
      <c r="D25" s="21">
        <v>92922</v>
      </c>
      <c r="E25" s="21">
        <v>246296142</v>
      </c>
      <c r="F25" s="16">
        <f t="shared" si="0"/>
        <v>247055271</v>
      </c>
      <c r="G25" s="12">
        <f t="shared" si="1"/>
        <v>687</v>
      </c>
      <c r="H25" s="13">
        <v>10.75</v>
      </c>
      <c r="I25" s="18">
        <v>8.6389999999999995E-2</v>
      </c>
      <c r="J25" s="13">
        <f t="shared" si="2"/>
        <v>59.35</v>
      </c>
      <c r="K25" s="19">
        <v>-2.5699999999999998E-3</v>
      </c>
      <c r="L25" s="20">
        <v>4.3900000000000002E-2</v>
      </c>
      <c r="M25" s="19">
        <v>3.46E-3</v>
      </c>
      <c r="N25" s="13">
        <f t="shared" si="3"/>
        <v>-1.77</v>
      </c>
      <c r="O25" s="15">
        <f t="shared" si="4"/>
        <v>3.1041689999999997</v>
      </c>
      <c r="P25" s="13">
        <f t="shared" si="5"/>
        <v>2.38</v>
      </c>
      <c r="Q25" s="15">
        <f t="shared" si="6"/>
        <v>73.814168999999993</v>
      </c>
    </row>
    <row r="26" spans="1:17" x14ac:dyDescent="0.25">
      <c r="A26" s="11">
        <f t="shared" si="7"/>
        <v>42551</v>
      </c>
      <c r="B26" s="21">
        <v>360271</v>
      </c>
      <c r="C26" s="21">
        <v>664506</v>
      </c>
      <c r="D26" s="21">
        <v>146748</v>
      </c>
      <c r="E26" s="21">
        <v>383004139</v>
      </c>
      <c r="F26" s="16">
        <f t="shared" si="0"/>
        <v>383815393</v>
      </c>
      <c r="G26" s="12">
        <f t="shared" si="1"/>
        <v>1065</v>
      </c>
      <c r="H26" s="13">
        <v>10.75</v>
      </c>
      <c r="I26" s="18">
        <v>8.6389999999999995E-2</v>
      </c>
      <c r="J26" s="13">
        <f t="shared" si="2"/>
        <v>92.01</v>
      </c>
      <c r="K26" s="19">
        <v>-3.0899999999999999E-3</v>
      </c>
      <c r="L26" s="20">
        <v>4.4299999999999999E-2</v>
      </c>
      <c r="M26" s="19">
        <v>3.46E-3</v>
      </c>
      <c r="N26" s="13">
        <f t="shared" si="3"/>
        <v>-3.29</v>
      </c>
      <c r="O26" s="15">
        <f t="shared" si="4"/>
        <v>4.5695449999999997</v>
      </c>
      <c r="P26" s="13">
        <f t="shared" si="5"/>
        <v>3.68</v>
      </c>
      <c r="Q26" s="15">
        <f t="shared" si="6"/>
        <v>107.71954500000001</v>
      </c>
    </row>
    <row r="27" spans="1:17" x14ac:dyDescent="0.25">
      <c r="A27" s="11">
        <f t="shared" si="7"/>
        <v>42582</v>
      </c>
      <c r="B27" s="21">
        <v>359321</v>
      </c>
      <c r="C27" s="21">
        <v>610810</v>
      </c>
      <c r="D27" s="21">
        <v>203042</v>
      </c>
      <c r="E27" s="21">
        <v>487897056</v>
      </c>
      <c r="F27" s="16">
        <f t="shared" si="0"/>
        <v>488710908</v>
      </c>
      <c r="G27" s="12">
        <f t="shared" si="1"/>
        <v>1360</v>
      </c>
      <c r="H27" s="13">
        <v>10.75</v>
      </c>
      <c r="I27" s="18">
        <v>8.6389999999999995E-2</v>
      </c>
      <c r="J27" s="13">
        <f t="shared" si="2"/>
        <v>117.49</v>
      </c>
      <c r="K27" s="19">
        <v>-2.6900000000000001E-3</v>
      </c>
      <c r="L27" s="20">
        <v>5.0799999999999998E-2</v>
      </c>
      <c r="M27" s="19">
        <v>3.46E-3</v>
      </c>
      <c r="N27" s="13">
        <f t="shared" si="3"/>
        <v>-3.66</v>
      </c>
      <c r="O27" s="15">
        <f t="shared" si="4"/>
        <v>6.5679320000000008</v>
      </c>
      <c r="P27" s="13">
        <f t="shared" si="5"/>
        <v>4.71</v>
      </c>
      <c r="Q27" s="15">
        <f t="shared" si="6"/>
        <v>135.85793200000003</v>
      </c>
    </row>
    <row r="28" spans="1:17" x14ac:dyDescent="0.25">
      <c r="A28" s="11">
        <f t="shared" si="7"/>
        <v>42613</v>
      </c>
      <c r="B28" s="21">
        <v>362711</v>
      </c>
      <c r="C28" s="21">
        <v>571889</v>
      </c>
      <c r="D28" s="21">
        <v>249721</v>
      </c>
      <c r="E28" s="21">
        <v>511316587</v>
      </c>
      <c r="F28" s="16">
        <f t="shared" si="0"/>
        <v>512138197</v>
      </c>
      <c r="G28" s="12">
        <f t="shared" si="1"/>
        <v>1412</v>
      </c>
      <c r="H28" s="13">
        <v>10.75</v>
      </c>
      <c r="I28" s="18">
        <v>8.6389999999999995E-2</v>
      </c>
      <c r="J28" s="13">
        <f t="shared" si="2"/>
        <v>121.98</v>
      </c>
      <c r="K28" s="19">
        <v>-1.72E-3</v>
      </c>
      <c r="L28" s="20">
        <v>4.9399999999999999E-2</v>
      </c>
      <c r="M28" s="19">
        <v>3.46E-3</v>
      </c>
      <c r="N28" s="13">
        <f t="shared" si="3"/>
        <v>-2.4300000000000002</v>
      </c>
      <c r="O28" s="15">
        <f t="shared" si="4"/>
        <v>6.6783859999999997</v>
      </c>
      <c r="P28" s="13">
        <f t="shared" si="5"/>
        <v>4.8899999999999997</v>
      </c>
      <c r="Q28" s="15">
        <f t="shared" si="6"/>
        <v>141.86838599999999</v>
      </c>
    </row>
    <row r="29" spans="1:17" x14ac:dyDescent="0.25">
      <c r="A29" s="11">
        <f t="shared" si="7"/>
        <v>42643</v>
      </c>
      <c r="B29" s="21">
        <v>364192</v>
      </c>
      <c r="C29" s="21">
        <v>578546</v>
      </c>
      <c r="D29" s="21">
        <v>215186</v>
      </c>
      <c r="E29" s="21">
        <v>483716158</v>
      </c>
      <c r="F29" s="16">
        <f t="shared" si="0"/>
        <v>484509890</v>
      </c>
      <c r="G29" s="12">
        <f t="shared" si="1"/>
        <v>1330</v>
      </c>
      <c r="H29" s="13">
        <v>10.75</v>
      </c>
      <c r="I29" s="18">
        <v>8.6389999999999995E-2</v>
      </c>
      <c r="J29" s="13">
        <f t="shared" si="2"/>
        <v>114.9</v>
      </c>
      <c r="K29" s="19">
        <v>-1.32E-3</v>
      </c>
      <c r="L29" s="20">
        <v>4.0099999999999997E-2</v>
      </c>
      <c r="M29" s="19">
        <v>3.46E-3</v>
      </c>
      <c r="N29" s="13">
        <f t="shared" si="3"/>
        <v>-1.76</v>
      </c>
      <c r="O29" s="15">
        <f t="shared" si="4"/>
        <v>5.1524489999999998</v>
      </c>
      <c r="P29" s="13">
        <f t="shared" si="5"/>
        <v>4.5999999999999996</v>
      </c>
      <c r="Q29" s="15">
        <f t="shared" si="6"/>
        <v>133.642449</v>
      </c>
    </row>
    <row r="30" spans="1:17" x14ac:dyDescent="0.25">
      <c r="A30" s="11">
        <f t="shared" si="7"/>
        <v>42674</v>
      </c>
      <c r="B30" s="21">
        <v>364283</v>
      </c>
      <c r="C30" s="21">
        <v>513122</v>
      </c>
      <c r="D30" s="21">
        <v>130801</v>
      </c>
      <c r="E30" s="21">
        <v>299303676</v>
      </c>
      <c r="F30" s="16">
        <f t="shared" si="0"/>
        <v>299947599</v>
      </c>
      <c r="G30" s="12">
        <f t="shared" si="1"/>
        <v>823</v>
      </c>
      <c r="H30" s="13">
        <v>10.75</v>
      </c>
      <c r="I30" s="18">
        <v>8.6389999999999995E-2</v>
      </c>
      <c r="J30" s="13">
        <f t="shared" si="2"/>
        <v>71.099999999999994</v>
      </c>
      <c r="K30" s="19">
        <v>-1.67E-3</v>
      </c>
      <c r="L30" s="20">
        <v>3.9600000000000003E-2</v>
      </c>
      <c r="M30" s="19">
        <v>3.46E-3</v>
      </c>
      <c r="N30" s="13">
        <f t="shared" si="3"/>
        <v>-1.37</v>
      </c>
      <c r="O30" s="15">
        <f t="shared" si="4"/>
        <v>3.2998679999999996</v>
      </c>
      <c r="P30" s="13">
        <f t="shared" si="5"/>
        <v>2.85</v>
      </c>
      <c r="Q30" s="15">
        <f t="shared" si="6"/>
        <v>86.629867999999988</v>
      </c>
    </row>
    <row r="31" spans="1:17" x14ac:dyDescent="0.25">
      <c r="A31" s="11">
        <f t="shared" si="7"/>
        <v>42704</v>
      </c>
      <c r="B31" s="21">
        <v>363569</v>
      </c>
      <c r="C31" s="21">
        <v>578237</v>
      </c>
      <c r="D31" s="21">
        <v>115532</v>
      </c>
      <c r="E31" s="21">
        <v>245731697</v>
      </c>
      <c r="F31" s="16">
        <f t="shared" si="0"/>
        <v>246425466</v>
      </c>
      <c r="G31" s="12">
        <f t="shared" si="1"/>
        <v>678</v>
      </c>
      <c r="H31" s="13">
        <v>10.75</v>
      </c>
      <c r="I31" s="18">
        <v>8.6389999999999995E-2</v>
      </c>
      <c r="J31" s="13">
        <f t="shared" si="2"/>
        <v>58.57</v>
      </c>
      <c r="K31" s="19">
        <v>-1.1900000000000001E-3</v>
      </c>
      <c r="L31" s="20">
        <v>3.7900000000000003E-2</v>
      </c>
      <c r="M31" s="19">
        <v>3.46E-3</v>
      </c>
      <c r="N31" s="13">
        <f t="shared" si="3"/>
        <v>-0.81</v>
      </c>
      <c r="O31" s="15">
        <f t="shared" si="4"/>
        <v>2.6855939999999996</v>
      </c>
      <c r="P31" s="13">
        <f t="shared" si="5"/>
        <v>2.35</v>
      </c>
      <c r="Q31" s="15">
        <f t="shared" si="6"/>
        <v>73.54559399999998</v>
      </c>
    </row>
    <row r="32" spans="1:17" x14ac:dyDescent="0.25">
      <c r="A32" s="11">
        <f t="shared" si="7"/>
        <v>42735</v>
      </c>
      <c r="B32" s="21">
        <v>362413</v>
      </c>
      <c r="C32" s="21">
        <v>744527</v>
      </c>
      <c r="D32" s="21">
        <v>194152</v>
      </c>
      <c r="E32" s="21">
        <v>318640281</v>
      </c>
      <c r="F32" s="16">
        <f t="shared" si="0"/>
        <v>319578960</v>
      </c>
      <c r="G32" s="12">
        <f t="shared" si="1"/>
        <v>882</v>
      </c>
      <c r="H32" s="13">
        <v>10.75</v>
      </c>
      <c r="I32" s="18">
        <v>8.6389999999999995E-2</v>
      </c>
      <c r="J32" s="13">
        <f t="shared" si="2"/>
        <v>76.2</v>
      </c>
      <c r="K32" s="19">
        <v>-2.7000000000000001E-3</v>
      </c>
      <c r="L32" s="20">
        <v>6.83E-2</v>
      </c>
      <c r="M32" s="19">
        <v>3.46E-3</v>
      </c>
      <c r="N32" s="13">
        <f t="shared" si="3"/>
        <v>-2.38</v>
      </c>
      <c r="O32" s="15">
        <f t="shared" si="4"/>
        <v>5.9844460000000002</v>
      </c>
      <c r="P32" s="13">
        <f t="shared" si="5"/>
        <v>3.05</v>
      </c>
      <c r="Q32" s="15">
        <f t="shared" si="6"/>
        <v>93.60444600000001</v>
      </c>
    </row>
    <row r="33" spans="1:12" x14ac:dyDescent="0.25">
      <c r="A33" s="11"/>
    </row>
    <row r="34" spans="1:12" ht="18" x14ac:dyDescent="0.25">
      <c r="A34" s="22" t="s">
        <v>19</v>
      </c>
      <c r="F34" s="16"/>
      <c r="G34" s="12"/>
    </row>
    <row r="35" spans="1:12" x14ac:dyDescent="0.25">
      <c r="A35" s="11"/>
    </row>
    <row r="36" spans="1:12" x14ac:dyDescent="0.25">
      <c r="A36" s="11"/>
    </row>
    <row r="37" spans="1:12" x14ac:dyDescent="0.25">
      <c r="A37" s="11"/>
    </row>
    <row r="38" spans="1:12" x14ac:dyDescent="0.25">
      <c r="A38" s="11"/>
      <c r="L38" s="7"/>
    </row>
    <row r="39" spans="1:12" x14ac:dyDescent="0.25">
      <c r="A39" s="11"/>
      <c r="L39" s="7"/>
    </row>
    <row r="40" spans="1:12" x14ac:dyDescent="0.25">
      <c r="A40" s="11"/>
      <c r="L40" s="7"/>
    </row>
  </sheetData>
  <mergeCells count="4">
    <mergeCell ref="A1:Q1"/>
    <mergeCell ref="A2:Q2"/>
    <mergeCell ref="A3:Q3"/>
    <mergeCell ref="A4:Q4"/>
  </mergeCells>
  <printOptions horizontalCentered="1"/>
  <pageMargins left="0.7" right="0.7" top="0.75" bottom="0.75" header="0.3" footer="0.3"/>
  <pageSetup scale="59" orientation="landscape" r:id="rId1"/>
  <headerFooter scaleWithDoc="0">
    <oddFooter>&amp;R&amp;"Times New Roman,Bold"&amp;12Attachment to Response to LGE ACM-1 Question No. 6
Page 1 of 1
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006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Association of Community Ministries - ACM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62881B9-39DE-4A6E-B0EA-6F370753C2A5}"/>
</file>

<file path=customXml/itemProps2.xml><?xml version="1.0" encoding="utf-8"?>
<ds:datastoreItem xmlns:ds="http://schemas.openxmlformats.org/officeDocument/2006/customXml" ds:itemID="{385FEE25-0205-42BA-8277-F2EB410FF62E}"/>
</file>

<file path=customXml/itemProps3.xml><?xml version="1.0" encoding="utf-8"?>
<ds:datastoreItem xmlns:ds="http://schemas.openxmlformats.org/officeDocument/2006/customXml" ds:itemID="{A1C62D4D-4FE9-4209-96DB-AA0A64AA32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</vt:lpstr>
      <vt:lpstr>Elec!Print_Titles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2017-01-17T00:01:33Z</dcterms:created>
  <dcterms:modified xsi:type="dcterms:W3CDTF">2017-01-18T14:47:59Z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