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180" windowWidth="19440" windowHeight="6210" tabRatio="825" activeTab="1"/>
  </bookViews>
  <sheets>
    <sheet name="Definitions" sheetId="1" r:id="rId1"/>
    <sheet name="Utility Data" sheetId="2" r:id="rId2"/>
    <sheet name="EIAData" sheetId="3" r:id="rId3"/>
    <sheet name="Calibration" sheetId="4" r:id="rId4"/>
    <sheet name="StructuralVars" sheetId="5" r:id="rId5"/>
    <sheet name="Shares" sheetId="6" r:id="rId6"/>
    <sheet name="Efficiencies" sheetId="7" r:id="rId7"/>
    <sheet name="Intensities" sheetId="8" r:id="rId8"/>
    <sheet name="MonthlyMults" sheetId="9" r:id="rId9"/>
    <sheet name="Graphs" sheetId="10" r:id="rId10"/>
  </sheets>
  <definedNames/>
  <calcPr fullCalcOnLoad="1"/>
</workbook>
</file>

<file path=xl/sharedStrings.xml><?xml version="1.0" encoding="utf-8"?>
<sst xmlns="http://schemas.openxmlformats.org/spreadsheetml/2006/main" count="233" uniqueCount="135">
  <si>
    <t>Year</t>
  </si>
  <si>
    <t>Heating</t>
  </si>
  <si>
    <t>Month</t>
  </si>
  <si>
    <t>NonHVAC</t>
  </si>
  <si>
    <t>End Use Definitions</t>
  </si>
  <si>
    <t>Shares</t>
  </si>
  <si>
    <t>Color Scheme</t>
  </si>
  <si>
    <t>Blue Cells are Calculations</t>
  </si>
  <si>
    <t>Red Cells are references to EIA Data</t>
  </si>
  <si>
    <t>Black Cells are Historical Data</t>
  </si>
  <si>
    <t>Black Cells with Yellow Background refer to User Input Data</t>
  </si>
  <si>
    <t>Annual equipment indices reflecting efficiency and share trends</t>
  </si>
  <si>
    <t>Efficiencies</t>
  </si>
  <si>
    <t>Annual equipment efficiency history and forecast</t>
  </si>
  <si>
    <t>EIAData</t>
  </si>
  <si>
    <t>MonthlyMults</t>
  </si>
  <si>
    <t>Monthly multipliers to convert annual usage values to monthly values</t>
  </si>
  <si>
    <t>Equipment Definitions</t>
  </si>
  <si>
    <t>Worksheet Definitions</t>
  </si>
  <si>
    <t>New England</t>
  </si>
  <si>
    <t>Census Divisions</t>
  </si>
  <si>
    <t>NENG</t>
  </si>
  <si>
    <t>MATL</t>
  </si>
  <si>
    <t>ENC</t>
  </si>
  <si>
    <t>WNC</t>
  </si>
  <si>
    <t>SATL</t>
  </si>
  <si>
    <t>ESC</t>
  </si>
  <si>
    <t>WSC</t>
  </si>
  <si>
    <t>MNT</t>
  </si>
  <si>
    <t>PAC</t>
  </si>
  <si>
    <t>Middle Atlantic</t>
  </si>
  <si>
    <t>East North Central</t>
  </si>
  <si>
    <t>West North Central</t>
  </si>
  <si>
    <t>South Atlantic</t>
  </si>
  <si>
    <t>East South Central</t>
  </si>
  <si>
    <t>West South Central</t>
  </si>
  <si>
    <t>Mountain</t>
  </si>
  <si>
    <t>Pacific</t>
  </si>
  <si>
    <t>SquareFootage</t>
  </si>
  <si>
    <t>SurfaceArea</t>
  </si>
  <si>
    <t>SF SqFt</t>
  </si>
  <si>
    <t>EF</t>
  </si>
  <si>
    <t># of SF</t>
  </si>
  <si>
    <t># of MF</t>
  </si>
  <si>
    <t># of MH</t>
  </si>
  <si>
    <t>Tot # of HH's</t>
  </si>
  <si>
    <t>StructuralVars</t>
  </si>
  <si>
    <t>Annual building structure variables reflecting square footage and shell efficiency index trends</t>
  </si>
  <si>
    <t>Total</t>
  </si>
  <si>
    <t>EF :</t>
  </si>
  <si>
    <t>AFUE</t>
  </si>
  <si>
    <t xml:space="preserve">AFUE : </t>
  </si>
  <si>
    <t>Department of Energy test procedures.</t>
  </si>
  <si>
    <t>Efficiency Factor. Efficiency (measured in Btu out / Btu in) of water heaters</t>
  </si>
  <si>
    <t>under certain test conditions specifiedby the Department of Energy.</t>
  </si>
  <si>
    <t>NGWHeat</t>
  </si>
  <si>
    <t>NGCook</t>
  </si>
  <si>
    <t>NGMisc</t>
  </si>
  <si>
    <t>Natural gas water heating</t>
  </si>
  <si>
    <t>Natural gas cooking</t>
  </si>
  <si>
    <t>Natural gas clothes dryer</t>
  </si>
  <si>
    <t>NGFurn</t>
  </si>
  <si>
    <t>NGSecHt</t>
  </si>
  <si>
    <t>Natural gas secondary heating</t>
  </si>
  <si>
    <t xml:space="preserve">Annual Fuel Utilization Efficiency. Efficiency rating based on average usage, </t>
  </si>
  <si>
    <t>including on and off cycling,as setout in the standardized</t>
  </si>
  <si>
    <t>Natural gas furnace/boiler</t>
  </si>
  <si>
    <t>NGDryer</t>
  </si>
  <si>
    <t>NGHeating</t>
  </si>
  <si>
    <t>Therm/yr</t>
  </si>
  <si>
    <t>Natural gas space heating [Therm/Year]</t>
  </si>
  <si>
    <t>Natural gas water heating [Therm/Year]</t>
  </si>
  <si>
    <t>Other non heating/cooling natural gas end uses  [Therm/Year]</t>
  </si>
  <si>
    <t>MF SqFt</t>
  </si>
  <si>
    <t>MH SqFt</t>
  </si>
  <si>
    <t>BSE Index Heat</t>
  </si>
  <si>
    <t>StrucVar</t>
  </si>
  <si>
    <t>StrucVarInd</t>
  </si>
  <si>
    <t>Natural Gas Prices Index to 2005</t>
  </si>
  <si>
    <t>Sales</t>
  </si>
  <si>
    <t>BillingDays</t>
  </si>
  <si>
    <t>Population</t>
  </si>
  <si>
    <t>Households</t>
  </si>
  <si>
    <t>US</t>
  </si>
  <si>
    <t>Stock Average Equpment Efficiency</t>
  </si>
  <si>
    <t>NEMS Consumption Projections (mmBtu)</t>
  </si>
  <si>
    <t>End-Use Saturation (%)</t>
  </si>
  <si>
    <t>NEMS Equipment Stock Projections (units)</t>
  </si>
  <si>
    <t>Household Projections (units)</t>
  </si>
  <si>
    <t>Floor Space Projections (mil SqFt)</t>
  </si>
  <si>
    <t>Single Family</t>
  </si>
  <si>
    <t>Multi-Family</t>
  </si>
  <si>
    <t>Mobile</t>
  </si>
  <si>
    <t>Efficiency Definitions</t>
  </si>
  <si>
    <t>Equipment efficiency, saturation, household and floor space forecasts from Energy Information Adminstration Annual Energy Outlook Forecast</t>
  </si>
  <si>
    <t>Calibration</t>
  </si>
  <si>
    <t>Base year intensity calculation worksheet</t>
  </si>
  <si>
    <t>Annual equipment share history and forecast</t>
  </si>
  <si>
    <t>Intensities</t>
  </si>
  <si>
    <t>GS</t>
  </si>
  <si>
    <t>NG_DRY</t>
  </si>
  <si>
    <t>NG_FA</t>
  </si>
  <si>
    <t>NG_HP</t>
  </si>
  <si>
    <t>NG_RAD</t>
  </si>
  <si>
    <t>NG_STV</t>
  </si>
  <si>
    <t>NG_WH</t>
  </si>
  <si>
    <t>Electricity Prices Index to 2005</t>
  </si>
  <si>
    <t xml:space="preserve">Electricity Prices (Based on 2005 Dollars per Million BTU)  </t>
  </si>
  <si>
    <t xml:space="preserve">Natural Gas Prices (Based on 2005 Dollars per Million BTU)  </t>
  </si>
  <si>
    <t>Consumption (mmBtu)</t>
  </si>
  <si>
    <t>Equipment Stock (units)</t>
  </si>
  <si>
    <t>Share (%)</t>
  </si>
  <si>
    <t>Adjustment Factor</t>
  </si>
  <si>
    <t>UEC (Therm/unit)</t>
  </si>
  <si>
    <t>Raw Intensity (Therm/year)</t>
  </si>
  <si>
    <t>Base Year (2009)</t>
  </si>
  <si>
    <t>Observed Use Per Customer (Therm/year)</t>
  </si>
  <si>
    <t>Adjusted Intensity (Therm/year)</t>
  </si>
  <si>
    <t>Thermal Efficiency</t>
  </si>
  <si>
    <t>Btu Output per Btu Input</t>
  </si>
  <si>
    <t>Thermal Efficiency:</t>
  </si>
  <si>
    <t>Select End Use</t>
  </si>
  <si>
    <t>Saturation</t>
  </si>
  <si>
    <t>Eff/UEC</t>
  </si>
  <si>
    <t>Intensity</t>
  </si>
  <si>
    <t>StructVar</t>
  </si>
  <si>
    <t>UPC</t>
  </si>
  <si>
    <t>UPC_Alt</t>
  </si>
  <si>
    <t>Cust_Act</t>
  </si>
  <si>
    <t>Cust_Pred</t>
  </si>
  <si>
    <t>SDF_HDD_Billed</t>
  </si>
  <si>
    <t>ANNHDD2009</t>
  </si>
  <si>
    <t>GSC</t>
  </si>
  <si>
    <t>MHH_LOU2016</t>
  </si>
  <si>
    <t>Median_Income2016</t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</si>
</sst>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%"/>
    <numFmt numFmtId="173" formatCode="0\ "/>
    <numFmt numFmtId="174" formatCode="0.0"/>
    <numFmt numFmtId="175" formatCode="_(* #,##0.0_);_(* \(#,##0.0\);_(* &quot;-&quot;??_);_(@_)"/>
    <numFmt numFmtId="176" formatCode="_(* #,##0_);_(* \(#,##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0.00000"/>
    <numFmt numFmtId="180" formatCode="0.0000"/>
    <numFmt numFmtId="181" formatCode="0.000"/>
    <numFmt numFmtId="182" formatCode="&quot;$&quot;#,##0.0_);\(&quot;$&quot;#,##0.0\)"/>
    <numFmt numFmtId="183" formatCode="&quot;$&quot;#,##0.000_);\(&quot;$&quot;#,##0.000\)"/>
    <numFmt numFmtId="184" formatCode="0.0000000"/>
    <numFmt numFmtId="185" formatCode="0.000000"/>
    <numFmt numFmtId="186" formatCode="0.000%"/>
    <numFmt numFmtId="187" formatCode="General_)"/>
    <numFmt numFmtId="188" formatCode="0.00_)"/>
    <numFmt numFmtId="189" formatCode="0.000_)"/>
    <numFmt numFmtId="190" formatCode="0_)"/>
    <numFmt numFmtId="191" formatCode="0.000000_)"/>
    <numFmt numFmtId="192" formatCode="0.0_)"/>
    <numFmt numFmtId="193" formatCode="#,##0.0"/>
    <numFmt numFmtId="194" formatCode="&quot;$&quot;#,##0"/>
    <numFmt numFmtId="195" formatCode=".0000"/>
    <numFmt numFmtId="196" formatCode="#,##0.0_);[Red]\(#,##0.0\)"/>
    <numFmt numFmtId="197" formatCode="#,##0.000_);[Red]\(#,##0.000\)"/>
    <numFmt numFmtId="198" formatCode="#,##0.0000_);[Red]\(#,##0.0000\)"/>
    <numFmt numFmtId="199" formatCode="0.00000000"/>
    <numFmt numFmtId="200" formatCode="_(* #,##0.0_);_(* \(#,##0.0\);_(* &quot;-&quot;?_);_(@_)"/>
    <numFmt numFmtId="201" formatCode="0.0000000000"/>
    <numFmt numFmtId="202" formatCode="0.000000000"/>
    <numFmt numFmtId="203" formatCode="_(* #,##0.00000_);_(* \(#,##0.00000\);_(* &quot;-&quot;?????_);_(@_)"/>
    <numFmt numFmtId="204" formatCode="_(* #,##0.000_);_(* \(#,##0.000\);_(* &quot;-&quot;???_);_(@_)"/>
    <numFmt numFmtId="205" formatCode="_(* #,##0.0000_);_(* \(#,##0.0000\);_(* &quot;-&quot;????_);_(@_)"/>
    <numFmt numFmtId="206" formatCode="#,##0.000"/>
    <numFmt numFmtId="207" formatCode="0.00;[Red]0.00"/>
    <numFmt numFmtId="208" formatCode="0.0000%"/>
    <numFmt numFmtId="209" formatCode="0.00000%"/>
    <numFmt numFmtId="210" formatCode="0.000000%"/>
    <numFmt numFmtId="211" formatCode="0.0000000%"/>
    <numFmt numFmtId="212" formatCode="0.00000000%"/>
    <numFmt numFmtId="213" formatCode="0.000000000%"/>
    <numFmt numFmtId="214" formatCode="0.0000000000%"/>
    <numFmt numFmtId="215" formatCode="#,##0.00;[Red]#,##0.00"/>
    <numFmt numFmtId="216" formatCode="_-* #,##0.0_-;\-* #,##0.0_-;_-* &quot;-&quot;?_-;_-@_-"/>
    <numFmt numFmtId="217" formatCode="&quot;$&quot;#,##0.00"/>
    <numFmt numFmtId="218" formatCode="0.00000000000000000%"/>
    <numFmt numFmtId="219" formatCode="#,##0.0000"/>
    <numFmt numFmtId="220" formatCode="#,##0.0;[Red]#,##0.0"/>
    <numFmt numFmtId="221" formatCode="0.0000000000000000%"/>
    <numFmt numFmtId="222" formatCode="0.000000000000000%"/>
    <numFmt numFmtId="223" formatCode="0.00000000000000%"/>
    <numFmt numFmtId="224" formatCode="0.0000000000000%"/>
    <numFmt numFmtId="225" formatCode="0.000000000000%"/>
    <numFmt numFmtId="226" formatCode="0.00000000000%"/>
  </numFmts>
  <fonts count="56">
    <font>
      <sz val="10"/>
      <name val="Arial"/>
      <family val="0"/>
    </font>
    <font>
      <b/>
      <sz val="10"/>
      <name val="Arial Narrow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0"/>
      <color indexed="48"/>
      <name val="Arial"/>
      <family val="2"/>
    </font>
    <font>
      <b/>
      <sz val="10"/>
      <color indexed="8"/>
      <name val="Arial Narrow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56"/>
      <name val="Arial"/>
      <family val="2"/>
    </font>
    <font>
      <sz val="10"/>
      <color indexed="30"/>
      <name val="Times New Roman"/>
      <family val="1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3"/>
      <name val="Arial"/>
      <family val="2"/>
    </font>
    <font>
      <sz val="10"/>
      <color rgb="FF0000FF"/>
      <name val="Arial"/>
      <family val="2"/>
    </font>
    <font>
      <sz val="10"/>
      <color rgb="FF0070C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5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6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right"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right"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9" fillId="0" borderId="0" xfId="0" applyFont="1" applyAlignment="1">
      <alignment/>
    </xf>
    <xf numFmtId="0" fontId="0" fillId="33" borderId="0" xfId="0" applyFill="1" applyAlignment="1">
      <alignment/>
    </xf>
    <xf numFmtId="0" fontId="10" fillId="0" borderId="0" xfId="0" applyFont="1" applyFill="1" applyAlignment="1">
      <alignment/>
    </xf>
    <xf numFmtId="0" fontId="3" fillId="0" borderId="0" xfId="0" applyFont="1" applyAlignment="1">
      <alignment horizontal="left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right"/>
    </xf>
    <xf numFmtId="3" fontId="0" fillId="0" borderId="0" xfId="0" applyNumberFormat="1" applyAlignment="1">
      <alignment/>
    </xf>
    <xf numFmtId="43" fontId="10" fillId="0" borderId="0" xfId="42" applyNumberFormat="1" applyFont="1" applyAlignment="1">
      <alignment/>
    </xf>
    <xf numFmtId="0" fontId="3" fillId="0" borderId="0" xfId="0" applyFont="1" applyFill="1" applyBorder="1" applyAlignment="1">
      <alignment horizontal="center"/>
    </xf>
    <xf numFmtId="0" fontId="10" fillId="0" borderId="0" xfId="0" applyFont="1" applyAlignment="1">
      <alignment/>
    </xf>
    <xf numFmtId="172" fontId="2" fillId="0" borderId="0" xfId="63" applyNumberFormat="1" applyFont="1" applyBorder="1" applyAlignment="1">
      <alignment/>
    </xf>
    <xf numFmtId="0" fontId="0" fillId="0" borderId="0" xfId="0" applyAlignment="1" applyProtection="1">
      <alignment horizontal="left"/>
      <protection/>
    </xf>
    <xf numFmtId="0" fontId="3" fillId="0" borderId="0" xfId="0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left"/>
    </xf>
    <xf numFmtId="0" fontId="0" fillId="0" borderId="0" xfId="0" applyBorder="1" applyAlignment="1">
      <alignment horizontal="center"/>
    </xf>
    <xf numFmtId="215" fontId="2" fillId="0" borderId="0" xfId="42" applyNumberFormat="1" applyFont="1" applyBorder="1" applyAlignment="1">
      <alignment/>
    </xf>
    <xf numFmtId="3" fontId="0" fillId="0" borderId="11" xfId="0" applyNumberFormat="1" applyFont="1" applyBorder="1" applyAlignment="1">
      <alignment horizontal="center"/>
    </xf>
    <xf numFmtId="3" fontId="0" fillId="0" borderId="12" xfId="0" applyNumberFormat="1" applyFont="1" applyBorder="1" applyAlignment="1">
      <alignment horizontal="center"/>
    </xf>
    <xf numFmtId="3" fontId="0" fillId="0" borderId="0" xfId="0" applyNumberFormat="1" applyFont="1" applyAlignment="1">
      <alignment horizontal="center"/>
    </xf>
    <xf numFmtId="3" fontId="0" fillId="0" borderId="0" xfId="0" applyNumberFormat="1" applyFont="1" applyBorder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10" fillId="0" borderId="0" xfId="42" applyNumberFormat="1" applyFont="1" applyBorder="1" applyAlignment="1">
      <alignment/>
    </xf>
    <xf numFmtId="3" fontId="10" fillId="0" borderId="0" xfId="42" applyNumberFormat="1" applyFont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63" applyNumberFormat="1" applyFont="1" applyBorder="1" applyAlignment="1">
      <alignment/>
    </xf>
    <xf numFmtId="3" fontId="0" fillId="0" borderId="0" xfId="42" applyNumberFormat="1" applyFont="1" applyBorder="1" applyAlignment="1">
      <alignment/>
    </xf>
    <xf numFmtId="3" fontId="0" fillId="0" borderId="0" xfId="42" applyNumberFormat="1" applyFont="1" applyAlignment="1">
      <alignment/>
    </xf>
    <xf numFmtId="3" fontId="2" fillId="0" borderId="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181" fontId="0" fillId="0" borderId="0" xfId="0" applyNumberFormat="1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72" fontId="0" fillId="0" borderId="0" xfId="63" applyNumberFormat="1" applyFont="1" applyAlignment="1">
      <alignment horizontal="center"/>
    </xf>
    <xf numFmtId="172" fontId="0" fillId="0" borderId="0" xfId="63" applyNumberFormat="1" applyFont="1" applyAlignment="1">
      <alignment horizontal="center"/>
    </xf>
    <xf numFmtId="172" fontId="0" fillId="0" borderId="0" xfId="0" applyNumberFormat="1" applyAlignment="1">
      <alignment/>
    </xf>
    <xf numFmtId="3" fontId="10" fillId="0" borderId="0" xfId="0" applyNumberFormat="1" applyFont="1" applyBorder="1" applyAlignment="1">
      <alignment/>
    </xf>
    <xf numFmtId="3" fontId="2" fillId="0" borderId="0" xfId="63" applyNumberFormat="1" applyFont="1" applyBorder="1" applyAlignment="1">
      <alignment/>
    </xf>
    <xf numFmtId="206" fontId="0" fillId="0" borderId="0" xfId="0" applyNumberFormat="1" applyBorder="1" applyAlignment="1">
      <alignment/>
    </xf>
    <xf numFmtId="206" fontId="10" fillId="0" borderId="0" xfId="0" applyNumberFormat="1" applyFont="1" applyBorder="1" applyAlignment="1">
      <alignment/>
    </xf>
    <xf numFmtId="3" fontId="0" fillId="0" borderId="0" xfId="0" applyNumberFormat="1" applyBorder="1" applyAlignment="1">
      <alignment horizontal="right"/>
    </xf>
    <xf numFmtId="206" fontId="0" fillId="0" borderId="0" xfId="0" applyNumberFormat="1" applyBorder="1" applyAlignment="1">
      <alignment horizontal="right"/>
    </xf>
    <xf numFmtId="172" fontId="7" fillId="0" borderId="0" xfId="42" applyNumberFormat="1" applyFont="1" applyFill="1" applyBorder="1" applyAlignment="1">
      <alignment/>
    </xf>
    <xf numFmtId="181" fontId="2" fillId="0" borderId="0" xfId="0" applyNumberFormat="1" applyFont="1" applyBorder="1" applyAlignment="1">
      <alignment/>
    </xf>
    <xf numFmtId="3" fontId="52" fillId="0" borderId="0" xfId="0" applyNumberFormat="1" applyFont="1" applyBorder="1" applyAlignment="1">
      <alignment/>
    </xf>
    <xf numFmtId="3" fontId="2" fillId="0" borderId="0" xfId="42" applyNumberFormat="1" applyFont="1" applyBorder="1" applyAlignment="1">
      <alignment/>
    </xf>
    <xf numFmtId="181" fontId="0" fillId="0" borderId="0" xfId="0" applyNumberForma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left"/>
    </xf>
    <xf numFmtId="2" fontId="52" fillId="0" borderId="0" xfId="0" applyNumberFormat="1" applyFont="1" applyAlignment="1">
      <alignment horizontal="center"/>
    </xf>
    <xf numFmtId="3" fontId="53" fillId="0" borderId="0" xfId="0" applyNumberFormat="1" applyFont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72" fontId="53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3" fontId="52" fillId="0" borderId="0" xfId="0" applyNumberFormat="1" applyFont="1" applyFill="1" applyBorder="1" applyAlignment="1">
      <alignment/>
    </xf>
    <xf numFmtId="3" fontId="52" fillId="0" borderId="13" xfId="0" applyNumberFormat="1" applyFont="1" applyBorder="1" applyAlignment="1">
      <alignment/>
    </xf>
    <xf numFmtId="3" fontId="52" fillId="0" borderId="14" xfId="0" applyNumberFormat="1" applyFont="1" applyBorder="1" applyAlignment="1">
      <alignment/>
    </xf>
    <xf numFmtId="0" fontId="0" fillId="0" borderId="0" xfId="0" applyFill="1" applyAlignment="1">
      <alignment/>
    </xf>
    <xf numFmtId="174" fontId="53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0" fontId="3" fillId="0" borderId="0" xfId="0" applyFont="1" applyFill="1" applyAlignment="1">
      <alignment/>
    </xf>
    <xf numFmtId="0" fontId="0" fillId="0" borderId="0" xfId="0" applyFill="1" applyAlignment="1">
      <alignment horizontal="right"/>
    </xf>
    <xf numFmtId="217" fontId="0" fillId="0" borderId="0" xfId="0" applyNumberFormat="1" applyFill="1" applyAlignment="1">
      <alignment/>
    </xf>
    <xf numFmtId="0" fontId="3" fillId="0" borderId="0" xfId="59" applyFont="1">
      <alignment/>
      <protection/>
    </xf>
    <xf numFmtId="3" fontId="3" fillId="0" borderId="0" xfId="59" applyNumberFormat="1" applyFont="1" applyFill="1" applyBorder="1" applyAlignment="1">
      <alignment horizontal="center"/>
      <protection/>
    </xf>
    <xf numFmtId="0" fontId="0" fillId="0" borderId="0" xfId="59">
      <alignment/>
      <protection/>
    </xf>
    <xf numFmtId="3" fontId="52" fillId="0" borderId="0" xfId="59" applyNumberFormat="1" applyFont="1" applyFill="1" applyBorder="1" applyAlignment="1">
      <alignment horizontal="center"/>
      <protection/>
    </xf>
    <xf numFmtId="3" fontId="53" fillId="0" borderId="0" xfId="59" applyNumberFormat="1" applyFont="1">
      <alignment/>
      <protection/>
    </xf>
    <xf numFmtId="3" fontId="53" fillId="0" borderId="0" xfId="59" applyNumberFormat="1" applyFont="1" applyAlignment="1">
      <alignment horizontal="center"/>
      <protection/>
    </xf>
    <xf numFmtId="172" fontId="53" fillId="0" borderId="0" xfId="59" applyNumberFormat="1" applyFont="1" applyAlignment="1">
      <alignment horizontal="center"/>
      <protection/>
    </xf>
    <xf numFmtId="176" fontId="0" fillId="0" borderId="0" xfId="59" applyNumberFormat="1" applyFont="1" applyAlignment="1">
      <alignment horizontal="center"/>
      <protection/>
    </xf>
    <xf numFmtId="0" fontId="0" fillId="0" borderId="0" xfId="59" applyFont="1" applyAlignment="1">
      <alignment horizontal="center"/>
      <protection/>
    </xf>
    <xf numFmtId="0" fontId="53" fillId="0" borderId="0" xfId="59" applyFont="1" applyAlignment="1">
      <alignment horizontal="center"/>
      <protection/>
    </xf>
    <xf numFmtId="0" fontId="53" fillId="0" borderId="0" xfId="59" applyFont="1">
      <alignment/>
      <protection/>
    </xf>
    <xf numFmtId="206" fontId="53" fillId="0" borderId="0" xfId="44" applyNumberFormat="1" applyFont="1" applyFill="1" applyBorder="1" applyAlignment="1">
      <alignment horizontal="center"/>
    </xf>
    <xf numFmtId="176" fontId="0" fillId="0" borderId="0" xfId="59" applyNumberFormat="1" applyAlignment="1">
      <alignment horizontal="center"/>
      <protection/>
    </xf>
    <xf numFmtId="0" fontId="0" fillId="0" borderId="0" xfId="59" applyAlignment="1">
      <alignment horizontal="center"/>
      <protection/>
    </xf>
    <xf numFmtId="4" fontId="52" fillId="0" borderId="15" xfId="44" applyNumberFormat="1" applyFont="1" applyFill="1" applyBorder="1" applyAlignment="1">
      <alignment horizontal="center"/>
    </xf>
    <xf numFmtId="3" fontId="0" fillId="0" borderId="0" xfId="59" applyNumberFormat="1" applyAlignment="1">
      <alignment horizontal="center"/>
      <protection/>
    </xf>
    <xf numFmtId="181" fontId="0" fillId="0" borderId="0" xfId="42" applyNumberFormat="1" applyFont="1" applyBorder="1" applyAlignment="1">
      <alignment/>
    </xf>
    <xf numFmtId="181" fontId="0" fillId="0" borderId="0" xfId="0" applyNumberFormat="1" applyFont="1" applyBorder="1" applyAlignment="1">
      <alignment/>
    </xf>
    <xf numFmtId="3" fontId="54" fillId="0" borderId="0" xfId="63" applyNumberFormat="1" applyFont="1" applyBorder="1" applyAlignment="1">
      <alignment/>
    </xf>
    <xf numFmtId="172" fontId="54" fillId="0" borderId="0" xfId="63" applyNumberFormat="1" applyFont="1" applyBorder="1" applyAlignment="1">
      <alignment/>
    </xf>
    <xf numFmtId="181" fontId="0" fillId="0" borderId="0" xfId="0" applyNumberFormat="1" applyFont="1" applyAlignment="1">
      <alignment/>
    </xf>
    <xf numFmtId="2" fontId="0" fillId="0" borderId="0" xfId="0" applyNumberFormat="1" applyAlignment="1">
      <alignment/>
    </xf>
    <xf numFmtId="4" fontId="52" fillId="0" borderId="0" xfId="0" applyNumberFormat="1" applyFont="1" applyAlignment="1">
      <alignment horizontal="center"/>
    </xf>
    <xf numFmtId="3" fontId="54" fillId="0" borderId="0" xfId="44" applyNumberFormat="1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3" fontId="52" fillId="0" borderId="19" xfId="0" applyNumberFormat="1" applyFont="1" applyBorder="1" applyAlignment="1">
      <alignment/>
    </xf>
    <xf numFmtId="3" fontId="52" fillId="0" borderId="20" xfId="0" applyNumberFormat="1" applyFont="1" applyBorder="1" applyAlignment="1">
      <alignment/>
    </xf>
    <xf numFmtId="3" fontId="52" fillId="0" borderId="21" xfId="0" applyNumberFormat="1" applyFont="1" applyBorder="1" applyAlignment="1">
      <alignment/>
    </xf>
    <xf numFmtId="3" fontId="52" fillId="0" borderId="22" xfId="0" applyNumberFormat="1" applyFont="1" applyBorder="1" applyAlignment="1">
      <alignment/>
    </xf>
    <xf numFmtId="3" fontId="52" fillId="0" borderId="23" xfId="0" applyNumberFormat="1" applyFont="1" applyBorder="1" applyAlignment="1">
      <alignment/>
    </xf>
    <xf numFmtId="3" fontId="52" fillId="0" borderId="24" xfId="0" applyNumberFormat="1" applyFont="1" applyBorder="1" applyAlignment="1">
      <alignment/>
    </xf>
    <xf numFmtId="3" fontId="52" fillId="0" borderId="0" xfId="0" applyNumberFormat="1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3" fontId="52" fillId="0" borderId="19" xfId="0" applyNumberFormat="1" applyFont="1" applyBorder="1" applyAlignment="1">
      <alignment horizontal="center"/>
    </xf>
    <xf numFmtId="3" fontId="52" fillId="0" borderId="20" xfId="0" applyNumberFormat="1" applyFont="1" applyBorder="1" applyAlignment="1">
      <alignment horizontal="center"/>
    </xf>
    <xf numFmtId="3" fontId="52" fillId="0" borderId="21" xfId="0" applyNumberFormat="1" applyFont="1" applyBorder="1" applyAlignment="1">
      <alignment horizontal="center"/>
    </xf>
    <xf numFmtId="3" fontId="52" fillId="0" borderId="13" xfId="0" applyNumberFormat="1" applyFont="1" applyBorder="1" applyAlignment="1">
      <alignment horizontal="center"/>
    </xf>
    <xf numFmtId="3" fontId="52" fillId="0" borderId="14" xfId="0" applyNumberFormat="1" applyFont="1" applyBorder="1" applyAlignment="1">
      <alignment horizontal="center"/>
    </xf>
    <xf numFmtId="3" fontId="52" fillId="0" borderId="22" xfId="0" applyNumberFormat="1" applyFont="1" applyBorder="1" applyAlignment="1">
      <alignment horizontal="center"/>
    </xf>
    <xf numFmtId="3" fontId="52" fillId="0" borderId="23" xfId="0" applyNumberFormat="1" applyFont="1" applyBorder="1" applyAlignment="1">
      <alignment horizontal="center"/>
    </xf>
    <xf numFmtId="3" fontId="52" fillId="0" borderId="24" xfId="0" applyNumberFormat="1" applyFont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3" fontId="52" fillId="0" borderId="26" xfId="0" applyNumberFormat="1" applyFont="1" applyBorder="1" applyAlignment="1">
      <alignment horizontal="center"/>
    </xf>
    <xf numFmtId="3" fontId="52" fillId="0" borderId="27" xfId="0" applyNumberFormat="1" applyFont="1" applyBorder="1" applyAlignment="1">
      <alignment horizontal="center"/>
    </xf>
    <xf numFmtId="3" fontId="52" fillId="0" borderId="28" xfId="0" applyNumberFormat="1" applyFont="1" applyBorder="1" applyAlignment="1">
      <alignment horizontal="center"/>
    </xf>
    <xf numFmtId="2" fontId="54" fillId="0" borderId="0" xfId="42" applyNumberFormat="1" applyFont="1" applyBorder="1" applyAlignment="1">
      <alignment/>
    </xf>
    <xf numFmtId="217" fontId="52" fillId="0" borderId="0" xfId="44" applyNumberFormat="1" applyFont="1" applyFill="1" applyBorder="1" applyAlignment="1">
      <alignment horizontal="center"/>
    </xf>
    <xf numFmtId="217" fontId="52" fillId="0" borderId="0" xfId="0" applyNumberFormat="1" applyFont="1" applyBorder="1" applyAlignment="1">
      <alignment/>
    </xf>
    <xf numFmtId="217" fontId="52" fillId="0" borderId="0" xfId="44" applyNumberFormat="1" applyFont="1" applyFill="1" applyBorder="1" applyAlignment="1">
      <alignment horizontal="right"/>
    </xf>
    <xf numFmtId="217" fontId="52" fillId="0" borderId="0" xfId="0" applyNumberFormat="1" applyFont="1" applyFill="1" applyAlignment="1">
      <alignment/>
    </xf>
    <xf numFmtId="217" fontId="52" fillId="0" borderId="0" xfId="0" applyNumberFormat="1" applyFont="1" applyFill="1" applyAlignment="1">
      <alignment horizontal="center"/>
    </xf>
    <xf numFmtId="0" fontId="0" fillId="0" borderId="0" xfId="0" applyFont="1" applyFill="1" applyBorder="1" applyAlignment="1">
      <alignment/>
    </xf>
    <xf numFmtId="10" fontId="0" fillId="0" borderId="0" xfId="63" applyNumberFormat="1" applyFont="1" applyFill="1" applyBorder="1" applyAlignment="1">
      <alignment/>
    </xf>
    <xf numFmtId="0" fontId="3" fillId="34" borderId="0" xfId="0" applyFont="1" applyFill="1" applyAlignment="1">
      <alignment/>
    </xf>
    <xf numFmtId="172" fontId="0" fillId="0" borderId="0" xfId="63" applyNumberFormat="1" applyFont="1" applyAlignment="1">
      <alignment/>
    </xf>
    <xf numFmtId="43" fontId="0" fillId="0" borderId="0" xfId="44" applyFont="1" applyAlignment="1">
      <alignment/>
    </xf>
    <xf numFmtId="0" fontId="3" fillId="34" borderId="0" xfId="0" applyFont="1" applyFill="1" applyAlignment="1">
      <alignment horizontal="right"/>
    </xf>
    <xf numFmtId="43" fontId="0" fillId="0" borderId="0" xfId="42" applyNumberFormat="1" applyFont="1" applyAlignment="1">
      <alignment/>
    </xf>
    <xf numFmtId="0" fontId="12" fillId="0" borderId="0" xfId="0" applyFont="1" applyAlignment="1">
      <alignment/>
    </xf>
    <xf numFmtId="41" fontId="12" fillId="0" borderId="0" xfId="0" applyNumberFormat="1" applyFont="1" applyAlignment="1">
      <alignment/>
    </xf>
    <xf numFmtId="43" fontId="12" fillId="0" borderId="0" xfId="0" applyNumberFormat="1" applyFont="1" applyAlignment="1">
      <alignment/>
    </xf>
    <xf numFmtId="180" fontId="55" fillId="0" borderId="0" xfId="0" applyNumberFormat="1" applyFont="1" applyAlignment="1">
      <alignment/>
    </xf>
    <xf numFmtId="2" fontId="12" fillId="0" borderId="0" xfId="0" applyNumberFormat="1" applyFont="1" applyAlignment="1">
      <alignment/>
    </xf>
    <xf numFmtId="0" fontId="55" fillId="0" borderId="0" xfId="0" applyFont="1" applyAlignment="1">
      <alignment/>
    </xf>
    <xf numFmtId="43" fontId="55" fillId="0" borderId="0" xfId="0" applyNumberFormat="1" applyFont="1" applyAlignment="1">
      <alignment/>
    </xf>
    <xf numFmtId="0" fontId="55" fillId="0" borderId="0" xfId="0" applyFont="1" applyBorder="1" applyAlignment="1">
      <alignment/>
    </xf>
    <xf numFmtId="43" fontId="55" fillId="0" borderId="0" xfId="0" applyNumberFormat="1" applyFont="1" applyBorder="1" applyAlignment="1">
      <alignment/>
    </xf>
    <xf numFmtId="41" fontId="12" fillId="0" borderId="0" xfId="0" applyNumberFormat="1" applyFont="1" applyBorder="1" applyAlignment="1">
      <alignment/>
    </xf>
    <xf numFmtId="2" fontId="12" fillId="0" borderId="0" xfId="0" applyNumberFormat="1" applyFont="1" applyBorder="1" applyAlignment="1">
      <alignment/>
    </xf>
    <xf numFmtId="0" fontId="12" fillId="0" borderId="0" xfId="0" applyFont="1" applyBorder="1" applyAlignment="1">
      <alignment/>
    </xf>
    <xf numFmtId="180" fontId="55" fillId="0" borderId="0" xfId="0" applyNumberFormat="1" applyFont="1" applyBorder="1" applyAlignment="1">
      <alignment/>
    </xf>
    <xf numFmtId="0" fontId="55" fillId="0" borderId="23" xfId="0" applyFont="1" applyBorder="1" applyAlignment="1">
      <alignment/>
    </xf>
    <xf numFmtId="43" fontId="55" fillId="0" borderId="23" xfId="0" applyNumberFormat="1" applyFont="1" applyBorder="1" applyAlignment="1">
      <alignment/>
    </xf>
    <xf numFmtId="41" fontId="12" fillId="0" borderId="23" xfId="0" applyNumberFormat="1" applyFont="1" applyBorder="1" applyAlignment="1">
      <alignment/>
    </xf>
    <xf numFmtId="2" fontId="12" fillId="0" borderId="23" xfId="0" applyNumberFormat="1" applyFont="1" applyBorder="1" applyAlignment="1">
      <alignment/>
    </xf>
    <xf numFmtId="0" fontId="12" fillId="0" borderId="23" xfId="0" applyFont="1" applyBorder="1" applyAlignment="1">
      <alignment/>
    </xf>
    <xf numFmtId="180" fontId="55" fillId="0" borderId="23" xfId="0" applyNumberFormat="1" applyFont="1" applyBorder="1" applyAlignment="1">
      <alignment/>
    </xf>
    <xf numFmtId="2" fontId="55" fillId="0" borderId="0" xfId="0" applyNumberFormat="1" applyFont="1" applyAlignment="1">
      <alignment/>
    </xf>
    <xf numFmtId="172" fontId="12" fillId="0" borderId="0" xfId="0" applyNumberFormat="1" applyFont="1" applyAlignment="1">
      <alignment/>
    </xf>
    <xf numFmtId="10" fontId="12" fillId="0" borderId="0" xfId="0" applyNumberFormat="1" applyFont="1" applyAlignment="1">
      <alignment/>
    </xf>
    <xf numFmtId="180" fontId="12" fillId="0" borderId="0" xfId="0" applyNumberFormat="1" applyFont="1" applyAlignment="1">
      <alignment/>
    </xf>
    <xf numFmtId="179" fontId="12" fillId="0" borderId="0" xfId="0" applyNumberFormat="1" applyFont="1" applyAlignment="1">
      <alignment/>
    </xf>
    <xf numFmtId="176" fontId="12" fillId="0" borderId="0" xfId="42" applyNumberFormat="1" applyFont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Fill="1" applyAlignment="1">
      <alignment horizont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Hyperlink 2" xfId="55"/>
    <cellStyle name="Input" xfId="56"/>
    <cellStyle name="Linked Cell" xfId="57"/>
    <cellStyle name="Neutral" xfId="58"/>
    <cellStyle name="Normal 2" xfId="59"/>
    <cellStyle name="Note" xfId="60"/>
    <cellStyle name="Note 2" xfId="61"/>
    <cellStyle name="Output" xfId="62"/>
    <cellStyle name="Percent" xfId="63"/>
    <cellStyle name="Percent 2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11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055"/>
          <c:y val="0.1165"/>
          <c:w val="0.967"/>
          <c:h val="0.88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Shares!$F$1</c:f>
              <c:strCache>
                <c:ptCount val="1"/>
                <c:pt idx="0">
                  <c:v>NGDryer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Shares!$A$2:$A$47</c:f>
              <c:numCache/>
            </c:numRef>
          </c:cat>
          <c:val>
            <c:numRef>
              <c:f>Shares!$F$2:$F$47</c:f>
              <c:numCache/>
            </c:numRef>
          </c:val>
        </c:ser>
        <c:axId val="2709043"/>
        <c:axId val="24381388"/>
      </c:barChart>
      <c:catAx>
        <c:axId val="27090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381388"/>
        <c:crosses val="autoZero"/>
        <c:auto val="1"/>
        <c:lblOffset val="100"/>
        <c:tickLblSkip val="3"/>
        <c:noMultiLvlLbl val="0"/>
      </c:catAx>
      <c:valAx>
        <c:axId val="24381388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0904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75"/>
          <c:y val="-0.009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045"/>
          <c:y val="0.1245"/>
          <c:w val="0.96425"/>
          <c:h val="0.87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Efficiencies!$F$1</c:f>
              <c:strCache>
                <c:ptCount val="1"/>
                <c:pt idx="0">
                  <c:v>NGDryer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Efficiencies!$A$2:$A$47</c:f>
              <c:numCache/>
            </c:numRef>
          </c:cat>
          <c:val>
            <c:numRef>
              <c:f>Efficiencies!$F$2:$F$47</c:f>
              <c:numCache/>
            </c:numRef>
          </c:val>
        </c:ser>
        <c:axId val="18105901"/>
        <c:axId val="28735382"/>
      </c:barChart>
      <c:catAx>
        <c:axId val="181059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735382"/>
        <c:crosses val="autoZero"/>
        <c:auto val="1"/>
        <c:lblOffset val="100"/>
        <c:tickLblSkip val="3"/>
        <c:noMultiLvlLbl val="0"/>
      </c:catAx>
      <c:valAx>
        <c:axId val="28735382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10590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75"/>
          <c:y val="-0.009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01"/>
          <c:y val="0.12875"/>
          <c:w val="0.96625"/>
          <c:h val="0.87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Intensities!$F$1</c:f>
              <c:strCache>
                <c:ptCount val="1"/>
                <c:pt idx="0">
                  <c:v>NGDryer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Intensities!$A$2:$A$47</c:f>
              <c:numCache/>
            </c:numRef>
          </c:cat>
          <c:val>
            <c:numRef>
              <c:f>Intensities!$F$2:$F$47</c:f>
              <c:numCache/>
            </c:numRef>
          </c:val>
        </c:ser>
        <c:axId val="57291847"/>
        <c:axId val="45864576"/>
      </c:barChart>
      <c:catAx>
        <c:axId val="572918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864576"/>
        <c:crosses val="autoZero"/>
        <c:auto val="1"/>
        <c:lblOffset val="100"/>
        <c:tickLblSkip val="3"/>
        <c:noMultiLvlLbl val="0"/>
      </c:catAx>
      <c:valAx>
        <c:axId val="45864576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29184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Saturation</a:t>
            </a:r>
          </a:p>
        </c:rich>
      </c:tx>
      <c:layout>
        <c:manualLayout>
          <c:xMode val="factor"/>
          <c:yMode val="factor"/>
          <c:x val="-0.00175"/>
          <c:y val="-0.01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25"/>
          <c:y val="0.0985"/>
          <c:w val="0.974"/>
          <c:h val="0.899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Graphs!$U$2:$U$47</c:f>
              <c:numCache/>
            </c:numRef>
          </c:cat>
          <c:val>
            <c:numRef>
              <c:f>Graphs!$V$2:$V$47</c:f>
              <c:numCache/>
            </c:numRef>
          </c:val>
          <c:smooth val="0"/>
        </c:ser>
        <c:marker val="1"/>
        <c:axId val="10128001"/>
        <c:axId val="24043146"/>
      </c:lineChart>
      <c:catAx>
        <c:axId val="101280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4043146"/>
        <c:crosses val="autoZero"/>
        <c:auto val="1"/>
        <c:lblOffset val="100"/>
        <c:tickLblSkip val="2"/>
        <c:noMultiLvlLbl val="0"/>
      </c:catAx>
      <c:valAx>
        <c:axId val="24043146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12800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Eff/UEC</a:t>
            </a:r>
          </a:p>
        </c:rich>
      </c:tx>
      <c:layout>
        <c:manualLayout>
          <c:xMode val="factor"/>
          <c:yMode val="factor"/>
          <c:x val="-0.0035"/>
          <c:y val="-0.01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5"/>
          <c:y val="0.0985"/>
          <c:w val="0.974"/>
          <c:h val="0.899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Graphs!$U$2:$U$47</c:f>
              <c:numCache/>
            </c:numRef>
          </c:cat>
          <c:val>
            <c:numRef>
              <c:f>Graphs!$W$2:$W$47</c:f>
              <c:numCache/>
            </c:numRef>
          </c:val>
          <c:smooth val="0"/>
        </c:ser>
        <c:marker val="1"/>
        <c:axId val="15061723"/>
        <c:axId val="1337780"/>
      </c:lineChart>
      <c:catAx>
        <c:axId val="150617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337780"/>
        <c:crosses val="autoZero"/>
        <c:auto val="1"/>
        <c:lblOffset val="100"/>
        <c:tickLblSkip val="2"/>
        <c:noMultiLvlLbl val="0"/>
      </c:catAx>
      <c:valAx>
        <c:axId val="1337780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.0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06172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Intensity</a:t>
            </a:r>
          </a:p>
        </c:rich>
      </c:tx>
      <c:layout>
        <c:manualLayout>
          <c:xMode val="factor"/>
          <c:yMode val="factor"/>
          <c:x val="-0.0035"/>
          <c:y val="-0.01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5"/>
          <c:y val="0.0985"/>
          <c:w val="0.97575"/>
          <c:h val="0.899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Graphs!$U$2:$U$47</c:f>
              <c:numCache/>
            </c:numRef>
          </c:cat>
          <c:val>
            <c:numRef>
              <c:f>Graphs!$X$2:$X$47</c:f>
              <c:numCache/>
            </c:numRef>
          </c:val>
          <c:smooth val="0"/>
        </c:ser>
        <c:marker val="1"/>
        <c:axId val="12040021"/>
        <c:axId val="41251326"/>
      </c:lineChart>
      <c:catAx>
        <c:axId val="120400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1251326"/>
        <c:crosses val="autoZero"/>
        <c:auto val="1"/>
        <c:lblOffset val="100"/>
        <c:tickLblSkip val="2"/>
        <c:noMultiLvlLbl val="0"/>
      </c:catAx>
      <c:valAx>
        <c:axId val="41251326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04002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StructVar</a:t>
            </a:r>
          </a:p>
        </c:rich>
      </c:tx>
      <c:layout>
        <c:manualLayout>
          <c:xMode val="factor"/>
          <c:yMode val="factor"/>
          <c:x val="-0.00175"/>
          <c:y val="-0.01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5"/>
          <c:y val="0.0985"/>
          <c:w val="0.974"/>
          <c:h val="0.899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Graphs!$U$2:$U$47</c:f>
              <c:numCache/>
            </c:numRef>
          </c:cat>
          <c:val>
            <c:numRef>
              <c:f>Graphs!$Y$2:$Y$47</c:f>
              <c:numCache/>
            </c:numRef>
          </c:val>
          <c:smooth val="0"/>
        </c:ser>
        <c:marker val="1"/>
        <c:axId val="35717615"/>
        <c:axId val="53023080"/>
      </c:lineChart>
      <c:catAx>
        <c:axId val="357176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3023080"/>
        <c:crosses val="autoZero"/>
        <c:auto val="1"/>
        <c:lblOffset val="100"/>
        <c:tickLblSkip val="2"/>
        <c:noMultiLvlLbl val="0"/>
      </c:catAx>
      <c:valAx>
        <c:axId val="53023080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71761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Relationship Id="rId4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228600</xdr:colOff>
      <xdr:row>12</xdr:row>
      <xdr:rowOff>152400</xdr:rowOff>
    </xdr:from>
    <xdr:to>
      <xdr:col>17</xdr:col>
      <xdr:colOff>514350</xdr:colOff>
      <xdr:row>33</xdr:row>
      <xdr:rowOff>104775</xdr:rowOff>
    </xdr:to>
    <xdr:graphicFrame>
      <xdr:nvGraphicFramePr>
        <xdr:cNvPr id="1" name="Chart 2"/>
        <xdr:cNvGraphicFramePr/>
      </xdr:nvGraphicFramePr>
      <xdr:xfrm>
        <a:off x="4467225" y="2095500"/>
        <a:ext cx="6381750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180975</xdr:colOff>
      <xdr:row>12</xdr:row>
      <xdr:rowOff>152400</xdr:rowOff>
    </xdr:from>
    <xdr:to>
      <xdr:col>16</xdr:col>
      <xdr:colOff>523875</xdr:colOff>
      <xdr:row>32</xdr:row>
      <xdr:rowOff>57150</xdr:rowOff>
    </xdr:to>
    <xdr:graphicFrame>
      <xdr:nvGraphicFramePr>
        <xdr:cNvPr id="1" name="Chart 2"/>
        <xdr:cNvGraphicFramePr/>
      </xdr:nvGraphicFramePr>
      <xdr:xfrm>
        <a:off x="5305425" y="2095500"/>
        <a:ext cx="5829300" cy="314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314325</xdr:colOff>
      <xdr:row>15</xdr:row>
      <xdr:rowOff>133350</xdr:rowOff>
    </xdr:from>
    <xdr:to>
      <xdr:col>17</xdr:col>
      <xdr:colOff>142875</xdr:colOff>
      <xdr:row>34</xdr:row>
      <xdr:rowOff>95250</xdr:rowOff>
    </xdr:to>
    <xdr:graphicFrame>
      <xdr:nvGraphicFramePr>
        <xdr:cNvPr id="1" name="Chart 1"/>
        <xdr:cNvGraphicFramePr/>
      </xdr:nvGraphicFramePr>
      <xdr:xfrm>
        <a:off x="4848225" y="2562225"/>
        <a:ext cx="5591175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2</xdr:row>
      <xdr:rowOff>85725</xdr:rowOff>
    </xdr:from>
    <xdr:to>
      <xdr:col>8</xdr:col>
      <xdr:colOff>228600</xdr:colOff>
      <xdr:row>22</xdr:row>
      <xdr:rowOff>161925</xdr:rowOff>
    </xdr:to>
    <xdr:graphicFrame>
      <xdr:nvGraphicFramePr>
        <xdr:cNvPr id="1" name="Chart 1"/>
        <xdr:cNvGraphicFramePr/>
      </xdr:nvGraphicFramePr>
      <xdr:xfrm>
        <a:off x="114300" y="409575"/>
        <a:ext cx="5457825" cy="3314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504825</xdr:colOff>
      <xdr:row>2</xdr:row>
      <xdr:rowOff>95250</xdr:rowOff>
    </xdr:from>
    <xdr:to>
      <xdr:col>17</xdr:col>
      <xdr:colOff>476250</xdr:colOff>
      <xdr:row>23</xdr:row>
      <xdr:rowOff>9525</xdr:rowOff>
    </xdr:to>
    <xdr:graphicFrame>
      <xdr:nvGraphicFramePr>
        <xdr:cNvPr id="2" name="Chart 2"/>
        <xdr:cNvGraphicFramePr/>
      </xdr:nvGraphicFramePr>
      <xdr:xfrm>
        <a:off x="5848350" y="419100"/>
        <a:ext cx="5457825" cy="3314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533400</xdr:colOff>
      <xdr:row>24</xdr:row>
      <xdr:rowOff>28575</xdr:rowOff>
    </xdr:from>
    <xdr:to>
      <xdr:col>17</xdr:col>
      <xdr:colOff>504825</xdr:colOff>
      <xdr:row>44</xdr:row>
      <xdr:rowOff>104775</xdr:rowOff>
    </xdr:to>
    <xdr:graphicFrame>
      <xdr:nvGraphicFramePr>
        <xdr:cNvPr id="3" name="Chart 3"/>
        <xdr:cNvGraphicFramePr/>
      </xdr:nvGraphicFramePr>
      <xdr:xfrm>
        <a:off x="5876925" y="3914775"/>
        <a:ext cx="5457825" cy="3314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190500</xdr:colOff>
      <xdr:row>24</xdr:row>
      <xdr:rowOff>47625</xdr:rowOff>
    </xdr:from>
    <xdr:to>
      <xdr:col>8</xdr:col>
      <xdr:colOff>304800</xdr:colOff>
      <xdr:row>44</xdr:row>
      <xdr:rowOff>123825</xdr:rowOff>
    </xdr:to>
    <xdr:graphicFrame>
      <xdr:nvGraphicFramePr>
        <xdr:cNvPr id="4" name="Chart 3"/>
        <xdr:cNvGraphicFramePr/>
      </xdr:nvGraphicFramePr>
      <xdr:xfrm>
        <a:off x="190500" y="3933825"/>
        <a:ext cx="5457825" cy="33147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9"/>
  <sheetViews>
    <sheetView workbookViewId="0" topLeftCell="D1">
      <selection activeCell="H26" sqref="H26"/>
    </sheetView>
  </sheetViews>
  <sheetFormatPr defaultColWidth="9.140625" defaultRowHeight="12.75"/>
  <cols>
    <col min="1" max="1" width="3.421875" style="0" customWidth="1"/>
    <col min="2" max="2" width="23.8515625" style="0" bestFit="1" customWidth="1"/>
    <col min="3" max="3" width="121.8515625" style="0" bestFit="1" customWidth="1"/>
    <col min="4" max="4" width="17.140625" style="0" customWidth="1"/>
    <col min="6" max="6" width="16.8515625" style="0" bestFit="1" customWidth="1"/>
  </cols>
  <sheetData>
    <row r="2" spans="2:4" ht="15">
      <c r="B2" s="8" t="s">
        <v>17</v>
      </c>
      <c r="D2" s="8" t="s">
        <v>93</v>
      </c>
    </row>
    <row r="3" spans="2:7" ht="12.75">
      <c r="B3" t="s">
        <v>61</v>
      </c>
      <c r="C3" t="s">
        <v>66</v>
      </c>
      <c r="D3" t="s">
        <v>50</v>
      </c>
      <c r="F3" s="21" t="s">
        <v>51</v>
      </c>
      <c r="G3" s="67" t="s">
        <v>64</v>
      </c>
    </row>
    <row r="4" spans="2:7" ht="12.75">
      <c r="B4" t="s">
        <v>62</v>
      </c>
      <c r="C4" t="s">
        <v>63</v>
      </c>
      <c r="D4" t="s">
        <v>69</v>
      </c>
      <c r="F4" s="21"/>
      <c r="G4" s="134" t="s">
        <v>65</v>
      </c>
    </row>
    <row r="5" spans="2:7" ht="12.75">
      <c r="B5" t="s">
        <v>55</v>
      </c>
      <c r="C5" t="s">
        <v>58</v>
      </c>
      <c r="D5" t="s">
        <v>41</v>
      </c>
      <c r="F5" s="21"/>
      <c r="G5" s="135" t="s">
        <v>52</v>
      </c>
    </row>
    <row r="6" spans="2:7" ht="12.75">
      <c r="B6" t="s">
        <v>56</v>
      </c>
      <c r="C6" t="s">
        <v>59</v>
      </c>
      <c r="D6" t="s">
        <v>118</v>
      </c>
      <c r="F6" s="21" t="s">
        <v>49</v>
      </c>
      <c r="G6" s="135" t="s">
        <v>53</v>
      </c>
    </row>
    <row r="7" spans="2:7" ht="13.5" customHeight="1">
      <c r="B7" t="s">
        <v>67</v>
      </c>
      <c r="C7" t="s">
        <v>60</v>
      </c>
      <c r="D7" t="s">
        <v>41</v>
      </c>
      <c r="F7" s="67"/>
      <c r="G7" s="21" t="s">
        <v>54</v>
      </c>
    </row>
    <row r="8" spans="6:7" ht="12.75">
      <c r="F8" t="s">
        <v>120</v>
      </c>
      <c r="G8" t="s">
        <v>119</v>
      </c>
    </row>
    <row r="9" ht="15">
      <c r="B9" s="8" t="s">
        <v>4</v>
      </c>
    </row>
    <row r="10" spans="2:3" ht="12.75">
      <c r="B10" t="s">
        <v>1</v>
      </c>
      <c r="C10" t="s">
        <v>70</v>
      </c>
    </row>
    <row r="11" spans="2:3" ht="12.75">
      <c r="B11" t="s">
        <v>55</v>
      </c>
      <c r="C11" t="s">
        <v>71</v>
      </c>
    </row>
    <row r="12" spans="2:3" ht="12.75">
      <c r="B12" t="s">
        <v>3</v>
      </c>
      <c r="C12" t="s">
        <v>72</v>
      </c>
    </row>
    <row r="14" ht="15">
      <c r="B14" s="8" t="s">
        <v>18</v>
      </c>
    </row>
    <row r="15" spans="2:3" ht="12.75">
      <c r="B15" t="s">
        <v>14</v>
      </c>
      <c r="C15" s="67" t="s">
        <v>94</v>
      </c>
    </row>
    <row r="16" spans="2:3" ht="12.75">
      <c r="B16" s="67" t="s">
        <v>95</v>
      </c>
      <c r="C16" s="67" t="s">
        <v>96</v>
      </c>
    </row>
    <row r="17" spans="2:3" ht="12.75">
      <c r="B17" t="s">
        <v>46</v>
      </c>
      <c r="C17" t="s">
        <v>47</v>
      </c>
    </row>
    <row r="18" spans="2:3" ht="12.75">
      <c r="B18" t="s">
        <v>5</v>
      </c>
      <c r="C18" t="s">
        <v>97</v>
      </c>
    </row>
    <row r="19" spans="2:3" ht="12.75">
      <c r="B19" t="s">
        <v>12</v>
      </c>
      <c r="C19" t="s">
        <v>13</v>
      </c>
    </row>
    <row r="20" spans="2:3" ht="12.75">
      <c r="B20" s="67" t="s">
        <v>98</v>
      </c>
      <c r="C20" t="s">
        <v>11</v>
      </c>
    </row>
    <row r="21" spans="2:3" ht="12.75">
      <c r="B21" t="s">
        <v>15</v>
      </c>
      <c r="C21" t="s">
        <v>16</v>
      </c>
    </row>
    <row r="23" ht="12.75">
      <c r="B23" s="7" t="s">
        <v>20</v>
      </c>
    </row>
    <row r="24" spans="1:3" ht="12.75">
      <c r="A24" s="1"/>
      <c r="B24" t="s">
        <v>21</v>
      </c>
      <c r="C24" t="s">
        <v>19</v>
      </c>
    </row>
    <row r="25" spans="1:3" ht="12.75">
      <c r="A25" s="1"/>
      <c r="B25" t="s">
        <v>22</v>
      </c>
      <c r="C25" t="s">
        <v>30</v>
      </c>
    </row>
    <row r="26" spans="1:3" ht="12.75">
      <c r="A26" s="1"/>
      <c r="B26" t="s">
        <v>23</v>
      </c>
      <c r="C26" t="s">
        <v>31</v>
      </c>
    </row>
    <row r="27" spans="1:3" ht="12.75">
      <c r="A27" s="1"/>
      <c r="B27" t="s">
        <v>24</v>
      </c>
      <c r="C27" t="s">
        <v>32</v>
      </c>
    </row>
    <row r="28" spans="1:3" ht="12.75">
      <c r="A28" s="1"/>
      <c r="B28" t="s">
        <v>25</v>
      </c>
      <c r="C28" t="s">
        <v>33</v>
      </c>
    </row>
    <row r="29" spans="1:3" ht="12.75">
      <c r="A29" s="1"/>
      <c r="B29" t="s">
        <v>26</v>
      </c>
      <c r="C29" t="s">
        <v>34</v>
      </c>
    </row>
    <row r="30" spans="1:3" ht="12.75">
      <c r="A30" s="1"/>
      <c r="B30" t="s">
        <v>27</v>
      </c>
      <c r="C30" t="s">
        <v>35</v>
      </c>
    </row>
    <row r="31" spans="1:3" ht="12.75">
      <c r="A31" s="1"/>
      <c r="B31" t="s">
        <v>28</v>
      </c>
      <c r="C31" t="s">
        <v>36</v>
      </c>
    </row>
    <row r="32" spans="1:3" ht="12.75">
      <c r="A32" s="1"/>
      <c r="B32" t="s">
        <v>29</v>
      </c>
      <c r="C32" t="s">
        <v>37</v>
      </c>
    </row>
    <row r="34" ht="12.75">
      <c r="C34" s="7" t="s">
        <v>6</v>
      </c>
    </row>
    <row r="36" ht="12.75">
      <c r="C36" s="12" t="s">
        <v>7</v>
      </c>
    </row>
    <row r="37" ht="12.75">
      <c r="C37" s="9" t="s">
        <v>8</v>
      </c>
    </row>
    <row r="38" ht="12.75">
      <c r="C38" s="10" t="s">
        <v>9</v>
      </c>
    </row>
    <row r="39" ht="12.75">
      <c r="C39" s="11" t="s">
        <v>10</v>
      </c>
    </row>
  </sheetData>
  <sheetProtection/>
  <printOptions/>
  <pageMargins left="1" right="1" top="1.25" bottom="1" header="0.5" footer="0.5"/>
  <pageSetup horizontalDpi="600" verticalDpi="600" orientation="portrait" r:id="rId1"/>
  <headerFooter alignWithMargins="0">
    <oddHeader>&amp;R&amp;"Times New Roman,Bold"&amp;12Attachment 6 to Response to PSC-2 Question No. 56
Page &amp;P of &amp;N
Sinclair&amp;"Arial,Regular"&amp;10
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Y47"/>
  <sheetViews>
    <sheetView workbookViewId="0" topLeftCell="A1">
      <selection activeCell="L14" sqref="L14"/>
    </sheetView>
  </sheetViews>
  <sheetFormatPr defaultColWidth="9.140625" defaultRowHeight="12.75"/>
  <cols>
    <col min="1" max="1" width="14.7109375" style="0" bestFit="1" customWidth="1"/>
    <col min="2" max="2" width="10.57421875" style="0" customWidth="1"/>
  </cols>
  <sheetData>
    <row r="1" spans="22:25" ht="12.75">
      <c r="V1" s="67" t="s">
        <v>122</v>
      </c>
      <c r="W1" s="67" t="s">
        <v>123</v>
      </c>
      <c r="X1" s="67" t="s">
        <v>124</v>
      </c>
      <c r="Y1" s="67" t="s">
        <v>125</v>
      </c>
    </row>
    <row r="2" spans="1:25" ht="12.75">
      <c r="A2" s="136" t="s">
        <v>121</v>
      </c>
      <c r="B2" s="139" t="s">
        <v>61</v>
      </c>
      <c r="U2">
        <v>1995</v>
      </c>
      <c r="V2" s="137">
        <f>INDEX(Shares!$B$2:$G$47,MATCH(Graphs!$U2,Shares!$A$2:$A$47,0),MATCH(Graphs!$B$2,Shares!$B$1:$G$1,0))</f>
        <v>0.30223741990794983</v>
      </c>
      <c r="W2" s="138">
        <f>INDEX(Efficiencies!$B$2:$F$47,MATCH(Graphs!$U2,Efficiencies!$A$2:$A$47,0),MATCH(Graphs!$B$2,Efficiencies!$B$1:$G$1,0))</f>
        <v>0.7061932867684015</v>
      </c>
      <c r="X2" s="138">
        <f>INDEX(Intensities!$B$2:$G$47,MATCH(Graphs!$U2,Intensities!$A$2:$A$47,0),MATCH(Graphs!$B$2,Intensities!$B$1:$G$1,0))</f>
        <v>399.3363597547873</v>
      </c>
      <c r="Y2" s="140">
        <f>(($B$2="NGFurn")+($B$2="NGSecHt")+($B$2="NGHeating"))*StructuralVars!$O2</f>
        <v>0.9501209664934032</v>
      </c>
    </row>
    <row r="3" spans="21:25" ht="12.75">
      <c r="U3">
        <f>U2+1</f>
        <v>1996</v>
      </c>
      <c r="V3" s="137">
        <f>INDEX(Shares!$B$2:$G$47,MATCH(Graphs!$U3,Shares!$A$2:$A$47,0),MATCH(Graphs!$B$2,Shares!$B$1:$G$1,0))</f>
        <v>0.3025546390666678</v>
      </c>
      <c r="W3" s="138">
        <f>INDEX(Efficiencies!$B$2:$F$47,MATCH(Graphs!$U3,Efficiencies!$A$2:$A$47,0),MATCH(Graphs!$B$2,Efficiencies!$B$1:$G$1,0))</f>
        <v>0.7135764886927957</v>
      </c>
      <c r="X3" s="138">
        <f>INDEX(Intensities!$B$2:$G$47,MATCH(Graphs!$U3,Intensities!$A$2:$A$47,0),MATCH(Graphs!$B$2,Intensities!$B$1:$G$1,0))</f>
        <v>398.4964762338183</v>
      </c>
      <c r="Y3" s="140">
        <f>(($B$2="NGFurn")+($B$2="NGSecHt")+($B$2="NGHeating"))*StructuralVars!$O3</f>
        <v>0.9570307604484076</v>
      </c>
    </row>
    <row r="4" spans="21:25" ht="12.75">
      <c r="U4">
        <f aca="true" t="shared" si="0" ref="U4:U47">U3+1</f>
        <v>1997</v>
      </c>
      <c r="V4" s="137">
        <f>INDEX(Shares!$B$2:$G$47,MATCH(Graphs!$U4,Shares!$A$2:$A$47,0),MATCH(Graphs!$B$2,Shares!$B$1:$G$1,0))</f>
        <v>0.3028721911689196</v>
      </c>
      <c r="W4" s="138">
        <f>INDEX(Efficiencies!$B$2:$F$47,MATCH(Graphs!$U4,Efficiencies!$A$2:$A$47,0),MATCH(Graphs!$B$2,Efficiencies!$B$1:$G$1,0))</f>
        <v>0.723626861772976</v>
      </c>
      <c r="X4" s="138">
        <f>INDEX(Intensities!$B$2:$G$47,MATCH(Graphs!$U4,Intensities!$A$2:$A$47,0),MATCH(Graphs!$B$2,Intensities!$B$1:$G$1,0))</f>
        <v>396.00344694587017</v>
      </c>
      <c r="Y4" s="140">
        <f>(($B$2="NGFurn")+($B$2="NGSecHt")+($B$2="NGHeating"))*StructuralVars!$O4</f>
        <v>0.9634272860702948</v>
      </c>
    </row>
    <row r="5" spans="21:25" ht="12.75">
      <c r="U5">
        <f t="shared" si="0"/>
        <v>1998</v>
      </c>
      <c r="V5" s="137">
        <f>INDEX(Shares!$B$2:$G$47,MATCH(Graphs!$U5,Shares!$A$2:$A$47,0),MATCH(Graphs!$B$2,Shares!$B$1:$G$1,0))</f>
        <v>0.30319007656415264</v>
      </c>
      <c r="W5" s="138">
        <f>INDEX(Efficiencies!$B$2:$F$47,MATCH(Graphs!$U5,Efficiencies!$A$2:$A$47,0),MATCH(Graphs!$B$2,Efficiencies!$B$1:$G$1,0))</f>
        <v>0.7311832229363436</v>
      </c>
      <c r="X5" s="138">
        <f>INDEX(Intensities!$B$2:$G$47,MATCH(Graphs!$U5,Intensities!$A$2:$A$47,0),MATCH(Graphs!$B$2,Intensities!$B$1:$G$1,0))</f>
        <v>394.7205457610413</v>
      </c>
      <c r="Y5" s="140">
        <f>(($B$2="NGFurn")+($B$2="NGSecHt")+($B$2="NGHeating"))*StructuralVars!$O5</f>
        <v>0.9693166292960603</v>
      </c>
    </row>
    <row r="6" spans="21:25" ht="12.75">
      <c r="U6">
        <f t="shared" si="0"/>
        <v>1999</v>
      </c>
      <c r="V6" s="137">
        <f>INDEX(Shares!$B$2:$G$47,MATCH(Graphs!$U6,Shares!$A$2:$A$47,0),MATCH(Graphs!$B$2,Shares!$B$1:$G$1,0))</f>
        <v>0.30350829560218107</v>
      </c>
      <c r="W6" s="138">
        <f>INDEX(Efficiencies!$B$2:$F$47,MATCH(Graphs!$U6,Efficiencies!$A$2:$A$47,0),MATCH(Graphs!$B$2,Efficiencies!$B$1:$G$1,0))</f>
        <v>0.7379480140367926</v>
      </c>
      <c r="X6" s="138">
        <f>INDEX(Intensities!$B$2:$G$47,MATCH(Graphs!$U6,Intensities!$A$2:$A$47,0),MATCH(Graphs!$B$2,Intensities!$B$1:$G$1,0))</f>
        <v>393.692879286619</v>
      </c>
      <c r="Y6" s="140">
        <f>(($B$2="NGFurn")+($B$2="NGSecHt")+($B$2="NGHeating"))*StructuralVars!$O6</f>
        <v>0.9747145697226552</v>
      </c>
    </row>
    <row r="7" spans="21:25" ht="12.75">
      <c r="U7">
        <f t="shared" si="0"/>
        <v>2000</v>
      </c>
      <c r="V7" s="137">
        <f>INDEX(Shares!$B$2:$G$47,MATCH(Graphs!$U7,Shares!$A$2:$A$47,0),MATCH(Graphs!$B$2,Shares!$B$1:$G$1,0))</f>
        <v>0.3038268486331861</v>
      </c>
      <c r="W7" s="138">
        <f>INDEX(Efficiencies!$B$2:$F$47,MATCH(Graphs!$U7,Efficiencies!$A$2:$A$47,0),MATCH(Graphs!$B$2,Efficiencies!$B$1:$G$1,0))</f>
        <v>0.7442625064232627</v>
      </c>
      <c r="X7" s="138">
        <f>INDEX(Intensities!$B$2:$G$47,MATCH(Graphs!$U7,Intensities!$A$2:$A$47,0),MATCH(Graphs!$B$2,Intensities!$B$1:$G$1,0))</f>
        <v>392.73985628192423</v>
      </c>
      <c r="Y7" s="140">
        <f>(($B$2="NGFurn")+($B$2="NGSecHt")+($B$2="NGHeating"))*StructuralVars!$O7</f>
        <v>0.9796471166240972</v>
      </c>
    </row>
    <row r="8" spans="21:25" ht="12.75">
      <c r="U8">
        <f t="shared" si="0"/>
        <v>2001</v>
      </c>
      <c r="V8" s="137">
        <f>INDEX(Shares!$B$2:$G$47,MATCH(Graphs!$U8,Shares!$A$2:$A$47,0),MATCH(Graphs!$B$2,Shares!$B$1:$G$1,0))</f>
        <v>0.3041457360077173</v>
      </c>
      <c r="W8" s="138">
        <f>INDEX(Efficiencies!$B$2:$F$47,MATCH(Graphs!$U8,Efficiencies!$A$2:$A$47,0),MATCH(Graphs!$B$2,Efficiencies!$B$1:$G$1,0))</f>
        <v>0.750264623410547</v>
      </c>
      <c r="X8" s="138">
        <f>INDEX(Intensities!$B$2:$G$47,MATCH(Graphs!$U8,Intensities!$A$2:$A$47,0),MATCH(Graphs!$B$2,Intensities!$B$1:$G$1,0))</f>
        <v>391.79972578183447</v>
      </c>
      <c r="Y8" s="140">
        <f>(($B$2="NGFurn")+($B$2="NGSecHt")+($B$2="NGHeating"))*StructuralVars!$O8</f>
        <v>0.9841505965789404</v>
      </c>
    </row>
    <row r="9" spans="21:25" ht="12.75">
      <c r="U9">
        <f t="shared" si="0"/>
        <v>2002</v>
      </c>
      <c r="V9" s="137">
        <f>INDEX(Shares!$B$2:$G$47,MATCH(Graphs!$U9,Shares!$A$2:$A$47,0),MATCH(Graphs!$B$2,Shares!$B$1:$G$1,0))</f>
        <v>0.30447892266643634</v>
      </c>
      <c r="W9" s="138">
        <f>INDEX(Efficiencies!$B$2:$F$47,MATCH(Graphs!$U9,Efficiencies!$A$2:$A$47,0),MATCH(Graphs!$B$2,Efficiencies!$B$1:$G$1,0))</f>
        <v>0.7555534978958177</v>
      </c>
      <c r="X9" s="138">
        <f>INDEX(Intensities!$B$2:$G$47,MATCH(Graphs!$U9,Intensities!$A$2:$A$47,0),MATCH(Graphs!$B$2,Intensities!$B$1:$G$1,0))</f>
        <v>391.1140972150659</v>
      </c>
      <c r="Y9" s="140">
        <f>(($B$2="NGFurn")+($B$2="NGSecHt")+($B$2="NGHeating"))*StructuralVars!$O9</f>
        <v>0.988271227806608</v>
      </c>
    </row>
    <row r="10" spans="21:25" ht="12.75">
      <c r="U10">
        <f t="shared" si="0"/>
        <v>2003</v>
      </c>
      <c r="V10" s="137">
        <f>INDEX(Shares!$B$2:$G$47,MATCH(Graphs!$U10,Shares!$A$2:$A$47,0),MATCH(Graphs!$B$2,Shares!$B$1:$G$1,0))</f>
        <v>0.3053159112111482</v>
      </c>
      <c r="W10" s="138">
        <f>INDEX(Efficiencies!$B$2:$F$47,MATCH(Graphs!$U10,Efficiencies!$A$2:$A$47,0),MATCH(Graphs!$B$2,Efficiencies!$B$1:$G$1,0))</f>
        <v>0.7622209835662624</v>
      </c>
      <c r="X10" s="138">
        <f>INDEX(Intensities!$B$2:$G$47,MATCH(Graphs!$U10,Intensities!$A$2:$A$47,0),MATCH(Graphs!$B$2,Intensities!$B$1:$G$1,0))</f>
        <v>390.2506187537379</v>
      </c>
      <c r="Y10" s="140">
        <f>(($B$2="NGFurn")+($B$2="NGSecHt")+($B$2="NGHeating"))*StructuralVars!$O10</f>
        <v>0.9920641564494602</v>
      </c>
    </row>
    <row r="11" spans="21:25" ht="12.75">
      <c r="U11">
        <f t="shared" si="0"/>
        <v>2004</v>
      </c>
      <c r="V11" s="137">
        <f>INDEX(Shares!$B$2:$G$47,MATCH(Graphs!$U11,Shares!$A$2:$A$47,0),MATCH(Graphs!$B$2,Shares!$B$1:$G$1,0))</f>
        <v>0.30544615477792136</v>
      </c>
      <c r="W11" s="138">
        <f>INDEX(Efficiencies!$B$2:$F$47,MATCH(Graphs!$U11,Efficiencies!$A$2:$A$47,0),MATCH(Graphs!$B$2,Efficiencies!$B$1:$G$1,0))</f>
        <v>0.7684056125783323</v>
      </c>
      <c r="X11" s="138">
        <f>INDEX(Intensities!$B$2:$G$47,MATCH(Graphs!$U11,Intensities!$A$2:$A$47,0),MATCH(Graphs!$B$2,Intensities!$B$1:$G$1,0))</f>
        <v>388.6519286799171</v>
      </c>
      <c r="Y11" s="140">
        <f>(($B$2="NGFurn")+($B$2="NGSecHt")+($B$2="NGHeating"))*StructuralVars!$O11</f>
        <v>0.9955919787771447</v>
      </c>
    </row>
    <row r="12" spans="21:25" ht="12.75">
      <c r="U12">
        <f t="shared" si="0"/>
        <v>2005</v>
      </c>
      <c r="V12" s="137">
        <f>INDEX(Shares!$B$2:$G$47,MATCH(Graphs!$U12,Shares!$A$2:$A$47,0),MATCH(Graphs!$B$2,Shares!$B$1:$G$1,0))</f>
        <v>0.3060531246275758</v>
      </c>
      <c r="W12" s="138">
        <f>INDEX(Efficiencies!$B$2:$F$47,MATCH(Graphs!$U12,Efficiencies!$A$2:$A$47,0),MATCH(Graphs!$B$2,Efficiencies!$B$1:$G$1,0))</f>
        <v>0.7739765214092316</v>
      </c>
      <c r="X12" s="138">
        <f>INDEX(Intensities!$B$2:$G$47,MATCH(Graphs!$U12,Intensities!$A$2:$A$47,0),MATCH(Graphs!$B$2,Intensities!$B$1:$G$1,0))</f>
        <v>387.91473086899936</v>
      </c>
      <c r="Y12" s="140">
        <f>(($B$2="NGFurn")+($B$2="NGSecHt")+($B$2="NGHeating"))*StructuralVars!$O12</f>
        <v>0.9989228243235089</v>
      </c>
    </row>
    <row r="13" spans="21:25" ht="12.75">
      <c r="U13">
        <f t="shared" si="0"/>
        <v>2006</v>
      </c>
      <c r="V13" s="137">
        <f>INDEX(Shares!$B$2:$G$47,MATCH(Graphs!$U13,Shares!$A$2:$A$47,0),MATCH(Graphs!$B$2,Shares!$B$1:$G$1,0))</f>
        <v>0.3057620232318057</v>
      </c>
      <c r="W13" s="138">
        <f>INDEX(Efficiencies!$B$2:$F$47,MATCH(Graphs!$U13,Efficiencies!$A$2:$A$47,0),MATCH(Graphs!$B$2,Efficiencies!$B$1:$G$1,0))</f>
        <v>0.7763330073055086</v>
      </c>
      <c r="X13" s="138">
        <f>INDEX(Intensities!$B$2:$G$47,MATCH(Graphs!$U13,Intensities!$A$2:$A$47,0),MATCH(Graphs!$B$2,Intensities!$B$1:$G$1,0))</f>
        <v>385.75339555280937</v>
      </c>
      <c r="Y13" s="140">
        <f>(($B$2="NGFurn")+($B$2="NGSecHt")+($B$2="NGHeating"))*StructuralVars!$O13</f>
        <v>0.9973301795584123</v>
      </c>
    </row>
    <row r="14" spans="21:25" ht="12.75">
      <c r="U14">
        <f t="shared" si="0"/>
        <v>2007</v>
      </c>
      <c r="V14" s="137">
        <f>INDEX(Shares!$B$2:$G$47,MATCH(Graphs!$U14,Shares!$A$2:$A$47,0),MATCH(Graphs!$B$2,Shares!$B$1:$G$1,0))</f>
        <v>0.30558990646408646</v>
      </c>
      <c r="W14" s="138">
        <f>INDEX(Efficiencies!$B$2:$F$47,MATCH(Graphs!$U14,Efficiencies!$A$2:$A$47,0),MATCH(Graphs!$B$2,Efficiencies!$B$1:$G$1,0))</f>
        <v>0.778696667871334</v>
      </c>
      <c r="X14" s="138">
        <f>INDEX(Intensities!$B$2:$G$47,MATCH(Graphs!$U14,Intensities!$A$2:$A$47,0),MATCH(Graphs!$B$2,Intensities!$B$1:$G$1,0))</f>
        <v>383.70203670712823</v>
      </c>
      <c r="Y14" s="140">
        <f>(($B$2="NGFurn")+($B$2="NGSecHt")+($B$2="NGHeating"))*StructuralVars!$O14</f>
        <v>0.9956073883239136</v>
      </c>
    </row>
    <row r="15" spans="21:25" ht="12.75">
      <c r="U15">
        <f t="shared" si="0"/>
        <v>2008</v>
      </c>
      <c r="V15" s="137">
        <f>INDEX(Shares!$B$2:$G$47,MATCH(Graphs!$U15,Shares!$A$2:$A$47,0),MATCH(Graphs!$B$2,Shares!$B$1:$G$1,0))</f>
        <v>0.3051053912769837</v>
      </c>
      <c r="W15" s="138">
        <f>INDEX(Efficiencies!$B$2:$F$47,MATCH(Graphs!$U15,Efficiencies!$A$2:$A$47,0),MATCH(Graphs!$B$2,Efficiencies!$B$1:$G$1,0))</f>
        <v>0.7822853918556842</v>
      </c>
      <c r="X15" s="138">
        <f>INDEX(Intensities!$B$2:$G$47,MATCH(Graphs!$U15,Intensities!$A$2:$A$47,0),MATCH(Graphs!$B$2,Intensities!$B$1:$G$1,0))</f>
        <v>382.8168101058235</v>
      </c>
      <c r="Y15" s="140">
        <f>(($B$2="NGFurn")+($B$2="NGSecHt")+($B$2="NGHeating"))*StructuralVars!$O15</f>
        <v>0.9994729260401439</v>
      </c>
    </row>
    <row r="16" spans="21:25" ht="12.75">
      <c r="U16">
        <f t="shared" si="0"/>
        <v>2009</v>
      </c>
      <c r="V16" s="137">
        <f>INDEX(Shares!$B$2:$G$47,MATCH(Graphs!$U16,Shares!$A$2:$A$47,0),MATCH(Graphs!$B$2,Shares!$B$1:$G$1,0))</f>
        <v>0.30432875866021597</v>
      </c>
      <c r="W16" s="138">
        <f>INDEX(Efficiencies!$B$2:$F$47,MATCH(Graphs!$U16,Efficiencies!$A$2:$A$47,0),MATCH(Graphs!$B$2,Efficiencies!$B$1:$G$1,0))</f>
        <v>0.7899572734867963</v>
      </c>
      <c r="X16" s="138">
        <f>INDEX(Intensities!$B$2:$G$47,MATCH(Graphs!$U16,Intensities!$A$2:$A$47,0),MATCH(Graphs!$B$2,Intensities!$B$1:$G$1,0))</f>
        <v>378.3334117048113</v>
      </c>
      <c r="Y16" s="140">
        <f>(($B$2="NGFurn")+($B$2="NGSecHt")+($B$2="NGHeating"))*StructuralVars!$O16</f>
        <v>1</v>
      </c>
    </row>
    <row r="17" spans="21:25" ht="12.75">
      <c r="U17">
        <f t="shared" si="0"/>
        <v>2010</v>
      </c>
      <c r="V17" s="137">
        <f>INDEX(Shares!$B$2:$G$47,MATCH(Graphs!$U17,Shares!$A$2:$A$47,0),MATCH(Graphs!$B$2,Shares!$B$1:$G$1,0))</f>
        <v>0.304603499308402</v>
      </c>
      <c r="W17" s="138">
        <f>INDEX(Efficiencies!$B$2:$F$47,MATCH(Graphs!$U17,Efficiencies!$A$2:$A$47,0),MATCH(Graphs!$B$2,Efficiencies!$B$1:$G$1,0))</f>
        <v>0.7898859848767852</v>
      </c>
      <c r="X17" s="138">
        <f>INDEX(Intensities!$B$2:$G$47,MATCH(Graphs!$U17,Intensities!$A$2:$A$47,0),MATCH(Graphs!$B$2,Intensities!$B$1:$G$1,0))</f>
        <v>373.1525012944091</v>
      </c>
      <c r="Y17" s="140">
        <f>(($B$2="NGFurn")+($B$2="NGSecHt")+($B$2="NGHeating"))*StructuralVars!$O17</f>
        <v>0.9853274288922715</v>
      </c>
    </row>
    <row r="18" spans="21:25" ht="12.75">
      <c r="U18">
        <f t="shared" si="0"/>
        <v>2011</v>
      </c>
      <c r="V18" s="137">
        <f>INDEX(Shares!$B$2:$G$47,MATCH(Graphs!$U18,Shares!$A$2:$A$47,0),MATCH(Graphs!$B$2,Shares!$B$1:$G$1,0))</f>
        <v>0.30464880335073335</v>
      </c>
      <c r="W18" s="138">
        <f>INDEX(Efficiencies!$B$2:$F$47,MATCH(Graphs!$U18,Efficiencies!$A$2:$A$47,0),MATCH(Graphs!$B$2,Efficiencies!$B$1:$G$1,0))</f>
        <v>0.7898147027001168</v>
      </c>
      <c r="X18" s="138">
        <f>INDEX(Intensities!$B$2:$G$47,MATCH(Graphs!$U18,Intensities!$A$2:$A$47,0),MATCH(Graphs!$B$2,Intensities!$B$1:$G$1,0))</f>
        <v>372.02774842325715</v>
      </c>
      <c r="Y18" s="140">
        <f>(($B$2="NGFurn")+($B$2="NGSecHt")+($B$2="NGHeating"))*StructuralVars!$O18</f>
        <v>0.9821227401398163</v>
      </c>
    </row>
    <row r="19" spans="21:25" ht="12.75">
      <c r="U19">
        <f t="shared" si="0"/>
        <v>2012</v>
      </c>
      <c r="V19" s="137">
        <f>INDEX(Shares!$B$2:$G$47,MATCH(Graphs!$U19,Shares!$A$2:$A$47,0),MATCH(Graphs!$B$2,Shares!$B$1:$G$1,0))</f>
        <v>0.30465559897241257</v>
      </c>
      <c r="W19" s="138">
        <f>INDEX(Efficiencies!$B$2:$F$47,MATCH(Graphs!$U19,Efficiencies!$A$2:$A$47,0),MATCH(Graphs!$B$2,Efficiencies!$B$1:$G$1,0))</f>
        <v>0.7917556174396951</v>
      </c>
      <c r="X19" s="138">
        <f>INDEX(Intensities!$B$2:$G$47,MATCH(Graphs!$U19,Intensities!$A$2:$A$47,0),MATCH(Graphs!$B$2,Intensities!$B$1:$G$1,0))</f>
        <v>370.5513517464909</v>
      </c>
      <c r="Y19" s="140">
        <f>(($B$2="NGFurn")+($B$2="NGSecHt")+($B$2="NGHeating"))*StructuralVars!$O19</f>
        <v>0.9806072205648045</v>
      </c>
    </row>
    <row r="20" spans="21:25" ht="12.75">
      <c r="U20">
        <f t="shared" si="0"/>
        <v>2013</v>
      </c>
      <c r="V20" s="137">
        <f>INDEX(Shares!$B$2:$G$47,MATCH(Graphs!$U20,Shares!$A$2:$A$47,0),MATCH(Graphs!$B$2,Shares!$B$1:$G$1,0))</f>
        <v>0.3046696357477323</v>
      </c>
      <c r="W20" s="138">
        <f>INDEX(Efficiencies!$B$2:$F$47,MATCH(Graphs!$U20,Efficiencies!$A$2:$A$47,0),MATCH(Graphs!$B$2,Efficiencies!$B$1:$G$1,0))</f>
        <v>0.797308433096032</v>
      </c>
      <c r="X20" s="138">
        <f>INDEX(Intensities!$B$2:$G$47,MATCH(Graphs!$U20,Intensities!$A$2:$A$47,0),MATCH(Graphs!$B$2,Intensities!$B$1:$G$1,0))</f>
        <v>367.5373946043263</v>
      </c>
      <c r="Y20" s="140">
        <f>(($B$2="NGFurn")+($B$2="NGSecHt")+($B$2="NGHeating"))*StructuralVars!$O20</f>
        <v>0.9794074703849613</v>
      </c>
    </row>
    <row r="21" spans="21:25" ht="12.75">
      <c r="U21">
        <f t="shared" si="0"/>
        <v>2014</v>
      </c>
      <c r="V21" s="137">
        <f>INDEX(Shares!$B$2:$G$47,MATCH(Graphs!$U21,Shares!$A$2:$A$47,0),MATCH(Graphs!$B$2,Shares!$B$1:$G$1,0))</f>
        <v>0.3045311662388871</v>
      </c>
      <c r="W21" s="138">
        <f>INDEX(Efficiencies!$B$2:$F$47,MATCH(Graphs!$U21,Efficiencies!$A$2:$A$47,0),MATCH(Graphs!$B$2,Efficiencies!$B$1:$G$1,0))</f>
        <v>0.8017929045032633</v>
      </c>
      <c r="X21" s="138">
        <f>INDEX(Intensities!$B$2:$G$47,MATCH(Graphs!$U21,Intensities!$A$2:$A$47,0),MATCH(Graphs!$B$2,Intensities!$B$1:$G$1,0))</f>
        <v>364.52490408454236</v>
      </c>
      <c r="Y21" s="140">
        <f>(($B$2="NGFurn")+($B$2="NGSecHt")+($B$2="NGHeating"))*StructuralVars!$O21</f>
        <v>0.977287542592935</v>
      </c>
    </row>
    <row r="22" spans="21:25" ht="12.75">
      <c r="U22">
        <f t="shared" si="0"/>
        <v>2015</v>
      </c>
      <c r="V22" s="137">
        <f>INDEX(Shares!$B$2:$G$47,MATCH(Graphs!$U22,Shares!$A$2:$A$47,0),MATCH(Graphs!$B$2,Shares!$B$1:$G$1,0))</f>
        <v>0.3038300126861575</v>
      </c>
      <c r="W22" s="138">
        <f>INDEX(Efficiencies!$B$2:$F$47,MATCH(Graphs!$U22,Efficiencies!$A$2:$A$47,0),MATCH(Graphs!$B$2,Efficiencies!$B$1:$G$1,0))</f>
        <v>0.8050863293191164</v>
      </c>
      <c r="X22" s="138">
        <f>INDEX(Intensities!$B$2:$G$47,MATCH(Graphs!$U22,Intensities!$A$2:$A$47,0),MATCH(Graphs!$B$2,Intensities!$B$1:$G$1,0))</f>
        <v>361.41982443439167</v>
      </c>
      <c r="Y22" s="140">
        <f>(($B$2="NGFurn")+($B$2="NGSecHt")+($B$2="NGHeating"))*StructuralVars!$O22</f>
        <v>0.9751882203262737</v>
      </c>
    </row>
    <row r="23" spans="21:25" ht="12.75">
      <c r="U23">
        <f t="shared" si="0"/>
        <v>2016</v>
      </c>
      <c r="V23" s="137">
        <f>INDEX(Shares!$B$2:$G$47,MATCH(Graphs!$U23,Shares!$A$2:$A$47,0),MATCH(Graphs!$B$2,Shares!$B$1:$G$1,0))</f>
        <v>0.3032920096172457</v>
      </c>
      <c r="W23" s="138">
        <f>INDEX(Efficiencies!$B$2:$F$47,MATCH(Graphs!$U23,Efficiencies!$A$2:$A$47,0),MATCH(Graphs!$B$2,Efficiencies!$B$1:$G$1,0))</f>
        <v>0.8086633515003235</v>
      </c>
      <c r="X23" s="138">
        <f>INDEX(Intensities!$B$2:$G$47,MATCH(Graphs!$U23,Intensities!$A$2:$A$47,0),MATCH(Graphs!$B$2,Intensities!$B$1:$G$1,0))</f>
        <v>358.32883535473803</v>
      </c>
      <c r="Y23" s="140">
        <f>(($B$2="NGFurn")+($B$2="NGSecHt")+($B$2="NGHeating"))*StructuralVars!$O23</f>
        <v>0.9728664937991195</v>
      </c>
    </row>
    <row r="24" spans="21:25" ht="12.75">
      <c r="U24">
        <f t="shared" si="0"/>
        <v>2017</v>
      </c>
      <c r="V24" s="137">
        <f>INDEX(Shares!$B$2:$G$47,MATCH(Graphs!$U24,Shares!$A$2:$A$47,0),MATCH(Graphs!$B$2,Shares!$B$1:$G$1,0))</f>
        <v>0.3029346024624776</v>
      </c>
      <c r="W24" s="138">
        <f>INDEX(Efficiencies!$B$2:$F$47,MATCH(Graphs!$U24,Efficiencies!$A$2:$A$47,0),MATCH(Graphs!$B$2,Efficiencies!$B$1:$G$1,0))</f>
        <v>0.8124428576040842</v>
      </c>
      <c r="X24" s="138">
        <f>INDEX(Intensities!$B$2:$G$47,MATCH(Graphs!$U24,Intensities!$A$2:$A$47,0),MATCH(Graphs!$B$2,Intensities!$B$1:$G$1,0))</f>
        <v>355.4104818286371</v>
      </c>
      <c r="Y24" s="140">
        <f>(($B$2="NGFurn")+($B$2="NGSecHt")+($B$2="NGHeating"))*StructuralVars!$O24</f>
        <v>0.970596832007731</v>
      </c>
    </row>
    <row r="25" spans="21:25" ht="12.75">
      <c r="U25">
        <f t="shared" si="0"/>
        <v>2018</v>
      </c>
      <c r="V25" s="137">
        <f>INDEX(Shares!$B$2:$G$47,MATCH(Graphs!$U25,Shares!$A$2:$A$47,0),MATCH(Graphs!$B$2,Shares!$B$1:$G$1,0))</f>
        <v>0.30263828079476524</v>
      </c>
      <c r="W25" s="138">
        <f>INDEX(Efficiencies!$B$2:$F$47,MATCH(Graphs!$U25,Efficiencies!$A$2:$A$47,0),MATCH(Graphs!$B$2,Efficiencies!$B$1:$G$1,0))</f>
        <v>0.8161797686935996</v>
      </c>
      <c r="X25" s="138">
        <f>INDEX(Intensities!$B$2:$G$47,MATCH(Graphs!$U25,Intensities!$A$2:$A$47,0),MATCH(Graphs!$B$2,Intensities!$B$1:$G$1,0))</f>
        <v>352.42398953469734</v>
      </c>
      <c r="Y25" s="140">
        <f>(($B$2="NGFurn")+($B$2="NGSecHt")+($B$2="NGHeating"))*StructuralVars!$O25</f>
        <v>0.9678144965748698</v>
      </c>
    </row>
    <row r="26" spans="21:25" ht="12.75">
      <c r="U26">
        <f t="shared" si="0"/>
        <v>2019</v>
      </c>
      <c r="V26" s="137">
        <f>INDEX(Shares!$B$2:$G$47,MATCH(Graphs!$U26,Shares!$A$2:$A$47,0),MATCH(Graphs!$B$2,Shares!$B$1:$G$1,0))</f>
        <v>0.302328550314111</v>
      </c>
      <c r="W26" s="138">
        <f>INDEX(Efficiencies!$B$2:$F$47,MATCH(Graphs!$U26,Efficiencies!$A$2:$A$47,0),MATCH(Graphs!$B$2,Efficiencies!$B$1:$G$1,0))</f>
        <v>0.8200390746095091</v>
      </c>
      <c r="X26" s="138">
        <f>INDEX(Intensities!$B$2:$G$47,MATCH(Graphs!$U26,Intensities!$A$2:$A$47,0),MATCH(Graphs!$B$2,Intensities!$B$1:$G$1,0))</f>
        <v>349.16700355999734</v>
      </c>
      <c r="Y26" s="140">
        <f>(($B$2="NGFurn")+($B$2="NGSecHt")+($B$2="NGHeating"))*StructuralVars!$O26</f>
        <v>0.964391284365715</v>
      </c>
    </row>
    <row r="27" spans="21:25" ht="12.75">
      <c r="U27">
        <f t="shared" si="0"/>
        <v>2020</v>
      </c>
      <c r="V27" s="137">
        <f>INDEX(Shares!$B$2:$G$47,MATCH(Graphs!$U27,Shares!$A$2:$A$47,0),MATCH(Graphs!$B$2,Shares!$B$1:$G$1,0))</f>
        <v>0.3020559255869894</v>
      </c>
      <c r="W27" s="138">
        <f>INDEX(Efficiencies!$B$2:$F$47,MATCH(Graphs!$U27,Efficiencies!$A$2:$A$47,0),MATCH(Graphs!$B$2,Efficiencies!$B$1:$G$1,0))</f>
        <v>0.8239258381599236</v>
      </c>
      <c r="X27" s="138">
        <f>INDEX(Intensities!$B$2:$G$47,MATCH(Graphs!$U27,Intensities!$A$2:$A$47,0),MATCH(Graphs!$B$2,Intensities!$B$1:$G$1,0))</f>
        <v>345.8453111813823</v>
      </c>
      <c r="Y27" s="140">
        <f>(($B$2="NGFurn")+($B$2="NGSecHt")+($B$2="NGHeating"))*StructuralVars!$O27</f>
        <v>0.9606105459958074</v>
      </c>
    </row>
    <row r="28" spans="21:25" ht="12.75">
      <c r="U28">
        <f>U27+1</f>
        <v>2021</v>
      </c>
      <c r="V28" s="137">
        <f>INDEX(Shares!$B$2:$G$47,MATCH(Graphs!$U28,Shares!$A$2:$A$47,0),MATCH(Graphs!$B$2,Shares!$B$1:$G$1,0))</f>
        <v>0.30184984345019755</v>
      </c>
      <c r="W28" s="138">
        <f>INDEX(Efficiencies!$B$2:$F$47,MATCH(Graphs!$U28,Efficiencies!$A$2:$A$47,0),MATCH(Graphs!$B$2,Efficiencies!$B$1:$G$1,0))</f>
        <v>0.8274411617302425</v>
      </c>
      <c r="X28" s="138">
        <f>INDEX(Intensities!$B$2:$G$47,MATCH(Graphs!$U28,Intensities!$A$2:$A$47,0),MATCH(Graphs!$B$2,Intensities!$B$1:$G$1,0))</f>
        <v>342.819691440572</v>
      </c>
      <c r="Y28" s="140">
        <f>(($B$2="NGFurn")+($B$2="NGSecHt")+($B$2="NGHeating"))*StructuralVars!$O28</f>
        <v>0.9569221816843415</v>
      </c>
    </row>
    <row r="29" spans="21:25" ht="12.75">
      <c r="U29">
        <f t="shared" si="0"/>
        <v>2022</v>
      </c>
      <c r="V29" s="137">
        <f>INDEX(Shares!$B$2:$G$47,MATCH(Graphs!$U29,Shares!$A$2:$A$47,0),MATCH(Graphs!$B$2,Shares!$B$1:$G$1,0))</f>
        <v>0.3016636334606328</v>
      </c>
      <c r="W29" s="138">
        <f>INDEX(Efficiencies!$B$2:$F$47,MATCH(Graphs!$U29,Efficiencies!$A$2:$A$47,0),MATCH(Graphs!$B$2,Efficiencies!$B$1:$G$1,0))</f>
        <v>0.8306771550688042</v>
      </c>
      <c r="X29" s="138">
        <f>INDEX(Intensities!$B$2:$G$47,MATCH(Graphs!$U29,Intensities!$A$2:$A$47,0),MATCH(Graphs!$B$2,Intensities!$B$1:$G$1,0))</f>
        <v>340.09926479766096</v>
      </c>
      <c r="Y29" s="140">
        <f>(($B$2="NGFurn")+($B$2="NGSecHt")+($B$2="NGHeating"))*StructuralVars!$O29</f>
        <v>0.9536295451581146</v>
      </c>
    </row>
    <row r="30" spans="21:25" ht="12.75">
      <c r="U30">
        <f t="shared" si="0"/>
        <v>2023</v>
      </c>
      <c r="V30" s="137">
        <f>INDEX(Shares!$B$2:$G$47,MATCH(Graphs!$U30,Shares!$A$2:$A$47,0),MATCH(Graphs!$B$2,Shares!$B$1:$G$1,0))</f>
        <v>0.3014730238494047</v>
      </c>
      <c r="W30" s="138">
        <f>INDEX(Efficiencies!$B$2:$F$47,MATCH(Graphs!$U30,Efficiencies!$A$2:$A$47,0),MATCH(Graphs!$B$2,Efficiencies!$B$1:$G$1,0))</f>
        <v>0.8336559924976344</v>
      </c>
      <c r="X30" s="138">
        <f>INDEX(Intensities!$B$2:$G$47,MATCH(Graphs!$U30,Intensities!$A$2:$A$47,0),MATCH(Graphs!$B$2,Intensities!$B$1:$G$1,0))</f>
        <v>337.6028254734353</v>
      </c>
      <c r="Y30" s="140">
        <f>(($B$2="NGFurn")+($B$2="NGSecHt")+($B$2="NGHeating"))*StructuralVars!$O30</f>
        <v>0.9506249039821875</v>
      </c>
    </row>
    <row r="31" spans="21:25" ht="12.75">
      <c r="U31">
        <f t="shared" si="0"/>
        <v>2024</v>
      </c>
      <c r="V31" s="137">
        <f>INDEX(Shares!$B$2:$G$47,MATCH(Graphs!$U31,Shares!$A$2:$A$47,0),MATCH(Graphs!$B$2,Shares!$B$1:$G$1,0))</f>
        <v>0.3012589352612771</v>
      </c>
      <c r="W31" s="138">
        <f>INDEX(Efficiencies!$B$2:$F$47,MATCH(Graphs!$U31,Efficiencies!$A$2:$A$47,0),MATCH(Graphs!$B$2,Efficiencies!$B$1:$G$1,0))</f>
        <v>0.8363648261570169</v>
      </c>
      <c r="X31" s="138">
        <f>INDEX(Intensities!$B$2:$G$47,MATCH(Graphs!$U31,Intensities!$A$2:$A$47,0),MATCH(Graphs!$B$2,Intensities!$B$1:$G$1,0))</f>
        <v>335.2727875066013</v>
      </c>
      <c r="Y31" s="140">
        <f>(($B$2="NGFurn")+($B$2="NGSecHt")+($B$2="NGHeating"))*StructuralVars!$O31</f>
        <v>0.94780462588626</v>
      </c>
    </row>
    <row r="32" spans="21:25" ht="12.75">
      <c r="U32">
        <f t="shared" si="0"/>
        <v>2025</v>
      </c>
      <c r="V32" s="137">
        <f>INDEX(Shares!$B$2:$G$47,MATCH(Graphs!$U32,Shares!$A$2:$A$47,0),MATCH(Graphs!$B$2,Shares!$B$1:$G$1,0))</f>
        <v>0.30109914121106984</v>
      </c>
      <c r="W32" s="138">
        <f>INDEX(Efficiencies!$B$2:$F$47,MATCH(Graphs!$U32,Efficiencies!$A$2:$A$47,0),MATCH(Graphs!$B$2,Efficiencies!$B$1:$G$1,0))</f>
        <v>0.838913796581475</v>
      </c>
      <c r="X32" s="138">
        <f>INDEX(Intensities!$B$2:$G$47,MATCH(Graphs!$U32,Intensities!$A$2:$A$47,0),MATCH(Graphs!$B$2,Intensities!$B$1:$G$1,0))</f>
        <v>333.1142985098256</v>
      </c>
      <c r="Y32" s="140">
        <f>(($B$2="NGFurn")+($B$2="NGSecHt")+($B$2="NGHeating"))*StructuralVars!$O32</f>
        <v>0.9450739449996811</v>
      </c>
    </row>
    <row r="33" spans="21:25" ht="12.75">
      <c r="U33">
        <f t="shared" si="0"/>
        <v>2026</v>
      </c>
      <c r="V33" s="137">
        <f>INDEX(Shares!$B$2:$G$47,MATCH(Graphs!$U33,Shares!$A$2:$A$47,0),MATCH(Graphs!$B$2,Shares!$B$1:$G$1,0))</f>
        <v>0.3010045182481578</v>
      </c>
      <c r="W33" s="138">
        <f>INDEX(Efficiencies!$B$2:$F$47,MATCH(Graphs!$U33,Efficiencies!$A$2:$A$47,0),MATCH(Graphs!$B$2,Efficiencies!$B$1:$G$1,0))</f>
        <v>0.841125442503651</v>
      </c>
      <c r="X33" s="138">
        <f>INDEX(Intensities!$B$2:$G$47,MATCH(Graphs!$U33,Intensities!$A$2:$A$47,0),MATCH(Graphs!$B$2,Intensities!$B$1:$G$1,0))</f>
        <v>331.1774673157629</v>
      </c>
      <c r="Y33" s="140">
        <f>(($B$2="NGFurn")+($B$2="NGSecHt")+($B$2="NGHeating"))*StructuralVars!$O33</f>
        <v>0.9423521619831168</v>
      </c>
    </row>
    <row r="34" spans="21:25" ht="12.75">
      <c r="U34">
        <f t="shared" si="0"/>
        <v>2027</v>
      </c>
      <c r="V34" s="137">
        <f>INDEX(Shares!$B$2:$G$47,MATCH(Graphs!$U34,Shares!$A$2:$A$47,0),MATCH(Graphs!$B$2,Shares!$B$1:$G$1,0))</f>
        <v>0.30095339690139805</v>
      </c>
      <c r="W34" s="138">
        <f>INDEX(Efficiencies!$B$2:$F$47,MATCH(Graphs!$U34,Efficiencies!$A$2:$A$47,0),MATCH(Graphs!$B$2,Efficiencies!$B$1:$G$1,0))</f>
        <v>0.8432201821713413</v>
      </c>
      <c r="X34" s="138">
        <f>INDEX(Intensities!$B$2:$G$47,MATCH(Graphs!$U34,Intensities!$A$2:$A$47,0),MATCH(Graphs!$B$2,Intensities!$B$1:$G$1,0))</f>
        <v>329.4603474654817</v>
      </c>
      <c r="Y34" s="140">
        <f>(($B$2="NGFurn")+($B$2="NGSecHt")+($B$2="NGHeating"))*StructuralVars!$O34</f>
        <v>0.9399604721744044</v>
      </c>
    </row>
    <row r="35" spans="21:25" ht="12.75">
      <c r="U35">
        <f t="shared" si="0"/>
        <v>2028</v>
      </c>
      <c r="V35" s="137">
        <f>INDEX(Shares!$B$2:$G$47,MATCH(Graphs!$U35,Shares!$A$2:$A$47,0),MATCH(Graphs!$B$2,Shares!$B$1:$G$1,0))</f>
        <v>0.30089181457442554</v>
      </c>
      <c r="W35" s="138">
        <f>INDEX(Efficiencies!$B$2:$F$47,MATCH(Graphs!$U35,Efficiencies!$A$2:$A$47,0),MATCH(Graphs!$B$2,Efficiencies!$B$1:$G$1,0))</f>
        <v>0.8449474385561366</v>
      </c>
      <c r="X35" s="138">
        <f>INDEX(Intensities!$B$2:$G$47,MATCH(Graphs!$U35,Intensities!$A$2:$A$47,0),MATCH(Graphs!$B$2,Intensities!$B$1:$G$1,0))</f>
        <v>327.955688418262</v>
      </c>
      <c r="Y35" s="140">
        <f>(($B$2="NGFurn")+($B$2="NGSecHt")+($B$2="NGHeating"))*StructuralVars!$O35</f>
        <v>0.9377761516118578</v>
      </c>
    </row>
    <row r="36" spans="21:25" ht="12.75">
      <c r="U36">
        <f t="shared" si="0"/>
        <v>2029</v>
      </c>
      <c r="V36" s="137">
        <f>INDEX(Shares!$B$2:$G$47,MATCH(Graphs!$U36,Shares!$A$2:$A$47,0),MATCH(Graphs!$B$2,Shares!$B$1:$G$1,0))</f>
        <v>0.3008263530872792</v>
      </c>
      <c r="W36" s="138">
        <f>INDEX(Efficiencies!$B$2:$F$47,MATCH(Graphs!$U36,Efficiencies!$A$2:$A$47,0),MATCH(Graphs!$B$2,Efficiencies!$B$1:$G$1,0))</f>
        <v>0.8464998152437742</v>
      </c>
      <c r="X36" s="138">
        <f>INDEX(Intensities!$B$2:$G$47,MATCH(Graphs!$U36,Intensities!$A$2:$A$47,0),MATCH(Graphs!$B$2,Intensities!$B$1:$G$1,0))</f>
        <v>326.5832299254279</v>
      </c>
      <c r="Y36" s="140">
        <f>(($B$2="NGFurn")+($B$2="NGSecHt")+($B$2="NGHeating"))*StructuralVars!$O36</f>
        <v>0.935770961858336</v>
      </c>
    </row>
    <row r="37" spans="21:25" ht="12.75">
      <c r="U37">
        <f t="shared" si="0"/>
        <v>2030</v>
      </c>
      <c r="V37" s="137">
        <f>INDEX(Shares!$B$2:$G$47,MATCH(Graphs!$U37,Shares!$A$2:$A$47,0),MATCH(Graphs!$B$2,Shares!$B$1:$G$1,0))</f>
        <v>0.3007644226631656</v>
      </c>
      <c r="W37" s="138">
        <f>INDEX(Efficiencies!$B$2:$F$47,MATCH(Graphs!$U37,Efficiencies!$A$2:$A$47,0),MATCH(Graphs!$B$2,Efficiencies!$B$1:$G$1,0))</f>
        <v>0.848336188332842</v>
      </c>
      <c r="X37" s="138">
        <f>INDEX(Intensities!$B$2:$G$47,MATCH(Graphs!$U37,Intensities!$A$2:$A$47,0),MATCH(Graphs!$B$2,Intensities!$B$1:$G$1,0))</f>
        <v>325.1224544559182</v>
      </c>
      <c r="Y37" s="140">
        <f>(($B$2="NGFurn")+($B$2="NGSecHt")+($B$2="NGHeating"))*StructuralVars!$O37</f>
        <v>0.9337985422949847</v>
      </c>
    </row>
    <row r="38" spans="21:25" ht="12.75">
      <c r="U38">
        <f t="shared" si="0"/>
        <v>2031</v>
      </c>
      <c r="V38" s="137">
        <f>INDEX(Shares!$B$2:$G$47,MATCH(Graphs!$U38,Shares!$A$2:$A$47,0),MATCH(Graphs!$B$2,Shares!$B$1:$G$1,0))</f>
        <v>0.30071073053482633</v>
      </c>
      <c r="W38" s="138">
        <f>INDEX(Efficiencies!$B$2:$F$47,MATCH(Graphs!$U38,Efficiencies!$A$2:$A$47,0),MATCH(Graphs!$B$2,Efficiencies!$B$1:$G$1,0))</f>
        <v>0.8498423847810858</v>
      </c>
      <c r="X38" s="138">
        <f>INDEX(Intensities!$B$2:$G$47,MATCH(Graphs!$U38,Intensities!$A$2:$A$47,0),MATCH(Graphs!$B$2,Intensities!$B$1:$G$1,0))</f>
        <v>323.7283064390877</v>
      </c>
      <c r="Y38" s="140">
        <f>(($B$2="NGFurn")+($B$2="NGSecHt")+($B$2="NGHeating"))*StructuralVars!$O38</f>
        <v>0.9316114815840967</v>
      </c>
    </row>
    <row r="39" spans="21:25" ht="12.75">
      <c r="U39">
        <f t="shared" si="0"/>
        <v>2032</v>
      </c>
      <c r="V39" s="137">
        <f>INDEX(Shares!$B$2:$G$47,MATCH(Graphs!$U39,Shares!$A$2:$A$47,0),MATCH(Graphs!$B$2,Shares!$B$1:$G$1,0))</f>
        <v>0.3006263319237389</v>
      </c>
      <c r="W39" s="138">
        <f>INDEX(Efficiencies!$B$2:$F$47,MATCH(Graphs!$U39,Efficiencies!$A$2:$A$47,0),MATCH(Graphs!$B$2,Efficiencies!$B$1:$G$1,0))</f>
        <v>0.8510802473052671</v>
      </c>
      <c r="X39" s="138">
        <f>INDEX(Intensities!$B$2:$G$47,MATCH(Graphs!$U39,Intensities!$A$2:$A$47,0),MATCH(Graphs!$B$2,Intensities!$B$1:$G$1,0))</f>
        <v>322.3058733782878</v>
      </c>
      <c r="Y39" s="140">
        <f>(($B$2="NGFurn")+($B$2="NGSecHt")+($B$2="NGHeating"))*StructuralVars!$O39</f>
        <v>0.9291298409071388</v>
      </c>
    </row>
    <row r="40" spans="21:25" ht="12.75">
      <c r="U40">
        <f t="shared" si="0"/>
        <v>2033</v>
      </c>
      <c r="V40" s="137">
        <f>INDEX(Shares!$B$2:$G$47,MATCH(Graphs!$U40,Shares!$A$2:$A$47,0),MATCH(Graphs!$B$2,Shares!$B$1:$G$1,0))</f>
        <v>0.30053337554716486</v>
      </c>
      <c r="W40" s="138">
        <f>INDEX(Efficiencies!$B$2:$F$47,MATCH(Graphs!$U40,Efficiencies!$A$2:$A$47,0),MATCH(Graphs!$B$2,Efficiencies!$B$1:$G$1,0))</f>
        <v>0.8521873559432546</v>
      </c>
      <c r="X40" s="138">
        <f>INDEX(Intensities!$B$2:$G$47,MATCH(Graphs!$U40,Intensities!$A$2:$A$47,0),MATCH(Graphs!$B$2,Intensities!$B$1:$G$1,0))</f>
        <v>320.93350383995187</v>
      </c>
      <c r="Y40" s="140">
        <f>(($B$2="NGFurn")+($B$2="NGSecHt")+($B$2="NGHeating"))*StructuralVars!$O40</f>
        <v>0.9266636557404937</v>
      </c>
    </row>
    <row r="41" spans="21:25" ht="12.75">
      <c r="U41">
        <f t="shared" si="0"/>
        <v>2034</v>
      </c>
      <c r="V41" s="137">
        <f>INDEX(Shares!$B$2:$G$47,MATCH(Graphs!$U41,Shares!$A$2:$A$47,0),MATCH(Graphs!$B$2,Shares!$B$1:$G$1,0))</f>
        <v>0.30043347069829923</v>
      </c>
      <c r="W41" s="138">
        <f>INDEX(Efficiencies!$B$2:$F$47,MATCH(Graphs!$U41,Efficiencies!$A$2:$A$47,0),MATCH(Graphs!$B$2,Efficiencies!$B$1:$G$1,0))</f>
        <v>0.8530249641246408</v>
      </c>
      <c r="X41" s="138">
        <f>INDEX(Intensities!$B$2:$G$47,MATCH(Graphs!$U41,Intensities!$A$2:$A$47,0),MATCH(Graphs!$B$2,Intensities!$B$1:$G$1,0))</f>
        <v>319.6623332491803</v>
      </c>
      <c r="Y41" s="140">
        <f>(($B$2="NGFurn")+($B$2="NGSecHt")+($B$2="NGHeating"))*StructuralVars!$O41</f>
        <v>0.9242077093935456</v>
      </c>
    </row>
    <row r="42" spans="21:25" ht="12.75">
      <c r="U42">
        <f t="shared" si="0"/>
        <v>2035</v>
      </c>
      <c r="V42" s="137">
        <f>INDEX(Shares!$B$2:$G$47,MATCH(Graphs!$U42,Shares!$A$2:$A$47,0),MATCH(Graphs!$B$2,Shares!$B$1:$G$1,0))</f>
        <v>0.30033246684804754</v>
      </c>
      <c r="W42" s="138">
        <f>INDEX(Efficiencies!$B$2:$F$47,MATCH(Graphs!$U42,Efficiencies!$A$2:$A$47,0),MATCH(Graphs!$B$2,Efficiencies!$B$1:$G$1,0))</f>
        <v>0.8536576666354</v>
      </c>
      <c r="X42" s="138">
        <f>INDEX(Intensities!$B$2:$G$47,MATCH(Graphs!$U42,Intensities!$A$2:$A$47,0),MATCH(Graphs!$B$2,Intensities!$B$1:$G$1,0))</f>
        <v>318.4890138889281</v>
      </c>
      <c r="Y42" s="140">
        <f>(($B$2="NGFurn")+($B$2="NGSecHt")+($B$2="NGHeating"))*StructuralVars!$O42</f>
        <v>0.9218082985250795</v>
      </c>
    </row>
    <row r="43" spans="21:25" ht="12.75">
      <c r="U43">
        <f t="shared" si="0"/>
        <v>2036</v>
      </c>
      <c r="V43" s="137">
        <f>INDEX(Shares!$B$2:$G$47,MATCH(Graphs!$U43,Shares!$A$2:$A$47,0),MATCH(Graphs!$B$2,Shares!$B$1:$G$1,0))</f>
        <v>0.30021758353213185</v>
      </c>
      <c r="W43" s="138">
        <f>INDEX(Efficiencies!$B$2:$F$47,MATCH(Graphs!$U43,Efficiencies!$A$2:$A$47,0),MATCH(Graphs!$B$2,Efficiencies!$B$1:$G$1,0))</f>
        <v>0.8544054311707431</v>
      </c>
      <c r="X43" s="138">
        <f>INDEX(Intensities!$B$2:$G$47,MATCH(Graphs!$U43,Intensities!$A$2:$A$47,0),MATCH(Graphs!$B$2,Intensities!$B$1:$G$1,0))</f>
        <v>317.26014361615864</v>
      </c>
      <c r="Y43" s="140">
        <f>(($B$2="NGFurn")+($B$2="NGSecHt")+($B$2="NGHeating"))*StructuralVars!$O43</f>
        <v>0.9194075959105806</v>
      </c>
    </row>
    <row r="44" spans="21:25" ht="12.75">
      <c r="U44">
        <f t="shared" si="0"/>
        <v>2037</v>
      </c>
      <c r="V44" s="137">
        <f>INDEX(Shares!$B$2:$G$47,MATCH(Graphs!$U44,Shares!$A$2:$A$47,0),MATCH(Graphs!$B$2,Shares!$B$1:$G$1,0))</f>
        <v>0.30009786529528826</v>
      </c>
      <c r="W44" s="138">
        <f>INDEX(Efficiencies!$B$2:$F$47,MATCH(Graphs!$U44,Efficiencies!$A$2:$A$47,0),MATCH(Graphs!$B$2,Efficiencies!$B$1:$G$1,0))</f>
        <v>0.8551445784151986</v>
      </c>
      <c r="X44" s="138">
        <f>INDEX(Intensities!$B$2:$G$47,MATCH(Graphs!$U44,Intensities!$A$2:$A$47,0),MATCH(Graphs!$B$2,Intensities!$B$1:$G$1,0))</f>
        <v>316.0726578780614</v>
      </c>
      <c r="Y44" s="140">
        <f>(($B$2="NGFurn")+($B$2="NGSecHt")+($B$2="NGHeating"))*StructuralVars!$O44</f>
        <v>0.9171244350697427</v>
      </c>
    </row>
    <row r="45" spans="21:25" ht="12.75">
      <c r="U45">
        <f t="shared" si="0"/>
        <v>2038</v>
      </c>
      <c r="V45" s="137">
        <f>INDEX(Shares!$B$2:$G$47,MATCH(Graphs!$U45,Shares!$A$2:$A$47,0),MATCH(Graphs!$B$2,Shares!$B$1:$G$1,0))</f>
        <v>0.2999756106162411</v>
      </c>
      <c r="W45" s="138">
        <f>INDEX(Efficiencies!$B$2:$F$47,MATCH(Graphs!$U45,Efficiencies!$A$2:$A$47,0),MATCH(Graphs!$B$2,Efficiencies!$B$1:$G$1,0))</f>
        <v>0.8559799902502621</v>
      </c>
      <c r="X45" s="138">
        <f>INDEX(Intensities!$B$2:$G$47,MATCH(Graphs!$U45,Intensities!$A$2:$A$47,0),MATCH(Graphs!$B$2,Intensities!$B$1:$G$1,0))</f>
        <v>314.8299915296033</v>
      </c>
      <c r="Y45" s="140">
        <f>(($B$2="NGFurn")+($B$2="NGSecHt")+($B$2="NGHeating"))*StructuralVars!$O45</f>
        <v>0.914783788926195</v>
      </c>
    </row>
    <row r="46" spans="21:25" ht="12.75">
      <c r="U46">
        <f>U45+1</f>
        <v>2039</v>
      </c>
      <c r="V46" s="137">
        <f>INDEX(Shares!$B$2:$G$47,MATCH(Graphs!$U46,Shares!$A$2:$A$47,0),MATCH(Graphs!$B$2,Shares!$B$1:$G$1,0))</f>
        <v>0.2998401939889453</v>
      </c>
      <c r="W46" s="138">
        <f>INDEX(Efficiencies!$B$2:$F$47,MATCH(Graphs!$U46,Efficiencies!$A$2:$A$47,0),MATCH(Graphs!$B$2,Efficiencies!$B$1:$G$1,0))</f>
        <v>0.856844630514657</v>
      </c>
      <c r="X46" s="138">
        <f>INDEX(Intensities!$B$2:$G$47,MATCH(Graphs!$U46,Intensities!$A$2:$A$47,0),MATCH(Graphs!$B$2,Intensities!$B$1:$G$1,0))</f>
        <v>313.53571474853345</v>
      </c>
      <c r="Y46" s="140">
        <f>(($B$2="NGFurn")+($B$2="NGSecHt")+($B$2="NGHeating"))*StructuralVars!$O46</f>
        <v>0.9123551823239072</v>
      </c>
    </row>
    <row r="47" spans="21:25" ht="12.75">
      <c r="U47">
        <f t="shared" si="0"/>
        <v>2040</v>
      </c>
      <c r="V47" s="137">
        <f>INDEX(Shares!$B$2:$G$47,MATCH(Graphs!$U47,Shares!$A$2:$A$47,0),MATCH(Graphs!$B$2,Shares!$B$1:$G$1,0))</f>
        <v>0.2996953312992064</v>
      </c>
      <c r="W47" s="138">
        <f>INDEX(Efficiencies!$B$2:$F$47,MATCH(Graphs!$U47,Efficiencies!$A$2:$A$47,0),MATCH(Graphs!$B$2,Efficiencies!$B$1:$G$1,0))</f>
        <v>0.8578203494478083</v>
      </c>
      <c r="X47" s="138">
        <f>INDEX(Intensities!$B$2:$G$47,MATCH(Graphs!$U47,Intensities!$A$2:$A$47,0),MATCH(Graphs!$B$2,Intensities!$B$1:$G$1,0))</f>
        <v>312.1678669761349</v>
      </c>
      <c r="Y47" s="140">
        <f>(($B$2="NGFurn")+($B$2="NGSecHt")+($B$2="NGHeating"))*StructuralVars!$O47</f>
        <v>0.9098488687844537</v>
      </c>
    </row>
  </sheetData>
  <sheetProtection/>
  <dataValidations count="1">
    <dataValidation type="list" allowBlank="1" showInputMessage="1" showErrorMessage="1" sqref="B2">
      <formula1>EndUses</formula1>
    </dataValidation>
  </dataValidations>
  <printOptions/>
  <pageMargins left="1" right="1" top="1.25" bottom="1" header="0.5" footer="0.5"/>
  <pageSetup horizontalDpi="90" verticalDpi="90" orientation="portrait" r:id="rId2"/>
  <headerFooter alignWithMargins="0">
    <oddHeader>&amp;R&amp;"Times New Roman,Bold"&amp;12Attachment 6 to Response to PSC-2 Question No. 56
Page &amp;P of &amp;N
Sinclair&amp;"Arial,Regular"&amp;10
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S577"/>
  <sheetViews>
    <sheetView tabSelected="1" workbookViewId="0" topLeftCell="A1">
      <selection activeCell="L14" sqref="L14"/>
    </sheetView>
  </sheetViews>
  <sheetFormatPr defaultColWidth="9.140625" defaultRowHeight="12.75"/>
  <cols>
    <col min="1" max="4" width="9.140625" style="141" customWidth="1"/>
    <col min="5" max="5" width="10.7109375" style="141" bestFit="1" customWidth="1"/>
    <col min="6" max="6" width="9.28125" style="141" bestFit="1" customWidth="1"/>
    <col min="7" max="7" width="9.140625" style="141" customWidth="1"/>
    <col min="8" max="8" width="9.140625" style="145" customWidth="1"/>
    <col min="9" max="9" width="13.57421875" style="142" bestFit="1" customWidth="1"/>
    <col min="10" max="10" width="9.140625" style="141" customWidth="1"/>
    <col min="11" max="12" width="11.140625" style="141" bestFit="1" customWidth="1"/>
    <col min="13" max="13" width="13.421875" style="141" bestFit="1" customWidth="1"/>
    <col min="14" max="14" width="17.00390625" style="141" bestFit="1" customWidth="1"/>
    <col min="15" max="16384" width="9.140625" style="141" customWidth="1"/>
  </cols>
  <sheetData>
    <row r="1" spans="1:15" ht="12.75">
      <c r="A1" s="141" t="s">
        <v>0</v>
      </c>
      <c r="B1" s="141" t="s">
        <v>2</v>
      </c>
      <c r="C1" s="141" t="s">
        <v>126</v>
      </c>
      <c r="D1" s="141" t="s">
        <v>127</v>
      </c>
      <c r="E1" s="141" t="s">
        <v>79</v>
      </c>
      <c r="F1" s="141" t="s">
        <v>128</v>
      </c>
      <c r="G1" s="141" t="s">
        <v>129</v>
      </c>
      <c r="H1" s="141" t="s">
        <v>130</v>
      </c>
      <c r="I1" s="142" t="s">
        <v>131</v>
      </c>
      <c r="J1" s="141" t="s">
        <v>132</v>
      </c>
      <c r="K1" s="141" t="s">
        <v>81</v>
      </c>
      <c r="L1" s="141" t="s">
        <v>82</v>
      </c>
      <c r="M1" s="141" t="s">
        <v>133</v>
      </c>
      <c r="N1" s="141" t="s">
        <v>134</v>
      </c>
      <c r="O1" s="141" t="s">
        <v>80</v>
      </c>
    </row>
    <row r="2" spans="1:15" ht="12.75">
      <c r="A2" s="141">
        <v>2001</v>
      </c>
      <c r="B2" s="141">
        <v>1</v>
      </c>
      <c r="C2" s="143">
        <v>21.482971126659578</v>
      </c>
      <c r="D2" s="143">
        <f>E2/F2/10</f>
        <v>38.42204799145407</v>
      </c>
      <c r="E2" s="142">
        <v>106464037</v>
      </c>
      <c r="F2" s="142">
        <v>277091</v>
      </c>
      <c r="G2" s="142"/>
      <c r="H2" s="141">
        <v>1216</v>
      </c>
      <c r="I2" s="142">
        <v>4083</v>
      </c>
      <c r="J2" s="141">
        <v>6.4371</v>
      </c>
      <c r="K2" s="142">
        <v>922238.333333333</v>
      </c>
      <c r="L2" s="142">
        <v>901326.858333333</v>
      </c>
      <c r="M2" s="144">
        <f>+K2/L2</f>
        <v>1.0232007676312542</v>
      </c>
      <c r="N2" s="145">
        <v>30.2257211040918</v>
      </c>
      <c r="O2" s="141">
        <v>32.333333333333336</v>
      </c>
    </row>
    <row r="3" spans="1:15" ht="12.75">
      <c r="A3" s="141">
        <v>2001</v>
      </c>
      <c r="B3" s="141">
        <v>2</v>
      </c>
      <c r="C3" s="143">
        <v>14.539086082755906</v>
      </c>
      <c r="D3" s="143">
        <f aca="true" t="shared" si="0" ref="D3:D66">E3/F3/10</f>
        <v>27.57498771463519</v>
      </c>
      <c r="E3" s="142">
        <v>76875481</v>
      </c>
      <c r="F3" s="142">
        <v>278787</v>
      </c>
      <c r="G3" s="142"/>
      <c r="H3" s="141">
        <v>814</v>
      </c>
      <c r="I3" s="142">
        <v>4083</v>
      </c>
      <c r="J3" s="141">
        <v>7.6248</v>
      </c>
      <c r="K3" s="142">
        <v>922935.666666667</v>
      </c>
      <c r="L3" s="142">
        <v>902049.716666667</v>
      </c>
      <c r="M3" s="144">
        <f aca="true" t="shared" si="1" ref="M3:M66">+K3/L3</f>
        <v>1.0231538790092187</v>
      </c>
      <c r="N3" s="145">
        <v>30.2257211040918</v>
      </c>
      <c r="O3" s="141">
        <v>29.857142857142858</v>
      </c>
    </row>
    <row r="4" spans="1:15" ht="12.75">
      <c r="A4" s="141">
        <v>2001</v>
      </c>
      <c r="B4" s="141">
        <v>3</v>
      </c>
      <c r="C4" s="143">
        <v>12.12158165631902</v>
      </c>
      <c r="D4" s="143">
        <f t="shared" si="0"/>
        <v>22.75878132339316</v>
      </c>
      <c r="E4" s="142">
        <v>63375468</v>
      </c>
      <c r="F4" s="142">
        <v>278466</v>
      </c>
      <c r="G4" s="142"/>
      <c r="H4" s="141">
        <v>688</v>
      </c>
      <c r="I4" s="142">
        <v>4083</v>
      </c>
      <c r="J4" s="141">
        <v>7.6248</v>
      </c>
      <c r="K4" s="142">
        <v>923633</v>
      </c>
      <c r="L4" s="142">
        <v>902772.575</v>
      </c>
      <c r="M4" s="144">
        <f t="shared" si="1"/>
        <v>1.0231070654754881</v>
      </c>
      <c r="N4" s="145">
        <v>30.2257211040918</v>
      </c>
      <c r="O4" s="141">
        <v>30.285714285714285</v>
      </c>
    </row>
    <row r="5" spans="1:15" ht="12.75">
      <c r="A5" s="141">
        <v>2001</v>
      </c>
      <c r="B5" s="141">
        <v>4</v>
      </c>
      <c r="C5" s="143">
        <v>7.66714032398436</v>
      </c>
      <c r="D5" s="143">
        <f t="shared" si="0"/>
        <v>15.244440022087877</v>
      </c>
      <c r="E5" s="142">
        <v>42514609</v>
      </c>
      <c r="F5" s="142">
        <v>278886</v>
      </c>
      <c r="G5" s="142"/>
      <c r="H5" s="141">
        <v>400</v>
      </c>
      <c r="I5" s="142">
        <v>4083</v>
      </c>
      <c r="J5" s="141">
        <v>6.4262</v>
      </c>
      <c r="K5" s="142">
        <v>924330.333333333</v>
      </c>
      <c r="L5" s="142">
        <v>903495.433333333</v>
      </c>
      <c r="M5" s="144">
        <f t="shared" si="1"/>
        <v>1.023060326849835</v>
      </c>
      <c r="N5" s="145">
        <v>30.3230475708252</v>
      </c>
      <c r="O5" s="141">
        <v>30.333333333333332</v>
      </c>
    </row>
    <row r="6" spans="1:15" ht="12.75">
      <c r="A6" s="141">
        <v>2001</v>
      </c>
      <c r="B6" s="141">
        <v>5</v>
      </c>
      <c r="C6" s="143">
        <v>2.798569749894067</v>
      </c>
      <c r="D6" s="143">
        <f t="shared" si="0"/>
        <v>5.9834429175589445</v>
      </c>
      <c r="E6" s="142">
        <v>16680702</v>
      </c>
      <c r="F6" s="142">
        <v>278781</v>
      </c>
      <c r="G6" s="142"/>
      <c r="H6" s="141">
        <v>82</v>
      </c>
      <c r="I6" s="142">
        <v>4083</v>
      </c>
      <c r="J6" s="141">
        <v>7.7083</v>
      </c>
      <c r="K6" s="142">
        <v>925027.666666667</v>
      </c>
      <c r="L6" s="142">
        <v>904218.291666667</v>
      </c>
      <c r="M6" s="144">
        <f t="shared" si="1"/>
        <v>1.0230136629526083</v>
      </c>
      <c r="N6" s="145">
        <v>30.3230475708252</v>
      </c>
      <c r="O6" s="141">
        <v>30.047619047619047</v>
      </c>
    </row>
    <row r="7" spans="1:15" ht="12.75">
      <c r="A7" s="141">
        <v>2001</v>
      </c>
      <c r="B7" s="141">
        <v>6</v>
      </c>
      <c r="C7" s="143">
        <v>2.0480001304485236</v>
      </c>
      <c r="D7" s="143">
        <f t="shared" si="0"/>
        <v>3.902845312058993</v>
      </c>
      <c r="E7" s="142">
        <v>10924025</v>
      </c>
      <c r="F7" s="142">
        <v>279899</v>
      </c>
      <c r="G7" s="142"/>
      <c r="H7" s="141">
        <v>29</v>
      </c>
      <c r="I7" s="142">
        <v>4083</v>
      </c>
      <c r="J7" s="141">
        <v>7.5009</v>
      </c>
      <c r="K7" s="142">
        <v>925725</v>
      </c>
      <c r="L7" s="142">
        <v>904941.15</v>
      </c>
      <c r="M7" s="144">
        <f t="shared" si="1"/>
        <v>1.0229670736047312</v>
      </c>
      <c r="N7" s="145">
        <v>30.3230475708252</v>
      </c>
      <c r="O7" s="141">
        <v>30.61904761904762</v>
      </c>
    </row>
    <row r="8" spans="1:15" ht="12.75">
      <c r="A8" s="141">
        <v>2001</v>
      </c>
      <c r="B8" s="141">
        <v>7</v>
      </c>
      <c r="C8" s="143">
        <v>1.7711073554398642</v>
      </c>
      <c r="D8" s="143">
        <f t="shared" si="0"/>
        <v>3.410679708696273</v>
      </c>
      <c r="E8" s="142">
        <v>9553996</v>
      </c>
      <c r="F8" s="142">
        <v>280120</v>
      </c>
      <c r="G8" s="142"/>
      <c r="H8" s="141">
        <v>0</v>
      </c>
      <c r="I8" s="142">
        <v>4083</v>
      </c>
      <c r="J8" s="141">
        <v>6.3856</v>
      </c>
      <c r="K8" s="142">
        <v>926422.333333333</v>
      </c>
      <c r="L8" s="142">
        <v>905664.008333333</v>
      </c>
      <c r="M8" s="144">
        <f t="shared" si="1"/>
        <v>1.022920558627698</v>
      </c>
      <c r="N8" s="145">
        <v>30.3346529720951</v>
      </c>
      <c r="O8" s="141">
        <v>30.761904761904763</v>
      </c>
    </row>
    <row r="9" spans="1:15" ht="12.75">
      <c r="A9" s="141">
        <v>2001</v>
      </c>
      <c r="B9" s="141">
        <v>8</v>
      </c>
      <c r="C9" s="143">
        <v>1.5728504197113033</v>
      </c>
      <c r="D9" s="143">
        <f t="shared" si="0"/>
        <v>3.0310455401796728</v>
      </c>
      <c r="E9" s="142">
        <v>8478774</v>
      </c>
      <c r="F9" s="142">
        <v>279731</v>
      </c>
      <c r="G9" s="142"/>
      <c r="H9" s="141">
        <v>0</v>
      </c>
      <c r="I9" s="142">
        <v>4083</v>
      </c>
      <c r="J9" s="141">
        <v>5.5025</v>
      </c>
      <c r="K9" s="142">
        <v>927119.666666667</v>
      </c>
      <c r="L9" s="142">
        <v>906386.866666667</v>
      </c>
      <c r="M9" s="144">
        <f t="shared" si="1"/>
        <v>1.0228741178435727</v>
      </c>
      <c r="N9" s="145">
        <v>30.3346529720951</v>
      </c>
      <c r="O9" s="141">
        <v>29.476190476190474</v>
      </c>
    </row>
    <row r="10" spans="1:15" ht="12.75">
      <c r="A10" s="141">
        <v>2001</v>
      </c>
      <c r="B10" s="141">
        <v>9</v>
      </c>
      <c r="C10" s="143">
        <v>1.6545917134024284</v>
      </c>
      <c r="D10" s="143">
        <f t="shared" si="0"/>
        <v>3.164309171148314</v>
      </c>
      <c r="E10" s="142">
        <v>8855161</v>
      </c>
      <c r="F10" s="142">
        <v>279845</v>
      </c>
      <c r="G10" s="142"/>
      <c r="H10" s="141">
        <v>7</v>
      </c>
      <c r="I10" s="142">
        <v>4083</v>
      </c>
      <c r="J10" s="141">
        <v>5.5025</v>
      </c>
      <c r="K10" s="142">
        <v>927817</v>
      </c>
      <c r="L10" s="142">
        <v>907109.725</v>
      </c>
      <c r="M10" s="144">
        <f t="shared" si="1"/>
        <v>1.022827751074987</v>
      </c>
      <c r="N10" s="145">
        <v>30.3346529720951</v>
      </c>
      <c r="O10" s="141">
        <v>30.571428571428573</v>
      </c>
    </row>
    <row r="11" spans="1:15" ht="12.75">
      <c r="A11" s="141">
        <v>2001</v>
      </c>
      <c r="B11" s="141">
        <v>10</v>
      </c>
      <c r="C11" s="143">
        <v>2.708578528710005</v>
      </c>
      <c r="D11" s="143">
        <f t="shared" si="0"/>
        <v>4.728090525661676</v>
      </c>
      <c r="E11" s="142">
        <v>13239079</v>
      </c>
      <c r="F11" s="142">
        <v>280009</v>
      </c>
      <c r="G11" s="142"/>
      <c r="H11" s="141">
        <v>117</v>
      </c>
      <c r="I11" s="142">
        <v>4083</v>
      </c>
      <c r="J11" s="141">
        <v>5.5025</v>
      </c>
      <c r="K11" s="142">
        <v>928514.333333333</v>
      </c>
      <c r="L11" s="142">
        <v>907832.583333333</v>
      </c>
      <c r="M11" s="144">
        <f t="shared" si="1"/>
        <v>1.022781458145137</v>
      </c>
      <c r="N11" s="145">
        <v>30.4364708150013</v>
      </c>
      <c r="O11" s="141">
        <v>29.666666666666668</v>
      </c>
    </row>
    <row r="12" spans="1:15" ht="12.75">
      <c r="A12" s="141">
        <v>2001</v>
      </c>
      <c r="B12" s="141">
        <v>11</v>
      </c>
      <c r="C12" s="143">
        <v>5.611329055864452</v>
      </c>
      <c r="D12" s="143">
        <f t="shared" si="0"/>
        <v>10.727932096569974</v>
      </c>
      <c r="E12" s="142">
        <v>30163083</v>
      </c>
      <c r="F12" s="142">
        <v>281164</v>
      </c>
      <c r="G12" s="142"/>
      <c r="H12" s="141">
        <v>289</v>
      </c>
      <c r="I12" s="142">
        <v>4083</v>
      </c>
      <c r="J12" s="141">
        <v>4.5864</v>
      </c>
      <c r="K12" s="142">
        <v>929211.666666667</v>
      </c>
      <c r="L12" s="142">
        <v>908555.441666667</v>
      </c>
      <c r="M12" s="144">
        <f t="shared" si="1"/>
        <v>1.0227352388777815</v>
      </c>
      <c r="N12" s="145">
        <v>30.4364708150013</v>
      </c>
      <c r="O12" s="141">
        <v>29.952380952380953</v>
      </c>
    </row>
    <row r="13" spans="1:15" ht="12.75">
      <c r="A13" s="141">
        <v>2001</v>
      </c>
      <c r="B13" s="141">
        <v>12</v>
      </c>
      <c r="C13" s="143">
        <v>8.346557756831556</v>
      </c>
      <c r="D13" s="143">
        <f t="shared" si="0"/>
        <v>18.30111242965153</v>
      </c>
      <c r="E13" s="142">
        <v>51509579</v>
      </c>
      <c r="F13" s="142">
        <v>281456</v>
      </c>
      <c r="G13" s="142"/>
      <c r="H13" s="141">
        <v>450</v>
      </c>
      <c r="I13" s="142">
        <v>4083</v>
      </c>
      <c r="J13" s="141">
        <v>4.5864</v>
      </c>
      <c r="K13" s="142">
        <v>929909</v>
      </c>
      <c r="L13" s="142">
        <v>909278.3</v>
      </c>
      <c r="M13" s="144">
        <f t="shared" si="1"/>
        <v>1.0226890930972399</v>
      </c>
      <c r="N13" s="145">
        <v>30.4364708150013</v>
      </c>
      <c r="O13" s="141">
        <v>31.428571428571427</v>
      </c>
    </row>
    <row r="14" spans="1:15" ht="12.75">
      <c r="A14" s="146">
        <f>+A2+1</f>
        <v>2002</v>
      </c>
      <c r="B14" s="146">
        <f>+B2</f>
        <v>1</v>
      </c>
      <c r="C14" s="143">
        <v>16.006848960514006</v>
      </c>
      <c r="D14" s="143">
        <f t="shared" si="0"/>
        <v>31.704711594084603</v>
      </c>
      <c r="E14" s="142">
        <v>89335317</v>
      </c>
      <c r="F14" s="142">
        <v>281773</v>
      </c>
      <c r="G14" s="142"/>
      <c r="H14" s="141">
        <v>894</v>
      </c>
      <c r="I14" s="142">
        <v>4083</v>
      </c>
      <c r="J14" s="141">
        <v>4.5864</v>
      </c>
      <c r="K14" s="142">
        <v>930407.416666667</v>
      </c>
      <c r="L14" s="142">
        <v>910001.158333333</v>
      </c>
      <c r="M14" s="144">
        <f t="shared" si="1"/>
        <v>1.0224244311630417</v>
      </c>
      <c r="N14" s="145">
        <v>30.4703223451431</v>
      </c>
      <c r="O14" s="141">
        <v>32.38095238095238</v>
      </c>
    </row>
    <row r="15" spans="1:15" ht="12.75">
      <c r="A15" s="146">
        <f aca="true" t="shared" si="2" ref="A15:A78">+A3+1</f>
        <v>2002</v>
      </c>
      <c r="B15" s="146">
        <f aca="true" t="shared" si="3" ref="B15:B78">+B3</f>
        <v>2</v>
      </c>
      <c r="C15" s="143">
        <v>12.373046843168513</v>
      </c>
      <c r="D15" s="143">
        <f t="shared" si="0"/>
        <v>25.453800819380497</v>
      </c>
      <c r="E15" s="142">
        <v>72256468</v>
      </c>
      <c r="F15" s="142">
        <v>283873</v>
      </c>
      <c r="G15" s="142"/>
      <c r="H15" s="141">
        <v>649</v>
      </c>
      <c r="I15" s="142">
        <v>4083</v>
      </c>
      <c r="J15" s="141">
        <v>4.5597</v>
      </c>
      <c r="K15" s="142">
        <v>930905.833333333</v>
      </c>
      <c r="L15" s="142">
        <v>910724.016666667</v>
      </c>
      <c r="M15" s="144">
        <f t="shared" si="1"/>
        <v>1.022160189362891</v>
      </c>
      <c r="N15" s="145">
        <v>30.4703223451431</v>
      </c>
      <c r="O15" s="141">
        <v>29.904761904761905</v>
      </c>
    </row>
    <row r="16" spans="1:15" ht="12.75">
      <c r="A16" s="146">
        <f t="shared" si="2"/>
        <v>2002</v>
      </c>
      <c r="B16" s="146">
        <f t="shared" si="3"/>
        <v>3</v>
      </c>
      <c r="C16" s="143">
        <v>12.40485329079134</v>
      </c>
      <c r="D16" s="143">
        <f t="shared" si="0"/>
        <v>23.558240182120606</v>
      </c>
      <c r="E16" s="142">
        <v>66850747</v>
      </c>
      <c r="F16" s="142">
        <v>283768</v>
      </c>
      <c r="G16" s="142"/>
      <c r="H16" s="141">
        <v>657</v>
      </c>
      <c r="I16" s="142">
        <v>4083</v>
      </c>
      <c r="J16" s="141">
        <v>4.5597</v>
      </c>
      <c r="K16" s="142">
        <v>931404.25</v>
      </c>
      <c r="L16" s="142">
        <v>911446.875</v>
      </c>
      <c r="M16" s="144">
        <f t="shared" si="1"/>
        <v>1.0218963666971814</v>
      </c>
      <c r="N16" s="145">
        <v>30.4703223451431</v>
      </c>
      <c r="O16" s="141">
        <v>30.523809523809526</v>
      </c>
    </row>
    <row r="17" spans="1:15" ht="12.75">
      <c r="A17" s="146">
        <f t="shared" si="2"/>
        <v>2002</v>
      </c>
      <c r="B17" s="146">
        <f t="shared" si="3"/>
        <v>4</v>
      </c>
      <c r="C17" s="143">
        <v>7.517097700487107</v>
      </c>
      <c r="D17" s="143">
        <f t="shared" si="0"/>
        <v>15.163214053764047</v>
      </c>
      <c r="E17" s="142">
        <v>42959205</v>
      </c>
      <c r="F17" s="142">
        <v>283312</v>
      </c>
      <c r="G17" s="142"/>
      <c r="H17" s="141">
        <v>384</v>
      </c>
      <c r="I17" s="142">
        <v>4083</v>
      </c>
      <c r="J17" s="141">
        <v>4.5597</v>
      </c>
      <c r="K17" s="142">
        <v>931902.666666667</v>
      </c>
      <c r="L17" s="142">
        <v>912169.733333333</v>
      </c>
      <c r="M17" s="144">
        <f t="shared" si="1"/>
        <v>1.0216329621694682</v>
      </c>
      <c r="N17" s="145">
        <v>30.5595937994807</v>
      </c>
      <c r="O17" s="141">
        <v>30.571428571428573</v>
      </c>
    </row>
    <row r="18" spans="1:15" ht="12.75">
      <c r="A18" s="146">
        <f t="shared" si="2"/>
        <v>2002</v>
      </c>
      <c r="B18" s="146">
        <f t="shared" si="3"/>
        <v>5</v>
      </c>
      <c r="C18" s="143">
        <v>3.2599674707818544</v>
      </c>
      <c r="D18" s="143">
        <f t="shared" si="0"/>
        <v>6.511149279604021</v>
      </c>
      <c r="E18" s="142">
        <v>18442635</v>
      </c>
      <c r="F18" s="142">
        <v>283247</v>
      </c>
      <c r="G18" s="142"/>
      <c r="H18" s="141">
        <v>122</v>
      </c>
      <c r="I18" s="142">
        <v>4083</v>
      </c>
      <c r="J18" s="141">
        <v>3.9045</v>
      </c>
      <c r="K18" s="142">
        <v>932401.083333333</v>
      </c>
      <c r="L18" s="142">
        <v>912892.591666667</v>
      </c>
      <c r="M18" s="144">
        <f t="shared" si="1"/>
        <v>1.0213699747864635</v>
      </c>
      <c r="N18" s="145">
        <v>30.5595937994807</v>
      </c>
      <c r="O18" s="141">
        <v>29.571428571428573</v>
      </c>
    </row>
    <row r="19" spans="1:15" ht="12.75">
      <c r="A19" s="146">
        <f t="shared" si="2"/>
        <v>2002</v>
      </c>
      <c r="B19" s="146">
        <f t="shared" si="3"/>
        <v>6</v>
      </c>
      <c r="C19" s="143">
        <v>2.4612605500684857</v>
      </c>
      <c r="D19" s="143">
        <f t="shared" si="0"/>
        <v>4.5695412534052275</v>
      </c>
      <c r="E19" s="142">
        <v>12983072</v>
      </c>
      <c r="F19" s="142">
        <v>284122</v>
      </c>
      <c r="G19" s="142"/>
      <c r="H19" s="141">
        <v>52</v>
      </c>
      <c r="I19" s="142">
        <v>4083</v>
      </c>
      <c r="J19" s="141">
        <v>3.9045</v>
      </c>
      <c r="K19" s="142">
        <v>932899.5</v>
      </c>
      <c r="L19" s="142">
        <v>913615.45</v>
      </c>
      <c r="M19" s="144">
        <f t="shared" si="1"/>
        <v>1.0211074035580288</v>
      </c>
      <c r="N19" s="145">
        <v>30.5595937994807</v>
      </c>
      <c r="O19" s="141">
        <v>30.666666666666668</v>
      </c>
    </row>
    <row r="20" spans="1:15" ht="12.75">
      <c r="A20" s="146">
        <f t="shared" si="2"/>
        <v>2002</v>
      </c>
      <c r="B20" s="146">
        <f t="shared" si="3"/>
        <v>7</v>
      </c>
      <c r="C20" s="143">
        <v>1.6566344634197594</v>
      </c>
      <c r="D20" s="143">
        <f t="shared" si="0"/>
        <v>3.2011267694930416</v>
      </c>
      <c r="E20" s="142">
        <v>9088287</v>
      </c>
      <c r="F20" s="142">
        <v>283909</v>
      </c>
      <c r="G20" s="142"/>
      <c r="H20" s="141">
        <v>0</v>
      </c>
      <c r="I20" s="142">
        <v>4083</v>
      </c>
      <c r="J20" s="141">
        <v>3.9045</v>
      </c>
      <c r="K20" s="142">
        <v>933397.916666667</v>
      </c>
      <c r="L20" s="142">
        <v>914338.308333333</v>
      </c>
      <c r="M20" s="144">
        <f t="shared" si="1"/>
        <v>1.0208452474971503</v>
      </c>
      <c r="N20" s="145">
        <v>30.4950529393475</v>
      </c>
      <c r="O20" s="141">
        <v>30.666666666666668</v>
      </c>
    </row>
    <row r="21" spans="1:15" ht="12.75">
      <c r="A21" s="146">
        <f t="shared" si="2"/>
        <v>2002</v>
      </c>
      <c r="B21" s="146">
        <f t="shared" si="3"/>
        <v>8</v>
      </c>
      <c r="C21" s="143">
        <v>1.4778785068351126</v>
      </c>
      <c r="D21" s="143">
        <f t="shared" si="0"/>
        <v>2.8460320307855738</v>
      </c>
      <c r="E21" s="142">
        <v>8090956</v>
      </c>
      <c r="F21" s="142">
        <v>284289</v>
      </c>
      <c r="G21" s="142"/>
      <c r="H21" s="141">
        <v>0</v>
      </c>
      <c r="I21" s="142">
        <v>4083</v>
      </c>
      <c r="J21" s="141">
        <v>4.6603</v>
      </c>
      <c r="K21" s="142">
        <v>933896.333333333</v>
      </c>
      <c r="L21" s="142">
        <v>915061.166666667</v>
      </c>
      <c r="M21" s="144">
        <f t="shared" si="1"/>
        <v>1.0205835056199333</v>
      </c>
      <c r="N21" s="145">
        <v>30.4950529393475</v>
      </c>
      <c r="O21" s="141">
        <v>29.476190476190474</v>
      </c>
    </row>
    <row r="22" spans="1:15" ht="12.75">
      <c r="A22" s="146">
        <f t="shared" si="2"/>
        <v>2002</v>
      </c>
      <c r="B22" s="146">
        <f t="shared" si="3"/>
        <v>9</v>
      </c>
      <c r="C22" s="143">
        <v>1.5788044502817578</v>
      </c>
      <c r="D22" s="143">
        <f t="shared" si="0"/>
        <v>3.077706289772528</v>
      </c>
      <c r="E22" s="142">
        <v>8753920</v>
      </c>
      <c r="F22" s="142">
        <v>284430</v>
      </c>
      <c r="G22" s="142"/>
      <c r="H22" s="141">
        <v>0</v>
      </c>
      <c r="I22" s="142">
        <v>4083</v>
      </c>
      <c r="J22" s="141">
        <v>4.6603</v>
      </c>
      <c r="K22" s="142">
        <v>934394.75</v>
      </c>
      <c r="L22" s="142">
        <v>915784.025</v>
      </c>
      <c r="M22" s="144">
        <f t="shared" si="1"/>
        <v>1.020322176945596</v>
      </c>
      <c r="N22" s="145">
        <v>30.4950529393475</v>
      </c>
      <c r="O22" s="141">
        <v>30.714285714285715</v>
      </c>
    </row>
    <row r="23" spans="1:15" ht="12.75">
      <c r="A23" s="146">
        <f t="shared" si="2"/>
        <v>2002</v>
      </c>
      <c r="B23" s="146">
        <f t="shared" si="3"/>
        <v>10</v>
      </c>
      <c r="C23" s="143">
        <v>2.2730784919712343</v>
      </c>
      <c r="D23" s="143">
        <f t="shared" si="0"/>
        <v>4.253910979854446</v>
      </c>
      <c r="E23" s="142">
        <v>12099399</v>
      </c>
      <c r="F23" s="142">
        <v>284430</v>
      </c>
      <c r="G23" s="142"/>
      <c r="H23" s="141">
        <v>80</v>
      </c>
      <c r="I23" s="142">
        <v>4083</v>
      </c>
      <c r="J23" s="141">
        <v>4.6603</v>
      </c>
      <c r="K23" s="142">
        <v>934893.166666667</v>
      </c>
      <c r="L23" s="142">
        <v>916506.883333333</v>
      </c>
      <c r="M23" s="144">
        <f t="shared" si="1"/>
        <v>1.020061260496444</v>
      </c>
      <c r="N23" s="145">
        <v>30.5386301434294</v>
      </c>
      <c r="O23" s="141">
        <v>29.523809523809526</v>
      </c>
    </row>
    <row r="24" spans="1:15" ht="12.75">
      <c r="A24" s="146">
        <f t="shared" si="2"/>
        <v>2002</v>
      </c>
      <c r="B24" s="146">
        <f t="shared" si="3"/>
        <v>11</v>
      </c>
      <c r="C24" s="143">
        <v>6.765747805815713</v>
      </c>
      <c r="D24" s="143">
        <f t="shared" si="0"/>
        <v>11.787268408218178</v>
      </c>
      <c r="E24" s="142">
        <v>33642750</v>
      </c>
      <c r="F24" s="142">
        <v>285416</v>
      </c>
      <c r="G24" s="142"/>
      <c r="H24" s="141">
        <v>400</v>
      </c>
      <c r="I24" s="142">
        <v>4083</v>
      </c>
      <c r="J24" s="141">
        <v>5.3608</v>
      </c>
      <c r="K24" s="142">
        <v>935391.583333333</v>
      </c>
      <c r="L24" s="142">
        <v>917229.741666667</v>
      </c>
      <c r="M24" s="144">
        <f t="shared" si="1"/>
        <v>1.0198007552978654</v>
      </c>
      <c r="N24" s="145">
        <v>30.5386301434294</v>
      </c>
      <c r="O24" s="141">
        <v>29.38095238095238</v>
      </c>
    </row>
    <row r="25" spans="1:15" ht="12.75">
      <c r="A25" s="146">
        <f t="shared" si="2"/>
        <v>2002</v>
      </c>
      <c r="B25" s="146">
        <f t="shared" si="3"/>
        <v>12</v>
      </c>
      <c r="C25" s="143">
        <v>14.308310353701687</v>
      </c>
      <c r="D25" s="143">
        <f t="shared" si="0"/>
        <v>25.581617804333266</v>
      </c>
      <c r="E25" s="142">
        <v>72955960</v>
      </c>
      <c r="F25" s="142">
        <v>285189</v>
      </c>
      <c r="G25" s="142"/>
      <c r="H25" s="141">
        <v>800</v>
      </c>
      <c r="I25" s="142">
        <v>4083</v>
      </c>
      <c r="J25" s="141">
        <v>5.3608</v>
      </c>
      <c r="K25" s="142">
        <v>935890</v>
      </c>
      <c r="L25" s="142">
        <v>917952.6</v>
      </c>
      <c r="M25" s="144">
        <f t="shared" si="1"/>
        <v>1.0195406603783246</v>
      </c>
      <c r="N25" s="145">
        <v>30.5386301434294</v>
      </c>
      <c r="O25" s="141">
        <v>32.04761904761905</v>
      </c>
    </row>
    <row r="26" spans="1:15" ht="12.75">
      <c r="A26" s="146">
        <f t="shared" si="2"/>
        <v>2003</v>
      </c>
      <c r="B26" s="146">
        <f t="shared" si="3"/>
        <v>1</v>
      </c>
      <c r="C26" s="143">
        <v>16.722479189844556</v>
      </c>
      <c r="D26" s="143">
        <f t="shared" si="0"/>
        <v>32.41948652019168</v>
      </c>
      <c r="E26" s="142">
        <v>92545963</v>
      </c>
      <c r="F26" s="142">
        <v>285464</v>
      </c>
      <c r="G26" s="142"/>
      <c r="H26" s="141">
        <v>951</v>
      </c>
      <c r="I26" s="142">
        <v>4083</v>
      </c>
      <c r="J26" s="141">
        <v>5.3608</v>
      </c>
      <c r="K26" s="142">
        <v>936500.666666667</v>
      </c>
      <c r="L26" s="142">
        <v>918675.458333333</v>
      </c>
      <c r="M26" s="144">
        <f t="shared" si="1"/>
        <v>1.0194031615535617</v>
      </c>
      <c r="N26" s="145">
        <v>30.2921088822264</v>
      </c>
      <c r="O26" s="141">
        <v>32.333333333333336</v>
      </c>
    </row>
    <row r="27" spans="1:15" ht="12.75">
      <c r="A27" s="146">
        <f t="shared" si="2"/>
        <v>2003</v>
      </c>
      <c r="B27" s="146">
        <f t="shared" si="3"/>
        <v>2</v>
      </c>
      <c r="C27" s="143">
        <v>18.67741455251812</v>
      </c>
      <c r="D27" s="143">
        <f t="shared" si="0"/>
        <v>32.39385503836032</v>
      </c>
      <c r="E27" s="142">
        <v>93059771</v>
      </c>
      <c r="F27" s="142">
        <v>287276</v>
      </c>
      <c r="G27" s="142"/>
      <c r="H27" s="141">
        <v>1085</v>
      </c>
      <c r="I27" s="142">
        <v>4083</v>
      </c>
      <c r="J27" s="141">
        <v>5.3741</v>
      </c>
      <c r="K27" s="142">
        <v>937111.333333333</v>
      </c>
      <c r="L27" s="142">
        <v>919398.316666667</v>
      </c>
      <c r="M27" s="144">
        <f t="shared" si="1"/>
        <v>1.0192658789401372</v>
      </c>
      <c r="N27" s="145">
        <v>30.2921088822264</v>
      </c>
      <c r="O27" s="141">
        <v>30.047619047619047</v>
      </c>
    </row>
    <row r="28" spans="1:15" ht="12.75">
      <c r="A28" s="146">
        <f t="shared" si="2"/>
        <v>2003</v>
      </c>
      <c r="B28" s="146">
        <f t="shared" si="3"/>
        <v>3</v>
      </c>
      <c r="C28" s="143">
        <v>13.525882672637481</v>
      </c>
      <c r="D28" s="143">
        <f t="shared" si="0"/>
        <v>24.659750577173906</v>
      </c>
      <c r="E28" s="142">
        <v>70709862</v>
      </c>
      <c r="F28" s="142">
        <v>286742</v>
      </c>
      <c r="G28" s="142"/>
      <c r="H28" s="141">
        <v>762</v>
      </c>
      <c r="I28" s="142">
        <v>4083</v>
      </c>
      <c r="J28" s="141">
        <v>5.3741</v>
      </c>
      <c r="K28" s="142">
        <v>937722</v>
      </c>
      <c r="L28" s="142">
        <v>920121.175</v>
      </c>
      <c r="M28" s="144">
        <f t="shared" si="1"/>
        <v>1.019128812028481</v>
      </c>
      <c r="N28" s="145">
        <v>30.2921088822264</v>
      </c>
      <c r="O28" s="141">
        <v>30.19047619047619</v>
      </c>
    </row>
    <row r="29" spans="1:15" ht="12.75">
      <c r="A29" s="146">
        <f t="shared" si="2"/>
        <v>2003</v>
      </c>
      <c r="B29" s="146">
        <f t="shared" si="3"/>
        <v>4</v>
      </c>
      <c r="C29" s="143">
        <v>5.955489417528796</v>
      </c>
      <c r="D29" s="143">
        <f t="shared" si="0"/>
        <v>13.177983132336895</v>
      </c>
      <c r="E29" s="142">
        <v>37797223</v>
      </c>
      <c r="F29" s="142">
        <v>286821</v>
      </c>
      <c r="G29" s="142"/>
      <c r="H29" s="141">
        <v>298</v>
      </c>
      <c r="I29" s="142">
        <v>4083</v>
      </c>
      <c r="J29" s="141">
        <v>5.3741</v>
      </c>
      <c r="K29" s="142">
        <v>938332.666666667</v>
      </c>
      <c r="L29" s="142">
        <v>920844.033333333</v>
      </c>
      <c r="M29" s="144">
        <f t="shared" si="1"/>
        <v>1.0189919603106157</v>
      </c>
      <c r="N29" s="145">
        <v>30.4556789390472</v>
      </c>
      <c r="O29" s="141">
        <v>30</v>
      </c>
    </row>
    <row r="30" spans="1:15" ht="12.75">
      <c r="A30" s="146">
        <f t="shared" si="2"/>
        <v>2003</v>
      </c>
      <c r="B30" s="146">
        <f t="shared" si="3"/>
        <v>5</v>
      </c>
      <c r="C30" s="143">
        <v>3.157406816902715</v>
      </c>
      <c r="D30" s="143">
        <f t="shared" si="0"/>
        <v>6.34152315971221</v>
      </c>
      <c r="E30" s="142">
        <v>18254011</v>
      </c>
      <c r="F30" s="142">
        <v>287849</v>
      </c>
      <c r="G30" s="142"/>
      <c r="H30" s="141">
        <v>109</v>
      </c>
      <c r="I30" s="142">
        <v>4083</v>
      </c>
      <c r="J30" s="141">
        <v>6.9195</v>
      </c>
      <c r="K30" s="142">
        <v>938943.333333333</v>
      </c>
      <c r="L30" s="142">
        <v>921566.891666667</v>
      </c>
      <c r="M30" s="144">
        <f t="shared" si="1"/>
        <v>1.0188553232801587</v>
      </c>
      <c r="N30" s="145">
        <v>30.4556789390472</v>
      </c>
      <c r="O30" s="141">
        <v>30.476190476190474</v>
      </c>
    </row>
    <row r="31" spans="1:15" ht="12.75">
      <c r="A31" s="146">
        <f t="shared" si="2"/>
        <v>2003</v>
      </c>
      <c r="B31" s="146">
        <f t="shared" si="3"/>
        <v>6</v>
      </c>
      <c r="C31" s="143">
        <v>2.1769443915220843</v>
      </c>
      <c r="D31" s="143">
        <f t="shared" si="0"/>
        <v>4.16890531537227</v>
      </c>
      <c r="E31" s="142">
        <v>12001528</v>
      </c>
      <c r="F31" s="142">
        <v>287882</v>
      </c>
      <c r="G31" s="142"/>
      <c r="H31" s="141">
        <v>38</v>
      </c>
      <c r="I31" s="142">
        <v>4083</v>
      </c>
      <c r="J31" s="141">
        <v>6.9195</v>
      </c>
      <c r="K31" s="142">
        <v>939554</v>
      </c>
      <c r="L31" s="142">
        <v>922289.75</v>
      </c>
      <c r="M31" s="144">
        <f t="shared" si="1"/>
        <v>1.0187189004323207</v>
      </c>
      <c r="N31" s="145">
        <v>30.4556789390472</v>
      </c>
      <c r="O31" s="141">
        <v>30.523809523809526</v>
      </c>
    </row>
    <row r="32" spans="1:15" ht="12.75">
      <c r="A32" s="146">
        <f t="shared" si="2"/>
        <v>2003</v>
      </c>
      <c r="B32" s="146">
        <f t="shared" si="3"/>
        <v>7</v>
      </c>
      <c r="C32" s="143">
        <v>1.6056261761483117</v>
      </c>
      <c r="D32" s="143">
        <f t="shared" si="0"/>
        <v>3.0966364600907936</v>
      </c>
      <c r="E32" s="142">
        <v>8901746</v>
      </c>
      <c r="F32" s="142">
        <v>287465</v>
      </c>
      <c r="G32" s="142"/>
      <c r="H32" s="141">
        <v>0</v>
      </c>
      <c r="I32" s="142">
        <v>4083</v>
      </c>
      <c r="J32" s="141">
        <v>6.9195</v>
      </c>
      <c r="K32" s="142">
        <v>940164.666666667</v>
      </c>
      <c r="L32" s="142">
        <v>923012.608333333</v>
      </c>
      <c r="M32" s="144">
        <f t="shared" si="1"/>
        <v>1.0185826912638876</v>
      </c>
      <c r="N32" s="145">
        <v>30.5545256629534</v>
      </c>
      <c r="O32" s="141">
        <v>30.666666666666668</v>
      </c>
    </row>
    <row r="33" spans="1:15" ht="12.75">
      <c r="A33" s="146">
        <f t="shared" si="2"/>
        <v>2003</v>
      </c>
      <c r="B33" s="146">
        <f t="shared" si="3"/>
        <v>8</v>
      </c>
      <c r="C33" s="143">
        <v>1.5155320593884778</v>
      </c>
      <c r="D33" s="143">
        <f t="shared" si="0"/>
        <v>2.921289945399689</v>
      </c>
      <c r="E33" s="142">
        <v>8394648</v>
      </c>
      <c r="F33" s="142">
        <v>287361</v>
      </c>
      <c r="G33" s="142"/>
      <c r="H33" s="141">
        <v>0</v>
      </c>
      <c r="I33" s="142">
        <v>4083</v>
      </c>
      <c r="J33" s="141">
        <v>8.0328</v>
      </c>
      <c r="K33" s="142">
        <v>940775.333333333</v>
      </c>
      <c r="L33" s="142">
        <v>923735.466666667</v>
      </c>
      <c r="M33" s="144">
        <f t="shared" si="1"/>
        <v>1.0184466952732203</v>
      </c>
      <c r="N33" s="145">
        <v>30.5545256629534</v>
      </c>
      <c r="O33" s="141">
        <v>29.476190476190474</v>
      </c>
    </row>
    <row r="34" spans="1:15" ht="12.75">
      <c r="A34" s="146">
        <f t="shared" si="2"/>
        <v>2003</v>
      </c>
      <c r="B34" s="146">
        <f t="shared" si="3"/>
        <v>9</v>
      </c>
      <c r="C34" s="143">
        <v>1.586687132179952</v>
      </c>
      <c r="D34" s="143">
        <f t="shared" si="0"/>
        <v>3.0735287255861246</v>
      </c>
      <c r="E34" s="142">
        <v>8826652</v>
      </c>
      <c r="F34" s="142">
        <v>287183</v>
      </c>
      <c r="G34" s="142"/>
      <c r="H34" s="141">
        <v>5</v>
      </c>
      <c r="I34" s="142">
        <v>4083</v>
      </c>
      <c r="J34" s="141">
        <v>8.0328</v>
      </c>
      <c r="K34" s="142">
        <v>941386</v>
      </c>
      <c r="L34" s="142">
        <v>924458.325</v>
      </c>
      <c r="M34" s="144">
        <f t="shared" si="1"/>
        <v>1.0183109119602554</v>
      </c>
      <c r="N34" s="145">
        <v>30.5545256629534</v>
      </c>
      <c r="O34" s="141">
        <v>30.857142857142858</v>
      </c>
    </row>
    <row r="35" spans="1:15" ht="12.75">
      <c r="A35" s="146">
        <f t="shared" si="2"/>
        <v>2003</v>
      </c>
      <c r="B35" s="146">
        <f t="shared" si="3"/>
        <v>10</v>
      </c>
      <c r="C35" s="143">
        <v>2.5405871605976116</v>
      </c>
      <c r="D35" s="143">
        <f t="shared" si="0"/>
        <v>4.430928721940686</v>
      </c>
      <c r="E35" s="142">
        <v>12721861</v>
      </c>
      <c r="F35" s="142">
        <v>287115</v>
      </c>
      <c r="G35" s="142"/>
      <c r="H35" s="141">
        <v>136</v>
      </c>
      <c r="I35" s="142">
        <v>4083</v>
      </c>
      <c r="J35" s="141">
        <v>8.0328</v>
      </c>
      <c r="K35" s="142">
        <v>941996.666666667</v>
      </c>
      <c r="L35" s="142">
        <v>925181.183333333</v>
      </c>
      <c r="M35" s="144">
        <f t="shared" si="1"/>
        <v>1.0181753408264849</v>
      </c>
      <c r="N35" s="145">
        <v>30.765709765512</v>
      </c>
      <c r="O35" s="141">
        <v>29.38095238095238</v>
      </c>
    </row>
    <row r="36" spans="1:15" ht="12.75">
      <c r="A36" s="146">
        <f t="shared" si="2"/>
        <v>2003</v>
      </c>
      <c r="B36" s="146">
        <f t="shared" si="3"/>
        <v>11</v>
      </c>
      <c r="C36" s="143">
        <v>4.755680542161728</v>
      </c>
      <c r="D36" s="143">
        <f t="shared" si="0"/>
        <v>9.72301017831072</v>
      </c>
      <c r="E36" s="142">
        <v>28103972</v>
      </c>
      <c r="F36" s="142">
        <v>289046</v>
      </c>
      <c r="G36" s="142"/>
      <c r="H36" s="141">
        <v>260</v>
      </c>
      <c r="I36" s="142">
        <v>4083</v>
      </c>
      <c r="J36" s="141">
        <v>7.2454</v>
      </c>
      <c r="K36" s="142">
        <v>942607.333333333</v>
      </c>
      <c r="L36" s="142">
        <v>925904.041666667</v>
      </c>
      <c r="M36" s="144">
        <f t="shared" si="1"/>
        <v>1.0180399813749592</v>
      </c>
      <c r="N36" s="145">
        <v>30.765709765512</v>
      </c>
      <c r="O36" s="141">
        <v>29.571428571428573</v>
      </c>
    </row>
    <row r="37" spans="1:15" ht="12.75">
      <c r="A37" s="146">
        <f t="shared" si="2"/>
        <v>2003</v>
      </c>
      <c r="B37" s="146">
        <f t="shared" si="3"/>
        <v>12</v>
      </c>
      <c r="C37" s="143">
        <v>11.423007270415063</v>
      </c>
      <c r="D37" s="143">
        <f t="shared" si="0"/>
        <v>22.171227533220854</v>
      </c>
      <c r="E37" s="142">
        <v>63602157</v>
      </c>
      <c r="F37" s="142">
        <v>286868</v>
      </c>
      <c r="G37" s="142"/>
      <c r="H37" s="141">
        <v>631</v>
      </c>
      <c r="I37" s="142">
        <v>4083</v>
      </c>
      <c r="J37" s="141">
        <v>7.2454</v>
      </c>
      <c r="K37" s="142">
        <v>943218</v>
      </c>
      <c r="L37" s="142">
        <v>926626.9</v>
      </c>
      <c r="M37" s="144">
        <f t="shared" si="1"/>
        <v>1.0179048331102842</v>
      </c>
      <c r="N37" s="145">
        <v>30.765709765512</v>
      </c>
      <c r="O37" s="141">
        <v>31.80952380952381</v>
      </c>
    </row>
    <row r="38" spans="1:15" ht="12.75">
      <c r="A38" s="146">
        <f t="shared" si="2"/>
        <v>2004</v>
      </c>
      <c r="B38" s="146">
        <f t="shared" si="3"/>
        <v>1</v>
      </c>
      <c r="C38" s="143">
        <v>15.704119672039992</v>
      </c>
      <c r="D38" s="143">
        <f t="shared" si="0"/>
        <v>30.99524192179669</v>
      </c>
      <c r="E38" s="142">
        <v>89486053</v>
      </c>
      <c r="F38" s="142">
        <v>288709</v>
      </c>
      <c r="G38" s="142"/>
      <c r="H38" s="141">
        <v>868</v>
      </c>
      <c r="I38" s="142">
        <v>4083</v>
      </c>
      <c r="J38" s="141">
        <v>7.2454</v>
      </c>
      <c r="K38" s="142">
        <v>943884</v>
      </c>
      <c r="L38" s="142">
        <v>927349.758333333</v>
      </c>
      <c r="M38" s="144">
        <f t="shared" si="1"/>
        <v>1.0178295637844161</v>
      </c>
      <c r="N38" s="145">
        <v>31.0136099867488</v>
      </c>
      <c r="O38" s="141">
        <v>32.38095238095238</v>
      </c>
    </row>
    <row r="39" spans="1:15" ht="12.75">
      <c r="A39" s="146">
        <f t="shared" si="2"/>
        <v>2004</v>
      </c>
      <c r="B39" s="146">
        <f t="shared" si="3"/>
        <v>2</v>
      </c>
      <c r="C39" s="143">
        <v>17.282481759494107</v>
      </c>
      <c r="D39" s="143">
        <f t="shared" si="0"/>
        <v>30.429520693795133</v>
      </c>
      <c r="E39" s="142">
        <v>88455878</v>
      </c>
      <c r="F39" s="142">
        <v>290691</v>
      </c>
      <c r="G39" s="142"/>
      <c r="H39" s="141">
        <v>967</v>
      </c>
      <c r="I39" s="142">
        <v>4083</v>
      </c>
      <c r="J39" s="141">
        <v>7.3105</v>
      </c>
      <c r="K39" s="142">
        <v>944550</v>
      </c>
      <c r="L39" s="142">
        <v>928072.616666667</v>
      </c>
      <c r="M39" s="144">
        <f t="shared" si="1"/>
        <v>1.0177544117102757</v>
      </c>
      <c r="N39" s="145">
        <v>31.0136099867488</v>
      </c>
      <c r="O39" s="141">
        <v>30.19047619047619</v>
      </c>
    </row>
    <row r="40" spans="1:15" ht="12.75">
      <c r="A40" s="146">
        <f t="shared" si="2"/>
        <v>2004</v>
      </c>
      <c r="B40" s="146">
        <f t="shared" si="3"/>
        <v>3</v>
      </c>
      <c r="C40" s="143">
        <v>10.55393984842316</v>
      </c>
      <c r="D40" s="143">
        <f t="shared" si="0"/>
        <v>20.71347221265753</v>
      </c>
      <c r="E40" s="142">
        <v>60156066</v>
      </c>
      <c r="F40" s="142">
        <v>290420</v>
      </c>
      <c r="G40" s="142"/>
      <c r="H40" s="141">
        <v>558</v>
      </c>
      <c r="I40" s="142">
        <v>4083</v>
      </c>
      <c r="J40" s="141">
        <v>7.3105</v>
      </c>
      <c r="K40" s="142">
        <v>945216</v>
      </c>
      <c r="L40" s="142">
        <v>928795.475</v>
      </c>
      <c r="M40" s="144">
        <f t="shared" si="1"/>
        <v>1.0176793766141035</v>
      </c>
      <c r="N40" s="145">
        <v>31.0136099867488</v>
      </c>
      <c r="O40" s="141">
        <v>30.047619047619047</v>
      </c>
    </row>
    <row r="41" spans="1:15" ht="12.75">
      <c r="A41" s="146">
        <f t="shared" si="2"/>
        <v>2004</v>
      </c>
      <c r="B41" s="146">
        <f t="shared" si="3"/>
        <v>4</v>
      </c>
      <c r="C41" s="143">
        <v>6.55171378499464</v>
      </c>
      <c r="D41" s="143">
        <f t="shared" si="0"/>
        <v>13.543130617084529</v>
      </c>
      <c r="E41" s="142">
        <v>39405770</v>
      </c>
      <c r="F41" s="142">
        <v>290965</v>
      </c>
      <c r="G41" s="142"/>
      <c r="H41" s="141">
        <v>323</v>
      </c>
      <c r="I41" s="142">
        <v>4083</v>
      </c>
      <c r="J41" s="141">
        <v>7.3105</v>
      </c>
      <c r="K41" s="142">
        <v>945882</v>
      </c>
      <c r="L41" s="142">
        <v>929518.333333333</v>
      </c>
      <c r="M41" s="144">
        <f t="shared" si="1"/>
        <v>1.0176044582229868</v>
      </c>
      <c r="N41" s="145">
        <v>31.1623326250853</v>
      </c>
      <c r="O41" s="141">
        <v>30.38095238095238</v>
      </c>
    </row>
    <row r="42" spans="1:15" ht="12.75">
      <c r="A42" s="146">
        <f t="shared" si="2"/>
        <v>2004</v>
      </c>
      <c r="B42" s="146">
        <f t="shared" si="3"/>
        <v>5</v>
      </c>
      <c r="C42" s="143">
        <v>2.9650228241228636</v>
      </c>
      <c r="D42" s="143">
        <f t="shared" si="0"/>
        <v>5.96974657463686</v>
      </c>
      <c r="E42" s="142">
        <v>17384499</v>
      </c>
      <c r="F42" s="142">
        <v>291210</v>
      </c>
      <c r="G42" s="142"/>
      <c r="H42" s="141">
        <v>91</v>
      </c>
      <c r="I42" s="142">
        <v>4083</v>
      </c>
      <c r="J42" s="141">
        <v>7.4885</v>
      </c>
      <c r="K42" s="142">
        <v>946548</v>
      </c>
      <c r="L42" s="142">
        <v>930241.191666667</v>
      </c>
      <c r="M42" s="144">
        <f t="shared" si="1"/>
        <v>1.0175296562648628</v>
      </c>
      <c r="N42" s="145">
        <v>31.1623326250853</v>
      </c>
      <c r="O42" s="141">
        <v>29.904761904761905</v>
      </c>
    </row>
    <row r="43" spans="1:15" ht="12.75">
      <c r="A43" s="146">
        <f t="shared" si="2"/>
        <v>2004</v>
      </c>
      <c r="B43" s="146">
        <f t="shared" si="3"/>
        <v>6</v>
      </c>
      <c r="C43" s="143">
        <v>1.7956040424908244</v>
      </c>
      <c r="D43" s="143">
        <f t="shared" si="0"/>
        <v>3.736127073434311</v>
      </c>
      <c r="E43" s="142">
        <v>10890250</v>
      </c>
      <c r="F43" s="142">
        <v>291485</v>
      </c>
      <c r="G43" s="142"/>
      <c r="H43" s="141">
        <v>1</v>
      </c>
      <c r="I43" s="142">
        <v>4083</v>
      </c>
      <c r="J43" s="141">
        <v>7.4885</v>
      </c>
      <c r="K43" s="142">
        <v>947214</v>
      </c>
      <c r="L43" s="142">
        <v>930964.05</v>
      </c>
      <c r="M43" s="144">
        <f t="shared" si="1"/>
        <v>1.0174549704685159</v>
      </c>
      <c r="N43" s="145">
        <v>31.1623326250853</v>
      </c>
      <c r="O43" s="141">
        <v>30.714285714285715</v>
      </c>
    </row>
    <row r="44" spans="1:15" ht="12.75">
      <c r="A44" s="146">
        <f t="shared" si="2"/>
        <v>2004</v>
      </c>
      <c r="B44" s="146">
        <f t="shared" si="3"/>
        <v>7</v>
      </c>
      <c r="C44" s="143">
        <v>1.5252473554097854</v>
      </c>
      <c r="D44" s="143">
        <f t="shared" si="0"/>
        <v>2.944736778858534</v>
      </c>
      <c r="E44" s="142">
        <v>8576752</v>
      </c>
      <c r="F44" s="142">
        <v>291257</v>
      </c>
      <c r="G44" s="142"/>
      <c r="H44" s="141">
        <v>0</v>
      </c>
      <c r="I44" s="142">
        <v>4083</v>
      </c>
      <c r="J44" s="141">
        <v>7.4885</v>
      </c>
      <c r="K44" s="142">
        <v>947880</v>
      </c>
      <c r="L44" s="142">
        <v>931686.908333333</v>
      </c>
      <c r="M44" s="144">
        <f t="shared" si="1"/>
        <v>1.0173804005635696</v>
      </c>
      <c r="N44" s="145">
        <v>31.3336862203349</v>
      </c>
      <c r="O44" s="141">
        <v>30.571428571428573</v>
      </c>
    </row>
    <row r="45" spans="1:15" ht="12.75">
      <c r="A45" s="146">
        <f t="shared" si="2"/>
        <v>2004</v>
      </c>
      <c r="B45" s="146">
        <f t="shared" si="3"/>
        <v>8</v>
      </c>
      <c r="C45" s="143">
        <v>1.4877067174937688</v>
      </c>
      <c r="D45" s="143">
        <f t="shared" si="0"/>
        <v>2.846963429667169</v>
      </c>
      <c r="E45" s="142">
        <v>8314272</v>
      </c>
      <c r="F45" s="142">
        <v>292040</v>
      </c>
      <c r="G45" s="142"/>
      <c r="H45" s="141">
        <v>1</v>
      </c>
      <c r="I45" s="142">
        <v>4083</v>
      </c>
      <c r="J45" s="141">
        <v>8.4857</v>
      </c>
      <c r="K45" s="142">
        <v>948546</v>
      </c>
      <c r="L45" s="142">
        <v>932409.766666667</v>
      </c>
      <c r="M45" s="144">
        <f t="shared" si="1"/>
        <v>1.0173059462804852</v>
      </c>
      <c r="N45" s="145">
        <v>31.3336862203349</v>
      </c>
      <c r="O45" s="141">
        <v>29.666666666666668</v>
      </c>
    </row>
    <row r="46" spans="1:15" ht="12.75">
      <c r="A46" s="146">
        <f t="shared" si="2"/>
        <v>2004</v>
      </c>
      <c r="B46" s="146">
        <f t="shared" si="3"/>
        <v>9</v>
      </c>
      <c r="C46" s="143">
        <v>1.5545813958767754</v>
      </c>
      <c r="D46" s="143">
        <f t="shared" si="0"/>
        <v>3.044549597156073</v>
      </c>
      <c r="E46" s="142">
        <v>8872670</v>
      </c>
      <c r="F46" s="142">
        <v>291428</v>
      </c>
      <c r="G46" s="142"/>
      <c r="H46" s="141">
        <v>1</v>
      </c>
      <c r="I46" s="142">
        <v>4083</v>
      </c>
      <c r="J46" s="141">
        <v>8.4857</v>
      </c>
      <c r="K46" s="142">
        <v>949212</v>
      </c>
      <c r="L46" s="142">
        <v>933132.625</v>
      </c>
      <c r="M46" s="144">
        <f t="shared" si="1"/>
        <v>1.017231607350563</v>
      </c>
      <c r="N46" s="145">
        <v>31.3336862203349</v>
      </c>
      <c r="O46" s="141">
        <v>30.476190476190474</v>
      </c>
    </row>
    <row r="47" spans="1:15" ht="12.75">
      <c r="A47" s="146">
        <f t="shared" si="2"/>
        <v>2004</v>
      </c>
      <c r="B47" s="146">
        <f t="shared" si="3"/>
        <v>10</v>
      </c>
      <c r="C47" s="143">
        <v>2.0948936412310855</v>
      </c>
      <c r="D47" s="143">
        <f t="shared" si="0"/>
        <v>4.028843953212688</v>
      </c>
      <c r="E47" s="142">
        <v>11759148</v>
      </c>
      <c r="F47" s="142">
        <v>291874</v>
      </c>
      <c r="G47" s="142"/>
      <c r="H47" s="141">
        <v>76</v>
      </c>
      <c r="I47" s="142">
        <v>4083</v>
      </c>
      <c r="J47" s="141">
        <v>8.4857</v>
      </c>
      <c r="K47" s="142">
        <v>949878</v>
      </c>
      <c r="L47" s="142">
        <v>933855.483333333</v>
      </c>
      <c r="M47" s="144">
        <f t="shared" si="1"/>
        <v>1.0171573835059313</v>
      </c>
      <c r="N47" s="145">
        <v>31.6151876581756</v>
      </c>
      <c r="O47" s="141">
        <v>29.666666666666668</v>
      </c>
    </row>
    <row r="48" spans="1:15" ht="12.75">
      <c r="A48" s="146">
        <f t="shared" si="2"/>
        <v>2004</v>
      </c>
      <c r="B48" s="146">
        <f t="shared" si="3"/>
        <v>11</v>
      </c>
      <c r="C48" s="143">
        <v>4.123553947403633</v>
      </c>
      <c r="D48" s="143">
        <f t="shared" si="0"/>
        <v>9.196941858440614</v>
      </c>
      <c r="E48" s="142">
        <v>26939958</v>
      </c>
      <c r="F48" s="142">
        <v>292923</v>
      </c>
      <c r="G48" s="142"/>
      <c r="H48" s="141">
        <v>220</v>
      </c>
      <c r="I48" s="142">
        <v>4083</v>
      </c>
      <c r="J48" s="141">
        <v>8.3816</v>
      </c>
      <c r="K48" s="142">
        <v>950544</v>
      </c>
      <c r="L48" s="142">
        <v>934578.341666667</v>
      </c>
      <c r="M48" s="144">
        <f t="shared" si="1"/>
        <v>1.0170832744795486</v>
      </c>
      <c r="N48" s="145">
        <v>31.6151876581756</v>
      </c>
      <c r="O48" s="141">
        <v>29.761904761904763</v>
      </c>
    </row>
    <row r="49" spans="1:15" ht="12.75">
      <c r="A49" s="146">
        <f t="shared" si="2"/>
        <v>2004</v>
      </c>
      <c r="B49" s="146">
        <f t="shared" si="3"/>
        <v>12</v>
      </c>
      <c r="C49" s="143">
        <v>9.977704649339117</v>
      </c>
      <c r="D49" s="143">
        <f t="shared" si="0"/>
        <v>19.93527975633575</v>
      </c>
      <c r="E49" s="142">
        <v>58382859</v>
      </c>
      <c r="F49" s="142">
        <v>292862</v>
      </c>
      <c r="G49" s="142"/>
      <c r="H49" s="141">
        <v>628</v>
      </c>
      <c r="I49" s="142">
        <v>4083</v>
      </c>
      <c r="J49" s="141">
        <v>8.3816</v>
      </c>
      <c r="K49" s="142">
        <v>951210</v>
      </c>
      <c r="L49" s="142">
        <v>935301.2</v>
      </c>
      <c r="M49" s="144">
        <f t="shared" si="1"/>
        <v>1.0170092800052004</v>
      </c>
      <c r="N49" s="145">
        <v>31.6151876581756</v>
      </c>
      <c r="O49" s="141">
        <v>31.571428571428573</v>
      </c>
    </row>
    <row r="50" spans="1:15" ht="12.75">
      <c r="A50" s="146">
        <f t="shared" si="2"/>
        <v>2005</v>
      </c>
      <c r="B50" s="146">
        <f t="shared" si="3"/>
        <v>1</v>
      </c>
      <c r="C50" s="143">
        <v>14.600402885104673</v>
      </c>
      <c r="D50" s="143">
        <f t="shared" si="0"/>
        <v>29.63325020469432</v>
      </c>
      <c r="E50" s="142">
        <v>86860983</v>
      </c>
      <c r="F50" s="142">
        <v>293120</v>
      </c>
      <c r="G50" s="142"/>
      <c r="H50" s="141">
        <v>858</v>
      </c>
      <c r="I50" s="142">
        <v>4083</v>
      </c>
      <c r="J50" s="141">
        <v>8.3816</v>
      </c>
      <c r="K50" s="142">
        <v>951883.166666667</v>
      </c>
      <c r="L50" s="142">
        <v>936024.058333333</v>
      </c>
      <c r="M50" s="144">
        <f t="shared" si="1"/>
        <v>1.016943056315852</v>
      </c>
      <c r="N50" s="145">
        <v>31.466501538758</v>
      </c>
      <c r="O50" s="141">
        <v>32.523809523809526</v>
      </c>
    </row>
    <row r="51" spans="1:15" ht="12.75">
      <c r="A51" s="146">
        <f t="shared" si="2"/>
        <v>2005</v>
      </c>
      <c r="B51" s="146">
        <f t="shared" si="3"/>
        <v>2</v>
      </c>
      <c r="C51" s="143">
        <v>13.540457210170976</v>
      </c>
      <c r="D51" s="143">
        <f t="shared" si="0"/>
        <v>26.03940519184294</v>
      </c>
      <c r="E51" s="142">
        <v>76716254</v>
      </c>
      <c r="F51" s="142">
        <v>294616</v>
      </c>
      <c r="G51" s="142"/>
      <c r="H51" s="141">
        <v>796</v>
      </c>
      <c r="I51" s="142">
        <v>4083</v>
      </c>
      <c r="J51" s="141">
        <v>7.378900000000001</v>
      </c>
      <c r="K51" s="142">
        <v>952556.333333333</v>
      </c>
      <c r="L51" s="142">
        <v>936746.916666667</v>
      </c>
      <c r="M51" s="144">
        <f t="shared" si="1"/>
        <v>1.0168769348320061</v>
      </c>
      <c r="N51" s="145">
        <v>31.466501538758</v>
      </c>
      <c r="O51" s="141">
        <v>29.38095238095238</v>
      </c>
    </row>
    <row r="52" spans="1:15" ht="12.75">
      <c r="A52" s="146">
        <f t="shared" si="2"/>
        <v>2005</v>
      </c>
      <c r="B52" s="146">
        <f t="shared" si="3"/>
        <v>3</v>
      </c>
      <c r="C52" s="143">
        <v>12.017227869507696</v>
      </c>
      <c r="D52" s="143">
        <f t="shared" si="0"/>
        <v>22.418936824108876</v>
      </c>
      <c r="E52" s="142">
        <v>66090129</v>
      </c>
      <c r="F52" s="142">
        <v>294796</v>
      </c>
      <c r="G52" s="142"/>
      <c r="H52" s="141">
        <v>714</v>
      </c>
      <c r="I52" s="142">
        <v>4083</v>
      </c>
      <c r="J52" s="141">
        <v>7.378900000000001</v>
      </c>
      <c r="K52" s="142">
        <v>953229.5</v>
      </c>
      <c r="L52" s="142">
        <v>937469.775</v>
      </c>
      <c r="M52" s="144">
        <f t="shared" si="1"/>
        <v>1.016810915317243</v>
      </c>
      <c r="N52" s="145">
        <v>31.466501538758</v>
      </c>
      <c r="O52" s="141">
        <v>29.666666666666668</v>
      </c>
    </row>
    <row r="53" spans="1:15" ht="12.75">
      <c r="A53" s="146">
        <f t="shared" si="2"/>
        <v>2005</v>
      </c>
      <c r="B53" s="146">
        <f t="shared" si="3"/>
        <v>4</v>
      </c>
      <c r="C53" s="143">
        <v>6.56075808182561</v>
      </c>
      <c r="D53" s="143">
        <f t="shared" si="0"/>
        <v>13.905673188236054</v>
      </c>
      <c r="E53" s="142">
        <v>40960690</v>
      </c>
      <c r="F53" s="142">
        <v>294561</v>
      </c>
      <c r="G53" s="142"/>
      <c r="H53" s="141">
        <v>333</v>
      </c>
      <c r="I53" s="142">
        <v>4083</v>
      </c>
      <c r="J53" s="141">
        <v>7.378900000000001</v>
      </c>
      <c r="K53" s="142">
        <v>953902.666666667</v>
      </c>
      <c r="L53" s="142">
        <v>938192.633333333</v>
      </c>
      <c r="M53" s="144">
        <f t="shared" si="1"/>
        <v>1.0167449975358658</v>
      </c>
      <c r="N53" s="145">
        <v>31.677158000205</v>
      </c>
      <c r="O53" s="141">
        <v>30.476190476190474</v>
      </c>
    </row>
    <row r="54" spans="1:15" ht="12.75">
      <c r="A54" s="146">
        <f t="shared" si="2"/>
        <v>2005</v>
      </c>
      <c r="B54" s="146">
        <f t="shared" si="3"/>
        <v>5</v>
      </c>
      <c r="C54" s="143">
        <v>3.732726395437599</v>
      </c>
      <c r="D54" s="143">
        <f t="shared" si="0"/>
        <v>6.608314806731163</v>
      </c>
      <c r="E54" s="142">
        <v>19528958</v>
      </c>
      <c r="F54" s="142">
        <v>295521</v>
      </c>
      <c r="G54" s="142"/>
      <c r="H54" s="141">
        <v>195</v>
      </c>
      <c r="I54" s="142">
        <v>4083</v>
      </c>
      <c r="J54" s="141">
        <v>9.1984</v>
      </c>
      <c r="K54" s="142">
        <v>954575.833333333</v>
      </c>
      <c r="L54" s="142">
        <v>938915.491666667</v>
      </c>
      <c r="M54" s="144">
        <f t="shared" si="1"/>
        <v>1.0166791812529021</v>
      </c>
      <c r="N54" s="145">
        <v>31.677158000205</v>
      </c>
      <c r="O54" s="141">
        <v>28.047619047619047</v>
      </c>
    </row>
    <row r="55" spans="1:15" ht="12.75">
      <c r="A55" s="146">
        <f t="shared" si="2"/>
        <v>2005</v>
      </c>
      <c r="B55" s="146">
        <f t="shared" si="3"/>
        <v>6</v>
      </c>
      <c r="C55" s="143">
        <v>1.9119876457219833</v>
      </c>
      <c r="D55" s="143">
        <f t="shared" si="0"/>
        <v>3.791754227451617</v>
      </c>
      <c r="E55" s="142">
        <v>11204975</v>
      </c>
      <c r="F55" s="142">
        <v>295509</v>
      </c>
      <c r="G55" s="142"/>
      <c r="H55" s="141">
        <v>17</v>
      </c>
      <c r="I55" s="142">
        <v>4083</v>
      </c>
      <c r="J55" s="141">
        <v>9.1984</v>
      </c>
      <c r="K55" s="142">
        <v>955249</v>
      </c>
      <c r="L55" s="142">
        <v>939638.35</v>
      </c>
      <c r="M55" s="144">
        <f t="shared" si="1"/>
        <v>1.0166134662341102</v>
      </c>
      <c r="N55" s="145">
        <v>31.677158000205</v>
      </c>
      <c r="O55" s="141">
        <v>30.80952380952381</v>
      </c>
    </row>
    <row r="56" spans="1:15" ht="12.75">
      <c r="A56" s="146">
        <f t="shared" si="2"/>
        <v>2005</v>
      </c>
      <c r="B56" s="146">
        <f t="shared" si="3"/>
        <v>7</v>
      </c>
      <c r="C56" s="143">
        <v>1.519458311205841</v>
      </c>
      <c r="D56" s="143">
        <f t="shared" si="0"/>
        <v>2.933867990666075</v>
      </c>
      <c r="E56" s="142">
        <v>8662744</v>
      </c>
      <c r="F56" s="142">
        <v>295267</v>
      </c>
      <c r="G56" s="142"/>
      <c r="H56" s="141">
        <v>0</v>
      </c>
      <c r="I56" s="142">
        <v>4083</v>
      </c>
      <c r="J56" s="141">
        <v>9.1984</v>
      </c>
      <c r="K56" s="142">
        <v>955922.166666667</v>
      </c>
      <c r="L56" s="142">
        <v>940361.208333333</v>
      </c>
      <c r="M56" s="144">
        <f t="shared" si="1"/>
        <v>1.0165478522459617</v>
      </c>
      <c r="N56" s="145">
        <v>31.6794968164941</v>
      </c>
      <c r="O56" s="141">
        <v>30.523809523809526</v>
      </c>
    </row>
    <row r="57" spans="1:15" ht="12.75">
      <c r="A57" s="146">
        <f t="shared" si="2"/>
        <v>2005</v>
      </c>
      <c r="B57" s="146">
        <f t="shared" si="3"/>
        <v>8</v>
      </c>
      <c r="C57" s="143">
        <v>1.3444926970978064</v>
      </c>
      <c r="D57" s="143">
        <f t="shared" si="0"/>
        <v>2.589619283408804</v>
      </c>
      <c r="E57" s="142">
        <v>7646084</v>
      </c>
      <c r="F57" s="142">
        <v>295259</v>
      </c>
      <c r="G57" s="142"/>
      <c r="H57" s="141">
        <v>0</v>
      </c>
      <c r="I57" s="142">
        <v>4083</v>
      </c>
      <c r="J57" s="141">
        <v>9.3073</v>
      </c>
      <c r="K57" s="142">
        <v>956595.333333333</v>
      </c>
      <c r="L57" s="142">
        <v>941084.066666667</v>
      </c>
      <c r="M57" s="144">
        <f t="shared" si="1"/>
        <v>1.016482339055646</v>
      </c>
      <c r="N57" s="145">
        <v>31.6794968164941</v>
      </c>
      <c r="O57" s="141">
        <v>29.61904761904762</v>
      </c>
    </row>
    <row r="58" spans="1:15" ht="12.75">
      <c r="A58" s="146">
        <f t="shared" si="2"/>
        <v>2005</v>
      </c>
      <c r="B58" s="146">
        <f t="shared" si="3"/>
        <v>9</v>
      </c>
      <c r="C58" s="143">
        <v>1.4111225852638147</v>
      </c>
      <c r="D58" s="143">
        <f t="shared" si="0"/>
        <v>2.7801418631999537</v>
      </c>
      <c r="E58" s="142">
        <v>8203448</v>
      </c>
      <c r="F58" s="142">
        <v>295073</v>
      </c>
      <c r="G58" s="142"/>
      <c r="H58" s="141">
        <v>0</v>
      </c>
      <c r="I58" s="142">
        <v>4083</v>
      </c>
      <c r="J58" s="141">
        <v>9.3073</v>
      </c>
      <c r="K58" s="142">
        <v>957268.5</v>
      </c>
      <c r="L58" s="142">
        <v>941806.925</v>
      </c>
      <c r="M58" s="144">
        <f t="shared" si="1"/>
        <v>1.016416926431073</v>
      </c>
      <c r="N58" s="145">
        <v>31.6794968164941</v>
      </c>
      <c r="O58" s="141">
        <v>30.523809523809526</v>
      </c>
    </row>
    <row r="59" spans="1:15" ht="12.75">
      <c r="A59" s="146">
        <f t="shared" si="2"/>
        <v>2005</v>
      </c>
      <c r="B59" s="146">
        <f t="shared" si="3"/>
        <v>10</v>
      </c>
      <c r="C59" s="143">
        <v>1.6100251915577737</v>
      </c>
      <c r="D59" s="143">
        <f t="shared" si="0"/>
        <v>3.426697459740823</v>
      </c>
      <c r="E59" s="142">
        <v>10111773</v>
      </c>
      <c r="F59" s="142">
        <v>295088</v>
      </c>
      <c r="G59" s="142"/>
      <c r="H59" s="141">
        <v>47</v>
      </c>
      <c r="I59" s="142">
        <v>4083</v>
      </c>
      <c r="J59" s="141">
        <v>9.3073</v>
      </c>
      <c r="K59" s="142">
        <v>957941.666666667</v>
      </c>
      <c r="L59" s="142">
        <v>942529.783333333</v>
      </c>
      <c r="M59" s="144">
        <f t="shared" si="1"/>
        <v>1.0163516141408588</v>
      </c>
      <c r="N59" s="145">
        <v>31.6810072982714</v>
      </c>
      <c r="O59" s="141">
        <v>29.714285714285715</v>
      </c>
    </row>
    <row r="60" spans="1:15" ht="12.75">
      <c r="A60" s="146">
        <f t="shared" si="2"/>
        <v>2005</v>
      </c>
      <c r="B60" s="146">
        <f t="shared" si="3"/>
        <v>11</v>
      </c>
      <c r="C60" s="143">
        <v>4.176894676385036</v>
      </c>
      <c r="D60" s="143">
        <f t="shared" si="0"/>
        <v>8.30013181687594</v>
      </c>
      <c r="E60" s="142">
        <v>24557185</v>
      </c>
      <c r="F60" s="142">
        <v>295865</v>
      </c>
      <c r="G60" s="142"/>
      <c r="H60" s="141">
        <v>289</v>
      </c>
      <c r="I60" s="142">
        <v>4083</v>
      </c>
      <c r="J60" s="141">
        <v>15.4139</v>
      </c>
      <c r="K60" s="142">
        <v>958614.833333333</v>
      </c>
      <c r="L60" s="142">
        <v>943252.641666667</v>
      </c>
      <c r="M60" s="144">
        <f t="shared" si="1"/>
        <v>1.0162864019543292</v>
      </c>
      <c r="N60" s="145">
        <v>31.6810072982714</v>
      </c>
      <c r="O60" s="141">
        <v>29.952380952380953</v>
      </c>
    </row>
    <row r="61" spans="1:15" ht="12.75">
      <c r="A61" s="146">
        <f t="shared" si="2"/>
        <v>2005</v>
      </c>
      <c r="B61" s="146">
        <f t="shared" si="3"/>
        <v>12</v>
      </c>
      <c r="C61" s="143">
        <v>11.696122780244698</v>
      </c>
      <c r="D61" s="143">
        <f t="shared" si="0"/>
        <v>21.16078302113231</v>
      </c>
      <c r="E61" s="142">
        <v>62594231</v>
      </c>
      <c r="F61" s="142">
        <v>295803</v>
      </c>
      <c r="G61" s="142"/>
      <c r="H61" s="141">
        <v>812</v>
      </c>
      <c r="I61" s="142">
        <v>4083</v>
      </c>
      <c r="J61" s="141">
        <v>13.1984</v>
      </c>
      <c r="K61" s="142">
        <v>959288</v>
      </c>
      <c r="L61" s="142">
        <v>943975.5</v>
      </c>
      <c r="M61" s="144">
        <f t="shared" si="1"/>
        <v>1.0162212896415215</v>
      </c>
      <c r="N61" s="145">
        <v>31.6810072982714</v>
      </c>
      <c r="O61" s="141">
        <v>32.04761904761905</v>
      </c>
    </row>
    <row r="62" spans="1:15" ht="12.75">
      <c r="A62" s="146">
        <f t="shared" si="2"/>
        <v>2006</v>
      </c>
      <c r="B62" s="146">
        <f t="shared" si="3"/>
        <v>1</v>
      </c>
      <c r="C62" s="143">
        <v>12.41769826670388</v>
      </c>
      <c r="D62" s="143">
        <f t="shared" si="0"/>
        <v>25.892447764914323</v>
      </c>
      <c r="E62" s="142">
        <v>76869240</v>
      </c>
      <c r="F62" s="142">
        <v>296879</v>
      </c>
      <c r="G62" s="142"/>
      <c r="H62" s="141">
        <v>815</v>
      </c>
      <c r="I62" s="142">
        <v>4083</v>
      </c>
      <c r="J62" s="141">
        <v>13.1984</v>
      </c>
      <c r="K62" s="142">
        <v>960052</v>
      </c>
      <c r="L62" s="142">
        <v>944698.358333333</v>
      </c>
      <c r="M62" s="144">
        <f t="shared" si="1"/>
        <v>1.0162524275936653</v>
      </c>
      <c r="N62" s="145">
        <v>32.3061503678327</v>
      </c>
      <c r="O62" s="141">
        <v>33.25</v>
      </c>
    </row>
    <row r="63" spans="1:15" ht="12.75">
      <c r="A63" s="146">
        <f t="shared" si="2"/>
        <v>2006</v>
      </c>
      <c r="B63" s="146">
        <f t="shared" si="3"/>
        <v>2</v>
      </c>
      <c r="C63" s="143">
        <v>10.454750091629952</v>
      </c>
      <c r="D63" s="143">
        <f t="shared" si="0"/>
        <v>21.105705193542637</v>
      </c>
      <c r="E63" s="142">
        <v>62741563</v>
      </c>
      <c r="F63" s="142">
        <v>297273</v>
      </c>
      <c r="G63" s="142"/>
      <c r="H63" s="141">
        <v>708</v>
      </c>
      <c r="I63" s="142">
        <v>4083</v>
      </c>
      <c r="J63" s="141">
        <v>12.7454</v>
      </c>
      <c r="K63" s="142">
        <v>960816</v>
      </c>
      <c r="L63" s="142">
        <v>945421.216666667</v>
      </c>
      <c r="M63" s="144">
        <f t="shared" si="1"/>
        <v>1.0162835179303584</v>
      </c>
      <c r="N63" s="145">
        <v>32.3061503678327</v>
      </c>
      <c r="O63" s="141">
        <v>29.35</v>
      </c>
    </row>
    <row r="64" spans="1:15" ht="12.75">
      <c r="A64" s="146">
        <f t="shared" si="2"/>
        <v>2006</v>
      </c>
      <c r="B64" s="146">
        <f t="shared" si="3"/>
        <v>3</v>
      </c>
      <c r="C64" s="143">
        <v>9.280752465066515</v>
      </c>
      <c r="D64" s="143">
        <f t="shared" si="0"/>
        <v>17.901778003129554</v>
      </c>
      <c r="E64" s="142">
        <v>53312569</v>
      </c>
      <c r="F64" s="142">
        <v>297806</v>
      </c>
      <c r="G64" s="142"/>
      <c r="H64" s="141">
        <v>636</v>
      </c>
      <c r="I64" s="142">
        <v>4083</v>
      </c>
      <c r="J64" s="141">
        <v>12.7454</v>
      </c>
      <c r="K64" s="142">
        <v>961580</v>
      </c>
      <c r="L64" s="142">
        <v>946144.075</v>
      </c>
      <c r="M64" s="144">
        <f t="shared" si="1"/>
        <v>1.0163145607607382</v>
      </c>
      <c r="N64" s="145">
        <v>32.3061503678327</v>
      </c>
      <c r="O64" s="141">
        <v>29.5</v>
      </c>
    </row>
    <row r="65" spans="1:15" ht="12.75">
      <c r="A65" s="146">
        <f t="shared" si="2"/>
        <v>2006</v>
      </c>
      <c r="B65" s="146">
        <f t="shared" si="3"/>
        <v>4</v>
      </c>
      <c r="C65" s="143">
        <v>5.892784647587074</v>
      </c>
      <c r="D65" s="143">
        <f t="shared" si="0"/>
        <v>12.191689998353057</v>
      </c>
      <c r="E65" s="142">
        <v>36272838</v>
      </c>
      <c r="F65" s="142">
        <v>297521</v>
      </c>
      <c r="G65" s="142"/>
      <c r="H65" s="141">
        <v>369</v>
      </c>
      <c r="I65" s="142">
        <v>4083</v>
      </c>
      <c r="J65" s="141">
        <v>12.7454</v>
      </c>
      <c r="K65" s="142">
        <v>962344</v>
      </c>
      <c r="L65" s="142">
        <v>946866.933333333</v>
      </c>
      <c r="M65" s="144">
        <f t="shared" si="1"/>
        <v>1.0163455561936057</v>
      </c>
      <c r="N65" s="145">
        <v>32.3254894011823</v>
      </c>
      <c r="O65" s="141">
        <v>30</v>
      </c>
    </row>
    <row r="66" spans="1:15" ht="12.75">
      <c r="A66" s="146">
        <f t="shared" si="2"/>
        <v>2006</v>
      </c>
      <c r="B66" s="146">
        <f t="shared" si="3"/>
        <v>5</v>
      </c>
      <c r="C66" s="143">
        <v>2.5141896446845284</v>
      </c>
      <c r="D66" s="143">
        <f t="shared" si="0"/>
        <v>5.033063084527696</v>
      </c>
      <c r="E66" s="142">
        <v>14998377</v>
      </c>
      <c r="F66" s="142">
        <v>297997</v>
      </c>
      <c r="G66" s="142"/>
      <c r="H66" s="141">
        <v>116</v>
      </c>
      <c r="I66" s="142">
        <v>4083</v>
      </c>
      <c r="J66" s="141">
        <v>9.0189</v>
      </c>
      <c r="K66" s="142">
        <v>963108</v>
      </c>
      <c r="L66" s="142">
        <v>947589.791666667</v>
      </c>
      <c r="M66" s="144">
        <f t="shared" si="1"/>
        <v>1.0163765043374293</v>
      </c>
      <c r="N66" s="145">
        <v>32.3254894011823</v>
      </c>
      <c r="O66" s="141">
        <v>30.95</v>
      </c>
    </row>
    <row r="67" spans="1:15" ht="12.75">
      <c r="A67" s="146">
        <f t="shared" si="2"/>
        <v>2006</v>
      </c>
      <c r="B67" s="146">
        <f t="shared" si="3"/>
        <v>6</v>
      </c>
      <c r="C67" s="143">
        <v>1.9323860324857205</v>
      </c>
      <c r="D67" s="143">
        <f aca="true" t="shared" si="4" ref="D67:D130">E67/F67/10</f>
        <v>3.6375171159319124</v>
      </c>
      <c r="E67" s="142">
        <v>10838637</v>
      </c>
      <c r="F67" s="142">
        <v>297968</v>
      </c>
      <c r="G67" s="142"/>
      <c r="H67" s="141">
        <v>41</v>
      </c>
      <c r="I67" s="142">
        <v>4083</v>
      </c>
      <c r="J67" s="141">
        <v>9.0189</v>
      </c>
      <c r="K67" s="142">
        <v>963872</v>
      </c>
      <c r="L67" s="142">
        <v>948312.65</v>
      </c>
      <c r="M67" s="144">
        <f aca="true" t="shared" si="5" ref="M67:M130">+K67/L67</f>
        <v>1.0164074053003511</v>
      </c>
      <c r="N67" s="145">
        <v>32.3254894011823</v>
      </c>
      <c r="O67" s="141">
        <v>31.35</v>
      </c>
    </row>
    <row r="68" spans="1:15" ht="12.75">
      <c r="A68" s="146">
        <f t="shared" si="2"/>
        <v>2006</v>
      </c>
      <c r="B68" s="146">
        <f t="shared" si="3"/>
        <v>7</v>
      </c>
      <c r="C68" s="143">
        <v>1.4748687905120004</v>
      </c>
      <c r="D68" s="143">
        <f t="shared" si="4"/>
        <v>2.8502254528362068</v>
      </c>
      <c r="E68" s="142">
        <v>8489254</v>
      </c>
      <c r="F68" s="142">
        <v>297845</v>
      </c>
      <c r="G68" s="142"/>
      <c r="H68" s="141">
        <v>0</v>
      </c>
      <c r="I68" s="142">
        <v>4083</v>
      </c>
      <c r="J68" s="141">
        <v>9.0189</v>
      </c>
      <c r="K68" s="142">
        <v>964636</v>
      </c>
      <c r="L68" s="142">
        <v>949035.508333333</v>
      </c>
      <c r="M68" s="144">
        <f t="shared" si="5"/>
        <v>1.0164382591901795</v>
      </c>
      <c r="N68" s="145">
        <v>32.2562470964351</v>
      </c>
      <c r="O68" s="141">
        <v>30.75</v>
      </c>
    </row>
    <row r="69" spans="1:15" ht="12.75">
      <c r="A69" s="146">
        <f t="shared" si="2"/>
        <v>2006</v>
      </c>
      <c r="B69" s="146">
        <f t="shared" si="3"/>
        <v>8</v>
      </c>
      <c r="C69" s="143">
        <v>1.3074776425434251</v>
      </c>
      <c r="D69" s="143">
        <f t="shared" si="4"/>
        <v>2.5207750204032284</v>
      </c>
      <c r="E69" s="142">
        <v>7505532</v>
      </c>
      <c r="F69" s="142">
        <v>297747</v>
      </c>
      <c r="G69" s="142"/>
      <c r="H69" s="141">
        <v>0</v>
      </c>
      <c r="I69" s="142">
        <v>4083</v>
      </c>
      <c r="J69" s="141">
        <v>7.976</v>
      </c>
      <c r="K69" s="142">
        <v>965400</v>
      </c>
      <c r="L69" s="142">
        <v>949758.366666667</v>
      </c>
      <c r="M69" s="144">
        <f t="shared" si="5"/>
        <v>1.0164690661143947</v>
      </c>
      <c r="N69" s="145">
        <v>32.2562470964351</v>
      </c>
      <c r="O69" s="141">
        <v>29.5</v>
      </c>
    </row>
    <row r="70" spans="1:15" ht="12.75">
      <c r="A70" s="146">
        <f t="shared" si="2"/>
        <v>2006</v>
      </c>
      <c r="B70" s="146">
        <f t="shared" si="3"/>
        <v>9</v>
      </c>
      <c r="C70" s="143">
        <v>1.3871145648158703</v>
      </c>
      <c r="D70" s="143">
        <f t="shared" si="4"/>
        <v>2.6694515686558664</v>
      </c>
      <c r="E70" s="142">
        <v>7920770</v>
      </c>
      <c r="F70" s="142">
        <v>296719</v>
      </c>
      <c r="G70" s="142"/>
      <c r="H70" s="141">
        <v>9</v>
      </c>
      <c r="I70" s="142">
        <v>4083</v>
      </c>
      <c r="J70" s="141">
        <v>7.976</v>
      </c>
      <c r="K70" s="142">
        <v>966164</v>
      </c>
      <c r="L70" s="142">
        <v>950481.225</v>
      </c>
      <c r="M70" s="144">
        <f t="shared" si="5"/>
        <v>1.016499826180154</v>
      </c>
      <c r="N70" s="145">
        <v>32.2562470964351</v>
      </c>
      <c r="O70" s="141">
        <v>30.55</v>
      </c>
    </row>
    <row r="71" spans="1:15" ht="12.75">
      <c r="A71" s="146">
        <f t="shared" si="2"/>
        <v>2006</v>
      </c>
      <c r="B71" s="146">
        <f t="shared" si="3"/>
        <v>10</v>
      </c>
      <c r="C71" s="143">
        <v>2.3466751332562867</v>
      </c>
      <c r="D71" s="143">
        <f t="shared" si="4"/>
        <v>4.07625613249205</v>
      </c>
      <c r="E71" s="142">
        <v>12139050</v>
      </c>
      <c r="F71" s="142">
        <v>297799</v>
      </c>
      <c r="G71" s="142"/>
      <c r="H71" s="141">
        <v>137</v>
      </c>
      <c r="I71" s="142">
        <v>4083</v>
      </c>
      <c r="J71" s="141">
        <v>7.976</v>
      </c>
      <c r="K71" s="142">
        <v>966928</v>
      </c>
      <c r="L71" s="142">
        <v>951204.083333333</v>
      </c>
      <c r="M71" s="144">
        <f t="shared" si="5"/>
        <v>1.0165305394942852</v>
      </c>
      <c r="N71" s="145">
        <v>32.5231544092046</v>
      </c>
      <c r="O71" s="141">
        <v>29.75</v>
      </c>
    </row>
    <row r="72" spans="1:15" ht="12.75">
      <c r="A72" s="146">
        <f t="shared" si="2"/>
        <v>2006</v>
      </c>
      <c r="B72" s="146">
        <f t="shared" si="3"/>
        <v>11</v>
      </c>
      <c r="C72" s="143">
        <v>6.211976851722586</v>
      </c>
      <c r="D72" s="143">
        <f t="shared" si="4"/>
        <v>10.612332071774636</v>
      </c>
      <c r="E72" s="142">
        <v>31629419</v>
      </c>
      <c r="F72" s="142">
        <v>298044</v>
      </c>
      <c r="G72" s="142"/>
      <c r="H72" s="141">
        <v>438</v>
      </c>
      <c r="I72" s="142">
        <v>4083</v>
      </c>
      <c r="J72" s="141">
        <v>7.6748</v>
      </c>
      <c r="K72" s="142">
        <v>967692</v>
      </c>
      <c r="L72" s="142">
        <v>951926.941666667</v>
      </c>
      <c r="M72" s="144">
        <f t="shared" si="5"/>
        <v>1.0165612061632912</v>
      </c>
      <c r="N72" s="145">
        <v>32.5231544092046</v>
      </c>
      <c r="O72" s="141">
        <v>29.75</v>
      </c>
    </row>
    <row r="73" spans="1:15" ht="12.75">
      <c r="A73" s="146">
        <f t="shared" si="2"/>
        <v>2006</v>
      </c>
      <c r="B73" s="146">
        <f t="shared" si="3"/>
        <v>12</v>
      </c>
      <c r="C73" s="143">
        <v>9.369291226762781</v>
      </c>
      <c r="D73" s="143">
        <f t="shared" si="4"/>
        <v>19.069559170487146</v>
      </c>
      <c r="E73" s="142">
        <v>56902039</v>
      </c>
      <c r="F73" s="142">
        <v>298392</v>
      </c>
      <c r="G73" s="142"/>
      <c r="H73" s="141">
        <v>584</v>
      </c>
      <c r="I73" s="142">
        <v>4083</v>
      </c>
      <c r="J73" s="141">
        <v>7.6748</v>
      </c>
      <c r="K73" s="142">
        <v>968456</v>
      </c>
      <c r="L73" s="142">
        <v>952649.8</v>
      </c>
      <c r="M73" s="144">
        <f t="shared" si="5"/>
        <v>1.0165918262933555</v>
      </c>
      <c r="N73" s="145">
        <v>32.5231544092046</v>
      </c>
      <c r="O73" s="141">
        <v>30.6</v>
      </c>
    </row>
    <row r="74" spans="1:15" ht="12.75">
      <c r="A74" s="146">
        <f t="shared" si="2"/>
        <v>2007</v>
      </c>
      <c r="B74" s="146">
        <f t="shared" si="3"/>
        <v>1</v>
      </c>
      <c r="C74" s="143">
        <v>10.642705437374953</v>
      </c>
      <c r="D74" s="143">
        <f t="shared" si="4"/>
        <v>24.008309405725225</v>
      </c>
      <c r="E74" s="142">
        <v>71741150</v>
      </c>
      <c r="F74" s="142">
        <v>298818</v>
      </c>
      <c r="G74" s="142"/>
      <c r="H74" s="141">
        <v>690</v>
      </c>
      <c r="I74" s="142">
        <v>4083</v>
      </c>
      <c r="J74" s="141">
        <v>7.6748</v>
      </c>
      <c r="K74" s="142">
        <v>969455</v>
      </c>
      <c r="L74" s="142">
        <v>953372.658333333</v>
      </c>
      <c r="M74" s="144">
        <f t="shared" si="5"/>
        <v>1.0168688933189902</v>
      </c>
      <c r="N74" s="145">
        <v>32.6177222758712</v>
      </c>
      <c r="O74" s="141">
        <v>33.35</v>
      </c>
    </row>
    <row r="75" spans="1:15" ht="12.75">
      <c r="A75" s="146">
        <f t="shared" si="2"/>
        <v>2007</v>
      </c>
      <c r="B75" s="146">
        <f t="shared" si="3"/>
        <v>2</v>
      </c>
      <c r="C75" s="143">
        <v>15.615983628862475</v>
      </c>
      <c r="D75" s="143">
        <f t="shared" si="4"/>
        <v>27.25381579474577</v>
      </c>
      <c r="E75" s="142">
        <v>81622998</v>
      </c>
      <c r="F75" s="142">
        <v>299492</v>
      </c>
      <c r="G75" s="142"/>
      <c r="H75" s="141">
        <v>1015</v>
      </c>
      <c r="I75" s="142">
        <v>4083</v>
      </c>
      <c r="J75" s="141">
        <v>6.5666</v>
      </c>
      <c r="K75" s="142">
        <v>970454</v>
      </c>
      <c r="L75" s="142">
        <v>954095.516666667</v>
      </c>
      <c r="M75" s="144">
        <f t="shared" si="5"/>
        <v>1.0171455405120076</v>
      </c>
      <c r="N75" s="145">
        <v>32.6177222758712</v>
      </c>
      <c r="O75" s="141">
        <v>29.35</v>
      </c>
    </row>
    <row r="76" spans="1:15" ht="12.75">
      <c r="A76" s="146">
        <f t="shared" si="2"/>
        <v>2007</v>
      </c>
      <c r="B76" s="146">
        <f t="shared" si="3"/>
        <v>3</v>
      </c>
      <c r="C76" s="143">
        <v>11.182644087662865</v>
      </c>
      <c r="D76" s="143">
        <f t="shared" si="4"/>
        <v>21.245544841562147</v>
      </c>
      <c r="E76" s="142">
        <v>63741521</v>
      </c>
      <c r="F76" s="142">
        <v>300023</v>
      </c>
      <c r="G76" s="142"/>
      <c r="H76" s="141">
        <v>657</v>
      </c>
      <c r="I76" s="142">
        <v>4083</v>
      </c>
      <c r="J76" s="141">
        <v>6.5666</v>
      </c>
      <c r="K76" s="142">
        <v>971453</v>
      </c>
      <c r="L76" s="142">
        <v>954818.375</v>
      </c>
      <c r="M76" s="144">
        <f t="shared" si="5"/>
        <v>1.01742176882593</v>
      </c>
      <c r="N76" s="145">
        <v>32.6177222758712</v>
      </c>
      <c r="O76" s="141">
        <v>29.45</v>
      </c>
    </row>
    <row r="77" spans="1:15" ht="12.75">
      <c r="A77" s="146">
        <f t="shared" si="2"/>
        <v>2007</v>
      </c>
      <c r="B77" s="146">
        <f t="shared" si="3"/>
        <v>4</v>
      </c>
      <c r="C77" s="143">
        <v>5.637057150527411</v>
      </c>
      <c r="D77" s="143">
        <f t="shared" si="4"/>
        <v>12.509982124157066</v>
      </c>
      <c r="E77" s="142">
        <v>37510681</v>
      </c>
      <c r="F77" s="142">
        <v>299846</v>
      </c>
      <c r="G77" s="142"/>
      <c r="H77" s="141">
        <v>312</v>
      </c>
      <c r="I77" s="142">
        <v>4083</v>
      </c>
      <c r="J77" s="141">
        <v>6.5666</v>
      </c>
      <c r="K77" s="142">
        <v>972452</v>
      </c>
      <c r="L77" s="142">
        <v>955541.233333333</v>
      </c>
      <c r="M77" s="144">
        <f t="shared" si="5"/>
        <v>1.0176975792113911</v>
      </c>
      <c r="N77" s="145">
        <v>32.6645403931684</v>
      </c>
      <c r="O77" s="141">
        <v>30.55</v>
      </c>
    </row>
    <row r="78" spans="1:15" ht="12.75">
      <c r="A78" s="146">
        <f t="shared" si="2"/>
        <v>2007</v>
      </c>
      <c r="B78" s="146">
        <f t="shared" si="3"/>
        <v>5</v>
      </c>
      <c r="C78" s="143">
        <v>3.133562322789341</v>
      </c>
      <c r="D78" s="143">
        <f t="shared" si="4"/>
        <v>6.268535517488222</v>
      </c>
      <c r="E78" s="142">
        <v>18827233</v>
      </c>
      <c r="F78" s="142">
        <v>300345</v>
      </c>
      <c r="G78" s="142"/>
      <c r="H78" s="141">
        <v>119</v>
      </c>
      <c r="I78" s="142">
        <v>4083</v>
      </c>
      <c r="J78" s="141">
        <v>10.011099999999999</v>
      </c>
      <c r="K78" s="142">
        <v>973451</v>
      </c>
      <c r="L78" s="142">
        <v>956264.091666667</v>
      </c>
      <c r="M78" s="144">
        <f t="shared" si="5"/>
        <v>1.0179729726161504</v>
      </c>
      <c r="N78" s="145">
        <v>32.6645403931684</v>
      </c>
      <c r="O78" s="141">
        <v>29.75</v>
      </c>
    </row>
    <row r="79" spans="1:15" ht="12.75">
      <c r="A79" s="146">
        <f aca="true" t="shared" si="6" ref="A79:A142">+A67+1</f>
        <v>2007</v>
      </c>
      <c r="B79" s="146">
        <f aca="true" t="shared" si="7" ref="B79:B142">+B67</f>
        <v>6</v>
      </c>
      <c r="C79" s="143">
        <v>1.6269116446153198</v>
      </c>
      <c r="D79" s="143">
        <f t="shared" si="4"/>
        <v>3.303119804629065</v>
      </c>
      <c r="E79" s="142">
        <v>9914215</v>
      </c>
      <c r="F79" s="142">
        <v>300147</v>
      </c>
      <c r="G79" s="142"/>
      <c r="H79" s="141">
        <v>13</v>
      </c>
      <c r="I79" s="142">
        <v>4083</v>
      </c>
      <c r="J79" s="141">
        <v>10.011099999999999</v>
      </c>
      <c r="K79" s="142">
        <v>974450</v>
      </c>
      <c r="L79" s="142">
        <v>956986.95</v>
      </c>
      <c r="M79" s="144">
        <f t="shared" si="5"/>
        <v>1.018247949985107</v>
      </c>
      <c r="N79" s="145">
        <v>32.6645403931684</v>
      </c>
      <c r="O79" s="141">
        <v>30.7</v>
      </c>
    </row>
    <row r="80" spans="1:15" ht="12.75">
      <c r="A80" s="146">
        <f t="shared" si="6"/>
        <v>2007</v>
      </c>
      <c r="B80" s="146">
        <f t="shared" si="7"/>
        <v>7</v>
      </c>
      <c r="C80" s="143">
        <v>1.410691994081937</v>
      </c>
      <c r="D80" s="143">
        <f t="shared" si="4"/>
        <v>2.722748057003453</v>
      </c>
      <c r="E80" s="142">
        <v>8169660</v>
      </c>
      <c r="F80" s="142">
        <v>300052</v>
      </c>
      <c r="G80" s="142"/>
      <c r="H80" s="141">
        <v>0</v>
      </c>
      <c r="I80" s="142">
        <v>4083</v>
      </c>
      <c r="J80" s="141">
        <v>10.011099999999999</v>
      </c>
      <c r="K80" s="142">
        <v>975449</v>
      </c>
      <c r="L80" s="142">
        <v>957709.808333333</v>
      </c>
      <c r="M80" s="144">
        <f t="shared" si="5"/>
        <v>1.0185225122603034</v>
      </c>
      <c r="N80" s="145">
        <v>32.5981266397503</v>
      </c>
      <c r="O80" s="141">
        <v>30.7</v>
      </c>
    </row>
    <row r="81" spans="1:15" ht="12.75">
      <c r="A81" s="146">
        <f t="shared" si="6"/>
        <v>2007</v>
      </c>
      <c r="B81" s="146">
        <f t="shared" si="7"/>
        <v>8</v>
      </c>
      <c r="C81" s="143">
        <v>1.3212443706877173</v>
      </c>
      <c r="D81" s="143">
        <f t="shared" si="4"/>
        <v>2.543910688316367</v>
      </c>
      <c r="E81" s="142">
        <v>7626746</v>
      </c>
      <c r="F81" s="142">
        <v>299804</v>
      </c>
      <c r="G81" s="142"/>
      <c r="H81" s="141">
        <v>0</v>
      </c>
      <c r="I81" s="142">
        <v>4083</v>
      </c>
      <c r="J81" s="141">
        <v>8.8221</v>
      </c>
      <c r="K81" s="142">
        <v>976448</v>
      </c>
      <c r="L81" s="142">
        <v>958432.666666667</v>
      </c>
      <c r="M81" s="144">
        <f t="shared" si="5"/>
        <v>1.018796660380941</v>
      </c>
      <c r="N81" s="145">
        <v>32.5981266397503</v>
      </c>
      <c r="O81" s="141">
        <v>30.2</v>
      </c>
    </row>
    <row r="82" spans="1:15" ht="12.75">
      <c r="A82" s="146">
        <f t="shared" si="6"/>
        <v>2007</v>
      </c>
      <c r="B82" s="146">
        <f t="shared" si="7"/>
        <v>9</v>
      </c>
      <c r="C82" s="143">
        <v>1.3419598270930222</v>
      </c>
      <c r="D82" s="143">
        <f t="shared" si="4"/>
        <v>2.624842830390583</v>
      </c>
      <c r="E82" s="142">
        <v>7849330</v>
      </c>
      <c r="F82" s="142">
        <v>299040</v>
      </c>
      <c r="G82" s="142"/>
      <c r="H82" s="141">
        <v>2</v>
      </c>
      <c r="I82" s="142">
        <v>4083</v>
      </c>
      <c r="J82" s="141">
        <v>8.8221</v>
      </c>
      <c r="K82" s="142">
        <v>977447</v>
      </c>
      <c r="L82" s="142">
        <v>959155.525</v>
      </c>
      <c r="M82" s="144">
        <f t="shared" si="5"/>
        <v>1.0190703952833926</v>
      </c>
      <c r="N82" s="145">
        <v>32.5981266397503</v>
      </c>
      <c r="O82" s="141">
        <v>31.3</v>
      </c>
    </row>
    <row r="83" spans="1:15" ht="12.75">
      <c r="A83" s="146">
        <f t="shared" si="6"/>
        <v>2007</v>
      </c>
      <c r="B83" s="146">
        <f t="shared" si="7"/>
        <v>10</v>
      </c>
      <c r="C83" s="143">
        <v>1.489510174754138</v>
      </c>
      <c r="D83" s="143">
        <f t="shared" si="4"/>
        <v>3.3105737756988725</v>
      </c>
      <c r="E83" s="142">
        <v>9901562</v>
      </c>
      <c r="F83" s="142">
        <v>299089</v>
      </c>
      <c r="G83" s="142"/>
      <c r="H83" s="141">
        <v>26</v>
      </c>
      <c r="I83" s="142">
        <v>4083</v>
      </c>
      <c r="J83" s="141">
        <v>8.8221</v>
      </c>
      <c r="K83" s="142">
        <v>978446</v>
      </c>
      <c r="L83" s="142">
        <v>959878.383333333</v>
      </c>
      <c r="M83" s="144">
        <f t="shared" si="5"/>
        <v>1.0193437179012075</v>
      </c>
      <c r="N83" s="145">
        <v>32.6235761168421</v>
      </c>
      <c r="O83" s="141">
        <v>29.6</v>
      </c>
    </row>
    <row r="84" spans="1:15" ht="12.75">
      <c r="A84" s="146">
        <f t="shared" si="6"/>
        <v>2007</v>
      </c>
      <c r="B84" s="146">
        <f t="shared" si="7"/>
        <v>11</v>
      </c>
      <c r="C84" s="143">
        <v>4.514717512650605</v>
      </c>
      <c r="D84" s="143">
        <f t="shared" si="4"/>
        <v>8.71044793046054</v>
      </c>
      <c r="E84" s="142">
        <v>26114010</v>
      </c>
      <c r="F84" s="142">
        <v>299801</v>
      </c>
      <c r="G84" s="142"/>
      <c r="H84" s="141">
        <v>293</v>
      </c>
      <c r="I84" s="142">
        <v>4083</v>
      </c>
      <c r="J84" s="141">
        <v>8.9477</v>
      </c>
      <c r="K84" s="142">
        <v>979445</v>
      </c>
      <c r="L84" s="142">
        <v>960601.241666667</v>
      </c>
      <c r="M84" s="144">
        <f t="shared" si="5"/>
        <v>1.0196166291651243</v>
      </c>
      <c r="N84" s="145">
        <v>32.6235761168421</v>
      </c>
      <c r="O84" s="141">
        <v>29.95</v>
      </c>
    </row>
    <row r="85" spans="1:15" ht="12.75">
      <c r="A85" s="146">
        <f t="shared" si="6"/>
        <v>2007</v>
      </c>
      <c r="B85" s="146">
        <f t="shared" si="7"/>
        <v>12</v>
      </c>
      <c r="C85" s="143">
        <v>9.678817717435868</v>
      </c>
      <c r="D85" s="143">
        <f t="shared" si="4"/>
        <v>19.01846025110182</v>
      </c>
      <c r="E85" s="142">
        <v>57047393</v>
      </c>
      <c r="F85" s="142">
        <v>299958</v>
      </c>
      <c r="G85" s="142"/>
      <c r="H85" s="141">
        <v>621</v>
      </c>
      <c r="I85" s="142">
        <v>4083</v>
      </c>
      <c r="J85" s="141">
        <v>8.9477</v>
      </c>
      <c r="K85" s="142">
        <v>980444</v>
      </c>
      <c r="L85" s="142">
        <v>961324.1</v>
      </c>
      <c r="M85" s="144">
        <f t="shared" si="5"/>
        <v>1.0198891300030863</v>
      </c>
      <c r="N85" s="145">
        <v>32.6235761168421</v>
      </c>
      <c r="O85" s="141">
        <v>30.7</v>
      </c>
    </row>
    <row r="86" spans="1:15" ht="12.75">
      <c r="A86" s="146">
        <f t="shared" si="6"/>
        <v>2008</v>
      </c>
      <c r="B86" s="146">
        <f t="shared" si="7"/>
        <v>1</v>
      </c>
      <c r="C86" s="143">
        <v>13.555346830421389</v>
      </c>
      <c r="D86" s="143">
        <f t="shared" si="4"/>
        <v>27.461898259928397</v>
      </c>
      <c r="E86" s="142">
        <v>82461215</v>
      </c>
      <c r="F86" s="142">
        <v>300275</v>
      </c>
      <c r="G86" s="142"/>
      <c r="H86" s="141">
        <v>840</v>
      </c>
      <c r="I86" s="142">
        <v>4083</v>
      </c>
      <c r="J86" s="141">
        <v>8.9477</v>
      </c>
      <c r="K86" s="142">
        <v>981339.916666667</v>
      </c>
      <c r="L86" s="142">
        <v>962046.958333333</v>
      </c>
      <c r="M86" s="144">
        <f t="shared" si="5"/>
        <v>1.0200540713384276</v>
      </c>
      <c r="N86" s="145">
        <v>32.9512220780526</v>
      </c>
      <c r="O86" s="141">
        <v>33.15</v>
      </c>
    </row>
    <row r="87" spans="1:15" ht="12.75">
      <c r="A87" s="146">
        <f t="shared" si="6"/>
        <v>2008</v>
      </c>
      <c r="B87" s="146">
        <f t="shared" si="7"/>
        <v>2</v>
      </c>
      <c r="C87" s="143">
        <v>13.66744312784648</v>
      </c>
      <c r="D87" s="143">
        <f t="shared" si="4"/>
        <v>25.43502331332509</v>
      </c>
      <c r="E87" s="142">
        <v>76316007</v>
      </c>
      <c r="F87" s="142">
        <v>300043</v>
      </c>
      <c r="G87" s="142"/>
      <c r="H87" s="141">
        <v>841</v>
      </c>
      <c r="I87" s="142">
        <v>4083</v>
      </c>
      <c r="J87" s="141">
        <v>8.5082</v>
      </c>
      <c r="K87" s="142">
        <v>982235.833333333</v>
      </c>
      <c r="L87" s="142">
        <v>962769.816666667</v>
      </c>
      <c r="M87" s="144">
        <f t="shared" si="5"/>
        <v>1.0202187649941727</v>
      </c>
      <c r="N87" s="145">
        <v>32.9512220780526</v>
      </c>
      <c r="O87" s="141">
        <v>29.35</v>
      </c>
    </row>
    <row r="88" spans="1:15" ht="12.75">
      <c r="A88" s="146">
        <f t="shared" si="6"/>
        <v>2008</v>
      </c>
      <c r="B88" s="146">
        <f t="shared" si="7"/>
        <v>3</v>
      </c>
      <c r="C88" s="143">
        <v>12.164263435700889</v>
      </c>
      <c r="D88" s="143">
        <f t="shared" si="4"/>
        <v>21.929661802369807</v>
      </c>
      <c r="E88" s="142">
        <v>66016396</v>
      </c>
      <c r="F88" s="142">
        <v>301037</v>
      </c>
      <c r="G88" s="142"/>
      <c r="H88" s="141">
        <v>739</v>
      </c>
      <c r="I88" s="142">
        <v>4083</v>
      </c>
      <c r="J88" s="141">
        <v>8.5082</v>
      </c>
      <c r="K88" s="142">
        <v>983131.75</v>
      </c>
      <c r="L88" s="142">
        <v>963492.675</v>
      </c>
      <c r="M88" s="144">
        <f t="shared" si="5"/>
        <v>1.0203832115277887</v>
      </c>
      <c r="N88" s="145">
        <v>32.9512220780526</v>
      </c>
      <c r="O88" s="141">
        <v>29.9</v>
      </c>
    </row>
    <row r="89" spans="1:15" ht="12.75">
      <c r="A89" s="146">
        <f t="shared" si="6"/>
        <v>2008</v>
      </c>
      <c r="B89" s="146">
        <f t="shared" si="7"/>
        <v>4</v>
      </c>
      <c r="C89" s="143">
        <v>6.861852218282131</v>
      </c>
      <c r="D89" s="143">
        <f t="shared" si="4"/>
        <v>13.742047977419258</v>
      </c>
      <c r="E89" s="142">
        <v>41285647</v>
      </c>
      <c r="F89" s="142">
        <v>300433</v>
      </c>
      <c r="G89" s="142"/>
      <c r="H89" s="141">
        <v>377</v>
      </c>
      <c r="I89" s="142">
        <v>4083</v>
      </c>
      <c r="J89" s="141">
        <v>8.5082</v>
      </c>
      <c r="K89" s="142">
        <v>984027.666666667</v>
      </c>
      <c r="L89" s="142">
        <v>964215.533333333</v>
      </c>
      <c r="M89" s="144">
        <f t="shared" si="5"/>
        <v>1.0205474114950654</v>
      </c>
      <c r="N89" s="145">
        <v>33.127641167396</v>
      </c>
      <c r="O89" s="141">
        <v>30.3</v>
      </c>
    </row>
    <row r="90" spans="1:15" ht="12.75">
      <c r="A90" s="146">
        <f t="shared" si="6"/>
        <v>2008</v>
      </c>
      <c r="B90" s="146">
        <f t="shared" si="7"/>
        <v>5</v>
      </c>
      <c r="C90" s="143">
        <v>3.053290913173925</v>
      </c>
      <c r="D90" s="143">
        <f t="shared" si="4"/>
        <v>5.698523209557894</v>
      </c>
      <c r="E90" s="142">
        <v>17132724</v>
      </c>
      <c r="F90" s="142">
        <v>300652</v>
      </c>
      <c r="G90" s="142"/>
      <c r="H90" s="141">
        <v>143</v>
      </c>
      <c r="I90" s="142">
        <v>4083</v>
      </c>
      <c r="J90" s="141">
        <v>11.7652</v>
      </c>
      <c r="K90" s="142">
        <v>984923.583333333</v>
      </c>
      <c r="L90" s="142">
        <v>964938.391666667</v>
      </c>
      <c r="M90" s="144">
        <f t="shared" si="5"/>
        <v>1.020711365450127</v>
      </c>
      <c r="N90" s="145">
        <v>33.127641167396</v>
      </c>
      <c r="O90" s="141">
        <v>29.55</v>
      </c>
    </row>
    <row r="91" spans="1:15" ht="12.75">
      <c r="A91" s="146">
        <f t="shared" si="6"/>
        <v>2008</v>
      </c>
      <c r="B91" s="146">
        <f t="shared" si="7"/>
        <v>6</v>
      </c>
      <c r="C91" s="143">
        <v>1.8421722996629815</v>
      </c>
      <c r="D91" s="143">
        <f t="shared" si="4"/>
        <v>3.5368321789312205</v>
      </c>
      <c r="E91" s="142">
        <v>10651736</v>
      </c>
      <c r="F91" s="142">
        <v>301166</v>
      </c>
      <c r="G91" s="142"/>
      <c r="H91" s="141">
        <v>26</v>
      </c>
      <c r="I91" s="142">
        <v>4083</v>
      </c>
      <c r="J91" s="141">
        <v>11.7652</v>
      </c>
      <c r="K91" s="142">
        <v>985819.5</v>
      </c>
      <c r="L91" s="142">
        <v>965661.25</v>
      </c>
      <c r="M91" s="144">
        <f t="shared" si="5"/>
        <v>1.0208750739454442</v>
      </c>
      <c r="N91" s="145">
        <v>33.127641167396</v>
      </c>
      <c r="O91" s="141">
        <v>30.8</v>
      </c>
    </row>
    <row r="92" spans="1:15" ht="12.75">
      <c r="A92" s="146">
        <f t="shared" si="6"/>
        <v>2008</v>
      </c>
      <c r="B92" s="146">
        <f t="shared" si="7"/>
        <v>7</v>
      </c>
      <c r="C92" s="143">
        <v>1.4694612027843545</v>
      </c>
      <c r="D92" s="143">
        <f t="shared" si="4"/>
        <v>2.844540359080418</v>
      </c>
      <c r="E92" s="142">
        <v>8541216</v>
      </c>
      <c r="F92" s="142">
        <v>300267</v>
      </c>
      <c r="G92" s="142"/>
      <c r="H92" s="141">
        <v>0</v>
      </c>
      <c r="I92" s="142">
        <v>4083</v>
      </c>
      <c r="J92" s="141">
        <v>11.7652</v>
      </c>
      <c r="K92" s="142">
        <v>986715.416666667</v>
      </c>
      <c r="L92" s="142">
        <v>966384.108333333</v>
      </c>
      <c r="M92" s="144">
        <f t="shared" si="5"/>
        <v>1.021038537531829</v>
      </c>
      <c r="N92" s="145">
        <v>32.4133332644159</v>
      </c>
      <c r="O92" s="141">
        <v>31.5</v>
      </c>
    </row>
    <row r="93" spans="1:15" ht="12.75">
      <c r="A93" s="146">
        <f t="shared" si="6"/>
        <v>2008</v>
      </c>
      <c r="B93" s="146">
        <f t="shared" si="7"/>
        <v>8</v>
      </c>
      <c r="C93" s="143">
        <v>1.2687281369057144</v>
      </c>
      <c r="D93" s="143">
        <f t="shared" si="4"/>
        <v>2.450051997920083</v>
      </c>
      <c r="E93" s="142">
        <v>7350450</v>
      </c>
      <c r="F93" s="142">
        <v>300012</v>
      </c>
      <c r="G93" s="142"/>
      <c r="H93" s="141">
        <v>0</v>
      </c>
      <c r="I93" s="142">
        <v>4083</v>
      </c>
      <c r="J93" s="141">
        <v>16.372500000000002</v>
      </c>
      <c r="K93" s="142">
        <v>987611.333333333</v>
      </c>
      <c r="L93" s="142">
        <v>967106.966666667</v>
      </c>
      <c r="M93" s="144">
        <f t="shared" si="5"/>
        <v>1.0212017567584468</v>
      </c>
      <c r="N93" s="145">
        <v>32.4133332644159</v>
      </c>
      <c r="O93" s="141">
        <v>29.95</v>
      </c>
    </row>
    <row r="94" spans="1:15" ht="12.75">
      <c r="A94" s="146">
        <f t="shared" si="6"/>
        <v>2008</v>
      </c>
      <c r="B94" s="146">
        <f t="shared" si="7"/>
        <v>9</v>
      </c>
      <c r="C94" s="143">
        <v>1.323901728504126</v>
      </c>
      <c r="D94" s="143">
        <f t="shared" si="4"/>
        <v>2.6051312218404483</v>
      </c>
      <c r="E94" s="142">
        <v>7794240</v>
      </c>
      <c r="F94" s="142">
        <v>299188</v>
      </c>
      <c r="G94" s="142"/>
      <c r="H94" s="141">
        <v>0</v>
      </c>
      <c r="I94" s="142">
        <v>4083</v>
      </c>
      <c r="J94" s="141">
        <v>16.372500000000002</v>
      </c>
      <c r="K94" s="142">
        <v>988507.25</v>
      </c>
      <c r="L94" s="142">
        <v>967829.825</v>
      </c>
      <c r="M94" s="144">
        <f t="shared" si="5"/>
        <v>1.021364732172828</v>
      </c>
      <c r="N94" s="145">
        <v>32.4133332644159</v>
      </c>
      <c r="O94" s="141">
        <v>30.8</v>
      </c>
    </row>
    <row r="95" spans="1:15" ht="12.75">
      <c r="A95" s="146">
        <f t="shared" si="6"/>
        <v>2008</v>
      </c>
      <c r="B95" s="146">
        <f t="shared" si="7"/>
        <v>10</v>
      </c>
      <c r="C95" s="143">
        <v>1.5605925918187138</v>
      </c>
      <c r="D95" s="143">
        <f t="shared" si="4"/>
        <v>3.2776035152723066</v>
      </c>
      <c r="E95" s="142">
        <v>9801280</v>
      </c>
      <c r="F95" s="142">
        <v>299038</v>
      </c>
      <c r="G95" s="142"/>
      <c r="H95" s="141">
        <v>53</v>
      </c>
      <c r="I95" s="142">
        <v>4083</v>
      </c>
      <c r="J95" s="141">
        <v>16.372500000000002</v>
      </c>
      <c r="K95" s="142">
        <v>989403.166666667</v>
      </c>
      <c r="L95" s="142">
        <v>968552.683333333</v>
      </c>
      <c r="M95" s="144">
        <f t="shared" si="5"/>
        <v>1.0215274643208625</v>
      </c>
      <c r="N95" s="145">
        <v>32.75465577507</v>
      </c>
      <c r="O95" s="141">
        <v>29.4</v>
      </c>
    </row>
    <row r="96" spans="1:15" ht="12.75">
      <c r="A96" s="146">
        <f t="shared" si="6"/>
        <v>2008</v>
      </c>
      <c r="B96" s="146">
        <f t="shared" si="7"/>
        <v>11</v>
      </c>
      <c r="C96" s="143">
        <v>4.628625237661339</v>
      </c>
      <c r="D96" s="143">
        <f t="shared" si="4"/>
        <v>8.68522997020292</v>
      </c>
      <c r="E96" s="142">
        <v>26087391</v>
      </c>
      <c r="F96" s="142">
        <v>300365</v>
      </c>
      <c r="G96" s="142"/>
      <c r="H96" s="141">
        <v>336</v>
      </c>
      <c r="I96" s="142">
        <v>4083</v>
      </c>
      <c r="J96" s="141">
        <v>11.0867</v>
      </c>
      <c r="K96" s="142">
        <v>990299.083333333</v>
      </c>
      <c r="L96" s="142">
        <v>969275.541666667</v>
      </c>
      <c r="M96" s="144">
        <f t="shared" si="5"/>
        <v>1.0216899537468118</v>
      </c>
      <c r="N96" s="145">
        <v>32.75465577507</v>
      </c>
      <c r="O96" s="141">
        <v>29.4</v>
      </c>
    </row>
    <row r="97" spans="1:15" ht="12.75">
      <c r="A97" s="146">
        <f t="shared" si="6"/>
        <v>2008</v>
      </c>
      <c r="B97" s="146">
        <f t="shared" si="7"/>
        <v>12</v>
      </c>
      <c r="C97" s="143">
        <v>11.659695735548656</v>
      </c>
      <c r="D97" s="143">
        <f t="shared" si="4"/>
        <v>21.72439842400616</v>
      </c>
      <c r="E97" s="142">
        <v>62637089</v>
      </c>
      <c r="F97" s="142">
        <v>288326</v>
      </c>
      <c r="G97" s="142"/>
      <c r="H97" s="141">
        <v>809</v>
      </c>
      <c r="I97" s="142">
        <v>4083</v>
      </c>
      <c r="J97" s="141">
        <v>11.0867</v>
      </c>
      <c r="K97" s="142">
        <v>991195</v>
      </c>
      <c r="L97" s="142">
        <v>969998.4</v>
      </c>
      <c r="M97" s="144">
        <f t="shared" si="5"/>
        <v>1.0218522009933213</v>
      </c>
      <c r="N97" s="145">
        <v>32.75465577507</v>
      </c>
      <c r="O97" s="141">
        <v>31.3</v>
      </c>
    </row>
    <row r="98" spans="1:15" ht="12.75">
      <c r="A98" s="146">
        <f t="shared" si="6"/>
        <v>2009</v>
      </c>
      <c r="B98" s="146">
        <f t="shared" si="7"/>
        <v>1</v>
      </c>
      <c r="C98" s="143">
        <v>14.469797998997771</v>
      </c>
      <c r="D98" s="143">
        <f t="shared" si="4"/>
        <v>29.120710545869258</v>
      </c>
      <c r="E98" s="142">
        <v>84262232</v>
      </c>
      <c r="F98" s="142">
        <v>289355</v>
      </c>
      <c r="G98" s="142"/>
      <c r="H98" s="141">
        <v>967</v>
      </c>
      <c r="I98" s="142">
        <v>4083</v>
      </c>
      <c r="J98" s="141">
        <v>11.0867</v>
      </c>
      <c r="K98" s="142">
        <v>991918.916666667</v>
      </c>
      <c r="L98" s="142">
        <v>970721.258333333</v>
      </c>
      <c r="M98" s="144">
        <f t="shared" si="5"/>
        <v>1.0218370187645103</v>
      </c>
      <c r="N98" s="145">
        <v>32.3151871188125</v>
      </c>
      <c r="O98" s="141">
        <v>33.1</v>
      </c>
    </row>
    <row r="99" spans="1:15" ht="12.75">
      <c r="A99" s="146">
        <f t="shared" si="6"/>
        <v>2009</v>
      </c>
      <c r="B99" s="146">
        <f t="shared" si="7"/>
        <v>2</v>
      </c>
      <c r="C99" s="143">
        <v>13.116342184112781</v>
      </c>
      <c r="D99" s="143">
        <f t="shared" si="4"/>
        <v>24.952398409345097</v>
      </c>
      <c r="E99" s="142">
        <v>72285102</v>
      </c>
      <c r="F99" s="142">
        <v>289692</v>
      </c>
      <c r="G99" s="142"/>
      <c r="H99" s="141">
        <v>883</v>
      </c>
      <c r="I99" s="142">
        <v>4083</v>
      </c>
      <c r="J99" s="141">
        <v>9.6425</v>
      </c>
      <c r="K99" s="142">
        <v>992642.833333333</v>
      </c>
      <c r="L99" s="142">
        <v>971444.116666667</v>
      </c>
      <c r="M99" s="144">
        <f t="shared" si="5"/>
        <v>1.0218218591301016</v>
      </c>
      <c r="N99" s="145">
        <v>32.3151871188125</v>
      </c>
      <c r="O99" s="141">
        <v>28</v>
      </c>
    </row>
    <row r="100" spans="1:15" ht="12.75">
      <c r="A100" s="146">
        <f t="shared" si="6"/>
        <v>2009</v>
      </c>
      <c r="B100" s="146">
        <f t="shared" si="7"/>
        <v>3</v>
      </c>
      <c r="C100" s="143">
        <v>9.35368334496507</v>
      </c>
      <c r="D100" s="143">
        <f t="shared" si="4"/>
        <v>19.43729157885281</v>
      </c>
      <c r="E100" s="142">
        <v>56258908</v>
      </c>
      <c r="F100" s="142">
        <v>289438</v>
      </c>
      <c r="G100" s="142"/>
      <c r="H100" s="141">
        <v>586</v>
      </c>
      <c r="I100" s="142">
        <v>4083</v>
      </c>
      <c r="J100" s="141">
        <v>9.6425</v>
      </c>
      <c r="K100" s="142">
        <v>993366.75</v>
      </c>
      <c r="L100" s="142">
        <v>972166.975</v>
      </c>
      <c r="M100" s="144">
        <f t="shared" si="5"/>
        <v>1.021806722039699</v>
      </c>
      <c r="N100" s="145">
        <v>32.3151871188125</v>
      </c>
      <c r="O100" s="141">
        <v>30.09</v>
      </c>
    </row>
    <row r="101" spans="1:15" ht="12.75">
      <c r="A101" s="146">
        <f t="shared" si="6"/>
        <v>2009</v>
      </c>
      <c r="B101" s="146">
        <f t="shared" si="7"/>
        <v>4</v>
      </c>
      <c r="C101" s="147">
        <f aca="true" t="shared" si="8" ref="C101:C164">+E101/F101/10</f>
        <v>6.240022486468699</v>
      </c>
      <c r="D101" s="143">
        <f t="shared" si="4"/>
        <v>6.240022486468699</v>
      </c>
      <c r="E101" s="142">
        <v>18204080</v>
      </c>
      <c r="F101" s="142">
        <v>291731</v>
      </c>
      <c r="G101" s="142"/>
      <c r="H101" s="141">
        <v>376</v>
      </c>
      <c r="I101" s="142">
        <v>4083</v>
      </c>
      <c r="J101" s="141">
        <v>9.6425</v>
      </c>
      <c r="K101" s="142">
        <v>994090.666666667</v>
      </c>
      <c r="L101" s="142">
        <v>972889.833333333</v>
      </c>
      <c r="M101" s="144">
        <f t="shared" si="5"/>
        <v>1.0217916074430495</v>
      </c>
      <c r="N101" s="145">
        <v>32.4879665078952</v>
      </c>
      <c r="O101" s="141">
        <v>30.49</v>
      </c>
    </row>
    <row r="102" spans="1:15" ht="12.75">
      <c r="A102" s="146">
        <f t="shared" si="6"/>
        <v>2009</v>
      </c>
      <c r="B102" s="146">
        <f t="shared" si="7"/>
        <v>5</v>
      </c>
      <c r="C102" s="147">
        <f t="shared" si="8"/>
        <v>2.603587577690855</v>
      </c>
      <c r="D102" s="143">
        <f t="shared" si="4"/>
        <v>2.603587577690855</v>
      </c>
      <c r="E102" s="142">
        <v>7594691</v>
      </c>
      <c r="F102" s="142">
        <v>291701</v>
      </c>
      <c r="G102" s="142"/>
      <c r="H102" s="141">
        <v>146</v>
      </c>
      <c r="I102" s="142">
        <v>4083</v>
      </c>
      <c r="J102" s="141">
        <v>5.991300000000001</v>
      </c>
      <c r="K102" s="142">
        <v>994814.583333333</v>
      </c>
      <c r="L102" s="142">
        <v>973612.691666667</v>
      </c>
      <c r="M102" s="144">
        <f t="shared" si="5"/>
        <v>1.0217765152900502</v>
      </c>
      <c r="N102" s="145">
        <v>32.4879665078952</v>
      </c>
      <c r="O102" s="141">
        <v>29.81</v>
      </c>
    </row>
    <row r="103" spans="1:15" ht="12.75">
      <c r="A103" s="146">
        <f t="shared" si="6"/>
        <v>2009</v>
      </c>
      <c r="B103" s="146">
        <f t="shared" si="7"/>
        <v>6</v>
      </c>
      <c r="C103" s="147">
        <f t="shared" si="8"/>
        <v>1.693613687404639</v>
      </c>
      <c r="D103" s="143">
        <f t="shared" si="4"/>
        <v>1.693613687404639</v>
      </c>
      <c r="E103" s="142">
        <v>4939509</v>
      </c>
      <c r="F103" s="142">
        <v>291655</v>
      </c>
      <c r="G103" s="142"/>
      <c r="H103" s="141">
        <v>26</v>
      </c>
      <c r="I103" s="142">
        <v>4083</v>
      </c>
      <c r="J103" s="141">
        <v>5.991300000000001</v>
      </c>
      <c r="K103" s="142">
        <v>995538.5</v>
      </c>
      <c r="L103" s="142">
        <v>974335.55</v>
      </c>
      <c r="M103" s="144">
        <f t="shared" si="5"/>
        <v>1.0217614455307515</v>
      </c>
      <c r="N103" s="145">
        <v>32.4879665078952</v>
      </c>
      <c r="O103" s="141">
        <v>30.68</v>
      </c>
    </row>
    <row r="104" spans="1:15" ht="12.75">
      <c r="A104" s="146">
        <f t="shared" si="6"/>
        <v>2009</v>
      </c>
      <c r="B104" s="146">
        <f t="shared" si="7"/>
        <v>7</v>
      </c>
      <c r="C104" s="147">
        <f t="shared" si="8"/>
        <v>1.3792204406205189</v>
      </c>
      <c r="D104" s="143">
        <f t="shared" si="4"/>
        <v>1.3792204406205189</v>
      </c>
      <c r="E104" s="142">
        <v>4020400</v>
      </c>
      <c r="F104" s="142">
        <v>291498</v>
      </c>
      <c r="G104" s="142"/>
      <c r="H104" s="141">
        <v>1</v>
      </c>
      <c r="I104" s="142">
        <v>4083</v>
      </c>
      <c r="J104" s="141">
        <v>5.991300000000001</v>
      </c>
      <c r="K104" s="142">
        <v>996262.416666667</v>
      </c>
      <c r="L104" s="142">
        <v>975058.408333333</v>
      </c>
      <c r="M104" s="144">
        <f t="shared" si="5"/>
        <v>1.0217463981153478</v>
      </c>
      <c r="N104" s="145">
        <v>32.1879976645089</v>
      </c>
      <c r="O104" s="141">
        <v>30.66</v>
      </c>
    </row>
    <row r="105" spans="1:15" ht="12.75">
      <c r="A105" s="146">
        <f t="shared" si="6"/>
        <v>2009</v>
      </c>
      <c r="B105" s="146">
        <f t="shared" si="7"/>
        <v>8</v>
      </c>
      <c r="C105" s="147">
        <f t="shared" si="8"/>
        <v>1.3044086032565652</v>
      </c>
      <c r="D105" s="143">
        <f t="shared" si="4"/>
        <v>1.3044086032565652</v>
      </c>
      <c r="E105" s="142">
        <v>3804399</v>
      </c>
      <c r="F105" s="142">
        <v>291657</v>
      </c>
      <c r="G105" s="142"/>
      <c r="H105" s="141">
        <v>0</v>
      </c>
      <c r="I105" s="142">
        <v>4083</v>
      </c>
      <c r="J105" s="141">
        <v>4.6914</v>
      </c>
      <c r="K105" s="142">
        <v>996986.333333333</v>
      </c>
      <c r="L105" s="142">
        <v>975781.266666667</v>
      </c>
      <c r="M105" s="144">
        <f t="shared" si="5"/>
        <v>1.0217313729941793</v>
      </c>
      <c r="N105" s="145">
        <v>32.1879976645089</v>
      </c>
      <c r="O105" s="141">
        <v>30.07</v>
      </c>
    </row>
    <row r="106" spans="1:15" ht="12.75">
      <c r="A106" s="146">
        <f t="shared" si="6"/>
        <v>2009</v>
      </c>
      <c r="B106" s="146">
        <f t="shared" si="7"/>
        <v>9</v>
      </c>
      <c r="C106" s="147">
        <f t="shared" si="8"/>
        <v>1.333537018420863</v>
      </c>
      <c r="D106" s="143">
        <f t="shared" si="4"/>
        <v>1.333537018420863</v>
      </c>
      <c r="E106" s="142">
        <v>3886767</v>
      </c>
      <c r="F106" s="142">
        <v>291463</v>
      </c>
      <c r="G106" s="142"/>
      <c r="H106" s="141">
        <v>0</v>
      </c>
      <c r="I106" s="142">
        <v>4083</v>
      </c>
      <c r="J106" s="141">
        <v>4.6914</v>
      </c>
      <c r="K106" s="142">
        <v>997710.25</v>
      </c>
      <c r="L106" s="142">
        <v>976504.125</v>
      </c>
      <c r="M106" s="144">
        <f t="shared" si="5"/>
        <v>1.02171637011774</v>
      </c>
      <c r="N106" s="145">
        <v>32.1879976645089</v>
      </c>
      <c r="O106" s="141">
        <v>30.72</v>
      </c>
    </row>
    <row r="107" spans="1:15" ht="12.75">
      <c r="A107" s="146">
        <f t="shared" si="6"/>
        <v>2009</v>
      </c>
      <c r="B107" s="146">
        <f t="shared" si="7"/>
        <v>10</v>
      </c>
      <c r="C107" s="147">
        <f t="shared" si="8"/>
        <v>2.1940303113427513</v>
      </c>
      <c r="D107" s="143">
        <f t="shared" si="4"/>
        <v>2.1940303113427513</v>
      </c>
      <c r="E107" s="142">
        <v>6398670</v>
      </c>
      <c r="F107" s="142">
        <v>291640</v>
      </c>
      <c r="G107" s="142"/>
      <c r="H107" s="141">
        <v>122</v>
      </c>
      <c r="I107" s="142">
        <v>4083</v>
      </c>
      <c r="J107" s="141">
        <v>4.6914</v>
      </c>
      <c r="K107" s="142">
        <v>998434.166666667</v>
      </c>
      <c r="L107" s="142">
        <v>977226.983333333</v>
      </c>
      <c r="M107" s="144">
        <f t="shared" si="5"/>
        <v>1.0217013894366649</v>
      </c>
      <c r="N107" s="145">
        <v>32.2268031340406</v>
      </c>
      <c r="O107" s="141">
        <v>30.56</v>
      </c>
    </row>
    <row r="108" spans="1:15" ht="12.75">
      <c r="A108" s="146">
        <f t="shared" si="6"/>
        <v>2009</v>
      </c>
      <c r="B108" s="146">
        <f t="shared" si="7"/>
        <v>11</v>
      </c>
      <c r="C108" s="147">
        <f t="shared" si="8"/>
        <v>4.367465032271319</v>
      </c>
      <c r="D108" s="143">
        <f t="shared" si="4"/>
        <v>4.367465032271319</v>
      </c>
      <c r="E108" s="142">
        <v>12755400</v>
      </c>
      <c r="F108" s="142">
        <v>292055</v>
      </c>
      <c r="G108" s="142"/>
      <c r="H108" s="141">
        <v>328</v>
      </c>
      <c r="I108" s="142">
        <v>4083</v>
      </c>
      <c r="J108" s="141">
        <v>4.9129000000000005</v>
      </c>
      <c r="K108" s="142">
        <v>999158.083333333</v>
      </c>
      <c r="L108" s="142">
        <v>977949.841666667</v>
      </c>
      <c r="M108" s="144">
        <f t="shared" si="5"/>
        <v>1.0216864309017342</v>
      </c>
      <c r="N108" s="145">
        <v>32.2268031340406</v>
      </c>
      <c r="O108" s="141">
        <v>30.35</v>
      </c>
    </row>
    <row r="109" spans="1:15" ht="12.75">
      <c r="A109" s="146">
        <f t="shared" si="6"/>
        <v>2009</v>
      </c>
      <c r="B109" s="146">
        <f t="shared" si="7"/>
        <v>12</v>
      </c>
      <c r="C109" s="147">
        <f t="shared" si="8"/>
        <v>9.384632586659565</v>
      </c>
      <c r="D109" s="143">
        <f t="shared" si="4"/>
        <v>9.384632586659565</v>
      </c>
      <c r="E109" s="142">
        <v>27487495</v>
      </c>
      <c r="F109" s="142">
        <v>292899</v>
      </c>
      <c r="G109" s="142"/>
      <c r="H109" s="141">
        <v>648</v>
      </c>
      <c r="I109" s="142">
        <v>4083</v>
      </c>
      <c r="J109" s="141">
        <v>4.9129000000000005</v>
      </c>
      <c r="K109" s="142">
        <v>999882</v>
      </c>
      <c r="L109" s="142">
        <v>978672.7</v>
      </c>
      <c r="M109" s="144">
        <f t="shared" si="5"/>
        <v>1.0216714944638796</v>
      </c>
      <c r="N109" s="145">
        <v>32.2268031340406</v>
      </c>
      <c r="O109" s="141">
        <v>31</v>
      </c>
    </row>
    <row r="110" spans="1:15" ht="12.75">
      <c r="A110" s="146">
        <f t="shared" si="6"/>
        <v>2010</v>
      </c>
      <c r="B110" s="146">
        <f t="shared" si="7"/>
        <v>1</v>
      </c>
      <c r="C110" s="147">
        <f t="shared" si="8"/>
        <v>15.661832337003782</v>
      </c>
      <c r="D110" s="143">
        <f t="shared" si="4"/>
        <v>15.661832337003782</v>
      </c>
      <c r="E110" s="142">
        <v>45927227</v>
      </c>
      <c r="F110" s="142">
        <v>293243</v>
      </c>
      <c r="G110" s="142"/>
      <c r="H110" s="141">
        <v>1041</v>
      </c>
      <c r="I110" s="142">
        <v>4083</v>
      </c>
      <c r="J110" s="141">
        <v>4.9129000000000005</v>
      </c>
      <c r="K110" s="142">
        <v>1000714.83333333</v>
      </c>
      <c r="L110" s="142">
        <v>979395.558333333</v>
      </c>
      <c r="M110" s="144">
        <f t="shared" si="5"/>
        <v>1.021767788120539</v>
      </c>
      <c r="N110" s="145">
        <v>31.9350871746423</v>
      </c>
      <c r="O110" s="141">
        <v>31.65</v>
      </c>
    </row>
    <row r="111" spans="1:15" ht="12.75">
      <c r="A111" s="146">
        <f t="shared" si="6"/>
        <v>2010</v>
      </c>
      <c r="B111" s="146">
        <f t="shared" si="7"/>
        <v>2</v>
      </c>
      <c r="C111" s="147">
        <f t="shared" si="8"/>
        <v>14.450683035896876</v>
      </c>
      <c r="D111" s="143">
        <f t="shared" si="4"/>
        <v>14.450683035896876</v>
      </c>
      <c r="E111" s="142">
        <v>42397726</v>
      </c>
      <c r="F111" s="142">
        <v>293396</v>
      </c>
      <c r="G111" s="142"/>
      <c r="H111" s="141">
        <v>940</v>
      </c>
      <c r="I111" s="142">
        <v>4083</v>
      </c>
      <c r="J111" s="141">
        <v>5.349399999999999</v>
      </c>
      <c r="K111" s="142">
        <v>1001547.66666667</v>
      </c>
      <c r="L111" s="142">
        <v>980118.416666667</v>
      </c>
      <c r="M111" s="144">
        <f t="shared" si="5"/>
        <v>1.0218639397399376</v>
      </c>
      <c r="N111" s="145">
        <v>31.9350871746423</v>
      </c>
      <c r="O111" s="141">
        <v>28.92</v>
      </c>
    </row>
    <row r="112" spans="1:15" ht="12.75">
      <c r="A112" s="146">
        <f t="shared" si="6"/>
        <v>2010</v>
      </c>
      <c r="B112" s="146">
        <f t="shared" si="7"/>
        <v>3</v>
      </c>
      <c r="C112" s="147">
        <f t="shared" si="8"/>
        <v>11.684638448632038</v>
      </c>
      <c r="D112" s="143">
        <f t="shared" si="4"/>
        <v>11.684638448632038</v>
      </c>
      <c r="E112" s="142">
        <v>34333090</v>
      </c>
      <c r="F112" s="142">
        <v>293831</v>
      </c>
      <c r="G112" s="142"/>
      <c r="H112" s="141">
        <v>821</v>
      </c>
      <c r="I112" s="142">
        <v>4083</v>
      </c>
      <c r="J112" s="141">
        <v>5.349399999999999</v>
      </c>
      <c r="K112" s="142">
        <v>1002380.5</v>
      </c>
      <c r="L112" s="142">
        <v>980841.275</v>
      </c>
      <c r="M112" s="144">
        <f t="shared" si="5"/>
        <v>1.0219599496360916</v>
      </c>
      <c r="N112" s="145">
        <v>31.9350871746423</v>
      </c>
      <c r="O112" s="141">
        <v>30.09</v>
      </c>
    </row>
    <row r="113" spans="1:15" ht="12.75">
      <c r="A113" s="146">
        <f t="shared" si="6"/>
        <v>2010</v>
      </c>
      <c r="B113" s="146">
        <f t="shared" si="7"/>
        <v>4</v>
      </c>
      <c r="C113" s="147">
        <f t="shared" si="8"/>
        <v>4.44265525063533</v>
      </c>
      <c r="D113" s="143">
        <f t="shared" si="4"/>
        <v>4.44265525063533</v>
      </c>
      <c r="E113" s="142">
        <v>13023866</v>
      </c>
      <c r="F113" s="142">
        <v>293155</v>
      </c>
      <c r="G113" s="142"/>
      <c r="H113" s="141">
        <v>303</v>
      </c>
      <c r="I113" s="142">
        <v>4083</v>
      </c>
      <c r="J113" s="141">
        <v>5.349399999999999</v>
      </c>
      <c r="K113" s="142">
        <v>1003213.33333333</v>
      </c>
      <c r="L113" s="142">
        <v>981564.133333333</v>
      </c>
      <c r="M113" s="144">
        <f t="shared" si="5"/>
        <v>1.0220558181221207</v>
      </c>
      <c r="N113" s="145">
        <v>32.3552781848554</v>
      </c>
      <c r="O113" s="141">
        <v>30.49</v>
      </c>
    </row>
    <row r="114" spans="1:15" ht="12.75">
      <c r="A114" s="146">
        <f t="shared" si="6"/>
        <v>2010</v>
      </c>
      <c r="B114" s="146">
        <f t="shared" si="7"/>
        <v>5</v>
      </c>
      <c r="C114" s="147">
        <f t="shared" si="8"/>
        <v>2.1866298920343277</v>
      </c>
      <c r="D114" s="143">
        <f t="shared" si="4"/>
        <v>2.1866298920343277</v>
      </c>
      <c r="E114" s="142">
        <v>6397926</v>
      </c>
      <c r="F114" s="142">
        <v>292593</v>
      </c>
      <c r="G114" s="142"/>
      <c r="H114" s="141">
        <v>110</v>
      </c>
      <c r="I114" s="142">
        <v>4083</v>
      </c>
      <c r="J114" s="141">
        <v>5.188000000000001</v>
      </c>
      <c r="K114" s="142">
        <v>1004046.16666667</v>
      </c>
      <c r="L114" s="142">
        <v>982286.991666667</v>
      </c>
      <c r="M114" s="144">
        <f t="shared" si="5"/>
        <v>1.0221515455102217</v>
      </c>
      <c r="N114" s="145">
        <v>32.3552781848554</v>
      </c>
      <c r="O114" s="141">
        <v>29.81</v>
      </c>
    </row>
    <row r="115" spans="1:15" ht="12.75">
      <c r="A115" s="146">
        <f t="shared" si="6"/>
        <v>2010</v>
      </c>
      <c r="B115" s="146">
        <f t="shared" si="7"/>
        <v>6</v>
      </c>
      <c r="C115" s="147">
        <f t="shared" si="8"/>
        <v>1.5790907942835883</v>
      </c>
      <c r="D115" s="143">
        <f t="shared" si="4"/>
        <v>1.5790907942835883</v>
      </c>
      <c r="E115" s="142">
        <v>4626436</v>
      </c>
      <c r="F115" s="142">
        <v>292981</v>
      </c>
      <c r="G115" s="142"/>
      <c r="H115" s="141">
        <v>17</v>
      </c>
      <c r="I115" s="142">
        <v>4083</v>
      </c>
      <c r="J115" s="141">
        <v>5.188000000000001</v>
      </c>
      <c r="K115" s="142">
        <v>1004879</v>
      </c>
      <c r="L115" s="142">
        <v>983009.85</v>
      </c>
      <c r="M115" s="144">
        <f t="shared" si="5"/>
        <v>1.0222471321116466</v>
      </c>
      <c r="N115" s="145">
        <v>32.3552781848554</v>
      </c>
      <c r="O115" s="141">
        <v>30.68</v>
      </c>
    </row>
    <row r="116" spans="1:15" ht="12.75">
      <c r="A116" s="146">
        <f t="shared" si="6"/>
        <v>2010</v>
      </c>
      <c r="B116" s="146">
        <f t="shared" si="7"/>
        <v>7</v>
      </c>
      <c r="C116" s="147">
        <f t="shared" si="8"/>
        <v>1.2947325941683026</v>
      </c>
      <c r="D116" s="143">
        <f t="shared" si="4"/>
        <v>1.2947325941683026</v>
      </c>
      <c r="E116" s="142">
        <v>3785824</v>
      </c>
      <c r="F116" s="142">
        <v>292402</v>
      </c>
      <c r="G116" s="142"/>
      <c r="H116" s="141">
        <v>0</v>
      </c>
      <c r="I116" s="142">
        <v>4083</v>
      </c>
      <c r="J116" s="141">
        <v>5.188000000000001</v>
      </c>
      <c r="K116" s="142">
        <v>1005711.83333333</v>
      </c>
      <c r="L116" s="142">
        <v>983732.708333333</v>
      </c>
      <c r="M116" s="144">
        <f t="shared" si="5"/>
        <v>1.0223425782367597</v>
      </c>
      <c r="N116" s="145">
        <v>32.5840982207314</v>
      </c>
      <c r="O116" s="141">
        <v>30.66</v>
      </c>
    </row>
    <row r="117" spans="1:15" ht="12.75">
      <c r="A117" s="146">
        <f t="shared" si="6"/>
        <v>2010</v>
      </c>
      <c r="B117" s="146">
        <f t="shared" si="7"/>
        <v>8</v>
      </c>
      <c r="C117" s="147">
        <f t="shared" si="8"/>
        <v>1.1723689289215435</v>
      </c>
      <c r="D117" s="143">
        <f t="shared" si="4"/>
        <v>1.1723689289215435</v>
      </c>
      <c r="E117" s="142">
        <v>3432239</v>
      </c>
      <c r="F117" s="142">
        <v>292761</v>
      </c>
      <c r="G117" s="142"/>
      <c r="H117" s="141">
        <v>0</v>
      </c>
      <c r="I117" s="142">
        <v>4083</v>
      </c>
      <c r="J117" s="141">
        <v>6.1494</v>
      </c>
      <c r="K117" s="142">
        <v>1006544.66666667</v>
      </c>
      <c r="L117" s="142">
        <v>984455.566666667</v>
      </c>
      <c r="M117" s="144">
        <f t="shared" si="5"/>
        <v>1.0224378841950135</v>
      </c>
      <c r="N117" s="145">
        <v>32.5840982207314</v>
      </c>
      <c r="O117" s="141">
        <v>30.07</v>
      </c>
    </row>
    <row r="118" spans="1:15" ht="12.75">
      <c r="A118" s="146">
        <f t="shared" si="6"/>
        <v>2010</v>
      </c>
      <c r="B118" s="146">
        <f t="shared" si="7"/>
        <v>9</v>
      </c>
      <c r="C118" s="147">
        <f t="shared" si="8"/>
        <v>1.2185305144226652</v>
      </c>
      <c r="D118" s="143">
        <f t="shared" si="4"/>
        <v>1.2185305144226652</v>
      </c>
      <c r="E118" s="142">
        <v>3559023</v>
      </c>
      <c r="F118" s="142">
        <v>292075</v>
      </c>
      <c r="G118" s="142"/>
      <c r="H118" s="141">
        <v>0</v>
      </c>
      <c r="I118" s="142">
        <v>4083</v>
      </c>
      <c r="J118" s="141">
        <v>6.1494</v>
      </c>
      <c r="K118" s="142">
        <v>1007377.5</v>
      </c>
      <c r="L118" s="142">
        <v>985178.425</v>
      </c>
      <c r="M118" s="144">
        <f t="shared" si="5"/>
        <v>1.022533050294925</v>
      </c>
      <c r="N118" s="145">
        <v>32.5840982207314</v>
      </c>
      <c r="O118" s="141">
        <v>30.72</v>
      </c>
    </row>
    <row r="119" spans="1:15" ht="12.75">
      <c r="A119" s="146">
        <f t="shared" si="6"/>
        <v>2010</v>
      </c>
      <c r="B119" s="146">
        <f t="shared" si="7"/>
        <v>10</v>
      </c>
      <c r="C119" s="147">
        <f t="shared" si="8"/>
        <v>1.586727422228313</v>
      </c>
      <c r="D119" s="143">
        <f t="shared" si="4"/>
        <v>1.586727422228313</v>
      </c>
      <c r="E119" s="142">
        <v>4631340</v>
      </c>
      <c r="F119" s="142">
        <v>291880</v>
      </c>
      <c r="G119" s="142"/>
      <c r="H119" s="141">
        <v>39</v>
      </c>
      <c r="I119" s="142">
        <v>4083</v>
      </c>
      <c r="J119" s="141">
        <v>6.1494</v>
      </c>
      <c r="K119" s="142">
        <v>1008210.33333333</v>
      </c>
      <c r="L119" s="142">
        <v>985901.283333333</v>
      </c>
      <c r="M119" s="144">
        <f t="shared" si="5"/>
        <v>1.022628076844134</v>
      </c>
      <c r="N119" s="145">
        <v>32.596789231031</v>
      </c>
      <c r="O119" s="141">
        <v>30.56</v>
      </c>
    </row>
    <row r="120" spans="1:15" ht="12.75">
      <c r="A120" s="146">
        <f t="shared" si="6"/>
        <v>2010</v>
      </c>
      <c r="B120" s="146">
        <f t="shared" si="7"/>
        <v>11</v>
      </c>
      <c r="C120" s="147">
        <f t="shared" si="8"/>
        <v>3.719256055718776</v>
      </c>
      <c r="D120" s="143">
        <f t="shared" si="4"/>
        <v>3.719256055718776</v>
      </c>
      <c r="E120" s="142">
        <v>10861641</v>
      </c>
      <c r="F120" s="142">
        <v>292038</v>
      </c>
      <c r="G120" s="142"/>
      <c r="H120" s="141">
        <v>228</v>
      </c>
      <c r="I120" s="142">
        <v>4083</v>
      </c>
      <c r="J120" s="141">
        <v>5.3858</v>
      </c>
      <c r="K120" s="142">
        <v>1009043.16666667</v>
      </c>
      <c r="L120" s="142">
        <v>986624.141666667</v>
      </c>
      <c r="M120" s="144">
        <f t="shared" si="5"/>
        <v>1.0227229641493785</v>
      </c>
      <c r="N120" s="145">
        <v>32.596789231031</v>
      </c>
      <c r="O120" s="141">
        <v>30.35</v>
      </c>
    </row>
    <row r="121" spans="1:15" ht="12.75">
      <c r="A121" s="146">
        <f t="shared" si="6"/>
        <v>2010</v>
      </c>
      <c r="B121" s="146">
        <f t="shared" si="7"/>
        <v>12</v>
      </c>
      <c r="C121" s="147">
        <f t="shared" si="8"/>
        <v>11.247757970142725</v>
      </c>
      <c r="D121" s="143">
        <f t="shared" si="4"/>
        <v>11.247757970142725</v>
      </c>
      <c r="E121" s="142">
        <v>32910040</v>
      </c>
      <c r="F121" s="142">
        <v>292592</v>
      </c>
      <c r="G121" s="142"/>
      <c r="H121" s="141">
        <v>732</v>
      </c>
      <c r="I121" s="142">
        <v>4083</v>
      </c>
      <c r="J121" s="141">
        <v>5.3858</v>
      </c>
      <c r="K121" s="142">
        <v>1009876</v>
      </c>
      <c r="L121" s="142">
        <v>987347</v>
      </c>
      <c r="M121" s="144">
        <f t="shared" si="5"/>
        <v>1.0228177125164708</v>
      </c>
      <c r="N121" s="145">
        <v>32.596789231031</v>
      </c>
      <c r="O121" s="141">
        <v>31</v>
      </c>
    </row>
    <row r="122" spans="1:15" ht="12.75">
      <c r="A122" s="146">
        <f t="shared" si="6"/>
        <v>2011</v>
      </c>
      <c r="B122" s="146">
        <f t="shared" si="7"/>
        <v>1</v>
      </c>
      <c r="C122" s="147">
        <f t="shared" si="8"/>
        <v>16.338610581985343</v>
      </c>
      <c r="D122" s="143">
        <f t="shared" si="4"/>
        <v>16.338610581985343</v>
      </c>
      <c r="E122" s="142">
        <v>47947450</v>
      </c>
      <c r="F122" s="142">
        <v>293461</v>
      </c>
      <c r="G122" s="142"/>
      <c r="H122" s="141">
        <v>1116</v>
      </c>
      <c r="I122" s="142">
        <v>4083</v>
      </c>
      <c r="J122" s="141">
        <v>5.3858</v>
      </c>
      <c r="K122" s="142">
        <v>1010674.96666667</v>
      </c>
      <c r="L122" s="142">
        <v>988137.3</v>
      </c>
      <c r="M122" s="144">
        <f t="shared" si="5"/>
        <v>1.022808233902991</v>
      </c>
      <c r="N122" s="145">
        <v>33.0749535406132</v>
      </c>
      <c r="O122" s="141">
        <v>31.65</v>
      </c>
    </row>
    <row r="123" spans="1:15" ht="12.75">
      <c r="A123" s="146">
        <f t="shared" si="6"/>
        <v>2011</v>
      </c>
      <c r="B123" s="146">
        <f t="shared" si="7"/>
        <v>2</v>
      </c>
      <c r="C123" s="147">
        <f t="shared" si="8"/>
        <v>13.450179539029705</v>
      </c>
      <c r="D123" s="143">
        <f t="shared" si="4"/>
        <v>13.450179539029705</v>
      </c>
      <c r="E123" s="142">
        <v>39442786</v>
      </c>
      <c r="F123" s="142">
        <v>293251</v>
      </c>
      <c r="G123" s="142"/>
      <c r="H123" s="141">
        <v>881</v>
      </c>
      <c r="I123" s="142">
        <v>4083</v>
      </c>
      <c r="J123" s="141">
        <v>5.272</v>
      </c>
      <c r="K123" s="142">
        <v>1011473.93333333</v>
      </c>
      <c r="L123" s="142">
        <v>988927.6</v>
      </c>
      <c r="M123" s="144">
        <f t="shared" si="5"/>
        <v>1.0227987704391404</v>
      </c>
      <c r="N123" s="145">
        <v>33.0749535406132</v>
      </c>
      <c r="O123" s="141">
        <v>28.92</v>
      </c>
    </row>
    <row r="124" spans="1:15" ht="12.75">
      <c r="A124" s="146">
        <f t="shared" si="6"/>
        <v>2011</v>
      </c>
      <c r="B124" s="146">
        <f t="shared" si="7"/>
        <v>3</v>
      </c>
      <c r="C124" s="147">
        <f t="shared" si="8"/>
        <v>9.348134502585147</v>
      </c>
      <c r="D124" s="143">
        <f t="shared" si="4"/>
        <v>9.348134502585147</v>
      </c>
      <c r="E124" s="142">
        <v>27428081</v>
      </c>
      <c r="F124" s="142">
        <v>293407</v>
      </c>
      <c r="G124" s="142"/>
      <c r="H124" s="141">
        <v>573</v>
      </c>
      <c r="I124" s="142">
        <v>4083</v>
      </c>
      <c r="J124" s="141">
        <v>5.272</v>
      </c>
      <c r="K124" s="142">
        <v>1012272.9</v>
      </c>
      <c r="L124" s="142">
        <v>989717.9</v>
      </c>
      <c r="M124" s="144">
        <f t="shared" si="5"/>
        <v>1.0227893220886477</v>
      </c>
      <c r="N124" s="145">
        <v>33.0749535406132</v>
      </c>
      <c r="O124" s="141">
        <v>30.09</v>
      </c>
    </row>
    <row r="125" spans="1:15" ht="12.75">
      <c r="A125" s="146">
        <f t="shared" si="6"/>
        <v>2011</v>
      </c>
      <c r="B125" s="146">
        <f t="shared" si="7"/>
        <v>4</v>
      </c>
      <c r="C125" s="147">
        <f t="shared" si="8"/>
        <v>6.000641273380827</v>
      </c>
      <c r="D125" s="143">
        <f t="shared" si="4"/>
        <v>6.000641273380827</v>
      </c>
      <c r="E125" s="142">
        <v>17545095</v>
      </c>
      <c r="F125" s="142">
        <v>292387</v>
      </c>
      <c r="G125" s="142"/>
      <c r="H125" s="141">
        <v>347</v>
      </c>
      <c r="I125" s="142">
        <v>4083</v>
      </c>
      <c r="J125" s="141">
        <v>5.272</v>
      </c>
      <c r="K125" s="142">
        <v>1013071.86666667</v>
      </c>
      <c r="L125" s="142">
        <v>990508.2</v>
      </c>
      <c r="M125" s="144">
        <f t="shared" si="5"/>
        <v>1.0227798888153272</v>
      </c>
      <c r="N125" s="145">
        <v>33.0242920245597</v>
      </c>
      <c r="O125" s="141">
        <v>30.49</v>
      </c>
    </row>
    <row r="126" spans="1:15" ht="12.75">
      <c r="A126" s="146">
        <f t="shared" si="6"/>
        <v>2011</v>
      </c>
      <c r="B126" s="146">
        <f t="shared" si="7"/>
        <v>5</v>
      </c>
      <c r="C126" s="147">
        <f t="shared" si="8"/>
        <v>2.928766949906271</v>
      </c>
      <c r="D126" s="143">
        <f t="shared" si="4"/>
        <v>2.928766949906271</v>
      </c>
      <c r="E126" s="142">
        <v>8561723</v>
      </c>
      <c r="F126" s="142">
        <v>292332</v>
      </c>
      <c r="G126" s="142"/>
      <c r="H126" s="141">
        <v>126</v>
      </c>
      <c r="I126" s="142">
        <v>4083</v>
      </c>
      <c r="J126" s="141">
        <v>5.6143</v>
      </c>
      <c r="K126" s="142">
        <v>1013870.83333333</v>
      </c>
      <c r="L126" s="142">
        <v>991298.5</v>
      </c>
      <c r="M126" s="144">
        <f t="shared" si="5"/>
        <v>1.0227704705831089</v>
      </c>
      <c r="N126" s="145">
        <v>33.0242920245597</v>
      </c>
      <c r="O126" s="141">
        <v>29.81</v>
      </c>
    </row>
    <row r="127" spans="1:15" ht="12.75">
      <c r="A127" s="146">
        <f t="shared" si="6"/>
        <v>2011</v>
      </c>
      <c r="B127" s="146">
        <f t="shared" si="7"/>
        <v>6</v>
      </c>
      <c r="C127" s="147">
        <f t="shared" si="8"/>
        <v>1.8608102462244442</v>
      </c>
      <c r="D127" s="143">
        <f t="shared" si="4"/>
        <v>1.8608102462244442</v>
      </c>
      <c r="E127" s="142">
        <v>5433752</v>
      </c>
      <c r="F127" s="142">
        <v>292010</v>
      </c>
      <c r="G127" s="142"/>
      <c r="H127" s="141">
        <v>38</v>
      </c>
      <c r="I127" s="142">
        <v>4083</v>
      </c>
      <c r="J127" s="141">
        <v>5.6143</v>
      </c>
      <c r="K127" s="142">
        <v>1014669.8</v>
      </c>
      <c r="L127" s="142">
        <v>992088.8</v>
      </c>
      <c r="M127" s="144">
        <f t="shared" si="5"/>
        <v>1.0227610673560674</v>
      </c>
      <c r="N127" s="145">
        <v>33.0242920245597</v>
      </c>
      <c r="O127" s="141">
        <v>30.68</v>
      </c>
    </row>
    <row r="128" spans="1:15" ht="12.75">
      <c r="A128" s="146">
        <f t="shared" si="6"/>
        <v>2011</v>
      </c>
      <c r="B128" s="146">
        <f t="shared" si="7"/>
        <v>7</v>
      </c>
      <c r="C128" s="147">
        <f t="shared" si="8"/>
        <v>1.3217866337143447</v>
      </c>
      <c r="D128" s="143">
        <f t="shared" si="4"/>
        <v>1.3217866337143447</v>
      </c>
      <c r="E128" s="142">
        <v>3850761</v>
      </c>
      <c r="F128" s="142">
        <v>291330</v>
      </c>
      <c r="G128" s="142"/>
      <c r="H128" s="141">
        <v>0</v>
      </c>
      <c r="I128" s="142">
        <v>4083</v>
      </c>
      <c r="J128" s="141">
        <v>5.6143</v>
      </c>
      <c r="K128" s="142">
        <v>1015468.76666667</v>
      </c>
      <c r="L128" s="142">
        <v>992879.1</v>
      </c>
      <c r="M128" s="144">
        <f t="shared" si="5"/>
        <v>1.0227516790983615</v>
      </c>
      <c r="N128" s="145">
        <v>33.222582395046</v>
      </c>
      <c r="O128" s="141">
        <v>30.66</v>
      </c>
    </row>
    <row r="129" spans="1:15" ht="12.75">
      <c r="A129" s="146">
        <f t="shared" si="6"/>
        <v>2011</v>
      </c>
      <c r="B129" s="146">
        <f t="shared" si="7"/>
        <v>8</v>
      </c>
      <c r="C129" s="147">
        <f t="shared" si="8"/>
        <v>1.2334749916033203</v>
      </c>
      <c r="D129" s="143">
        <f t="shared" si="4"/>
        <v>1.2334749916033203</v>
      </c>
      <c r="E129" s="142">
        <v>3599058</v>
      </c>
      <c r="F129" s="142">
        <v>291782</v>
      </c>
      <c r="G129" s="142"/>
      <c r="H129" s="141">
        <v>0</v>
      </c>
      <c r="I129" s="142">
        <v>4083</v>
      </c>
      <c r="J129" s="141">
        <v>5.605</v>
      </c>
      <c r="K129" s="142">
        <v>1016267.73333333</v>
      </c>
      <c r="L129" s="142">
        <v>993669.4</v>
      </c>
      <c r="M129" s="144">
        <f t="shared" si="5"/>
        <v>1.0227423057742646</v>
      </c>
      <c r="N129" s="145">
        <v>33.222582395046</v>
      </c>
      <c r="O129" s="141">
        <v>30.07</v>
      </c>
    </row>
    <row r="130" spans="1:15" ht="12.75">
      <c r="A130" s="146">
        <f t="shared" si="6"/>
        <v>2011</v>
      </c>
      <c r="B130" s="146">
        <f t="shared" si="7"/>
        <v>9</v>
      </c>
      <c r="C130" s="147">
        <f t="shared" si="8"/>
        <v>1.3516774923406494</v>
      </c>
      <c r="D130" s="143">
        <f t="shared" si="4"/>
        <v>1.3516774923406494</v>
      </c>
      <c r="E130" s="142">
        <v>3930962</v>
      </c>
      <c r="F130" s="142">
        <v>290821</v>
      </c>
      <c r="G130" s="142"/>
      <c r="H130" s="141">
        <v>14</v>
      </c>
      <c r="I130" s="142">
        <v>4083</v>
      </c>
      <c r="J130" s="141">
        <v>5.605</v>
      </c>
      <c r="K130" s="142">
        <v>1017066.7</v>
      </c>
      <c r="L130" s="142">
        <v>994459.7</v>
      </c>
      <c r="M130" s="144">
        <f t="shared" si="5"/>
        <v>1.0227329473481932</v>
      </c>
      <c r="N130" s="145">
        <v>33.222582395046</v>
      </c>
      <c r="O130" s="141">
        <v>30.72</v>
      </c>
    </row>
    <row r="131" spans="1:15" ht="12.75">
      <c r="A131" s="146">
        <f t="shared" si="6"/>
        <v>2011</v>
      </c>
      <c r="B131" s="146">
        <f t="shared" si="7"/>
        <v>10</v>
      </c>
      <c r="C131" s="147">
        <f t="shared" si="8"/>
        <v>1.9767092640811292</v>
      </c>
      <c r="D131" s="143">
        <f aca="true" t="shared" si="9" ref="D131:D181">E131/F131/10</f>
        <v>1.9767092640811292</v>
      </c>
      <c r="E131" s="142">
        <v>5769619</v>
      </c>
      <c r="F131" s="142">
        <v>291880</v>
      </c>
      <c r="G131" s="142"/>
      <c r="H131" s="141">
        <v>87</v>
      </c>
      <c r="I131" s="142">
        <v>4083</v>
      </c>
      <c r="J131" s="141">
        <v>5.605</v>
      </c>
      <c r="K131" s="142">
        <v>1017865.66666667</v>
      </c>
      <c r="L131" s="142">
        <v>995250</v>
      </c>
      <c r="M131" s="144">
        <f aca="true" t="shared" si="10" ref="M131:M194">+K131/L131</f>
        <v>1.022723603784647</v>
      </c>
      <c r="N131" s="145">
        <v>33.3042510614713</v>
      </c>
      <c r="O131" s="141">
        <v>30.56</v>
      </c>
    </row>
    <row r="132" spans="1:15" ht="12.75">
      <c r="A132" s="146">
        <f t="shared" si="6"/>
        <v>2011</v>
      </c>
      <c r="B132" s="146">
        <f t="shared" si="7"/>
        <v>11</v>
      </c>
      <c r="C132" s="147">
        <f t="shared" si="8"/>
        <v>4.504838815121684</v>
      </c>
      <c r="D132" s="143">
        <f t="shared" si="9"/>
        <v>4.504838815121684</v>
      </c>
      <c r="E132" s="142">
        <v>13092368</v>
      </c>
      <c r="F132" s="142">
        <v>290629</v>
      </c>
      <c r="G132" s="142"/>
      <c r="H132" s="141">
        <v>299</v>
      </c>
      <c r="I132" s="142">
        <v>4083</v>
      </c>
      <c r="J132" s="141">
        <v>5.160200000000001</v>
      </c>
      <c r="K132" s="142">
        <v>1018664.63333333</v>
      </c>
      <c r="L132" s="142">
        <v>996040.3</v>
      </c>
      <c r="M132" s="144">
        <f t="shared" si="10"/>
        <v>1.0227142750482385</v>
      </c>
      <c r="N132" s="145">
        <v>33.3042510614713</v>
      </c>
      <c r="O132" s="141">
        <v>30.35</v>
      </c>
    </row>
    <row r="133" spans="1:15" ht="12.75">
      <c r="A133" s="146">
        <f t="shared" si="6"/>
        <v>2011</v>
      </c>
      <c r="B133" s="146">
        <f t="shared" si="7"/>
        <v>12</v>
      </c>
      <c r="C133" s="147">
        <f t="shared" si="8"/>
        <v>7.914589449612164</v>
      </c>
      <c r="D133" s="143">
        <f t="shared" si="9"/>
        <v>7.914589449612164</v>
      </c>
      <c r="E133" s="142">
        <v>23049738</v>
      </c>
      <c r="F133" s="142">
        <v>291231</v>
      </c>
      <c r="G133" s="142"/>
      <c r="H133" s="141">
        <v>535</v>
      </c>
      <c r="I133" s="142">
        <v>4083</v>
      </c>
      <c r="J133" s="141">
        <v>5.160200000000001</v>
      </c>
      <c r="K133" s="142">
        <v>1019463.6</v>
      </c>
      <c r="L133" s="142">
        <v>996830.6</v>
      </c>
      <c r="M133" s="144">
        <f t="shared" si="10"/>
        <v>1.0227049611037222</v>
      </c>
      <c r="N133" s="145">
        <v>33.3042510614713</v>
      </c>
      <c r="O133" s="141">
        <v>31</v>
      </c>
    </row>
    <row r="134" spans="1:15" ht="12.75">
      <c r="A134" s="146">
        <f t="shared" si="6"/>
        <v>2012</v>
      </c>
      <c r="B134" s="146">
        <f t="shared" si="7"/>
        <v>1</v>
      </c>
      <c r="C134" s="147">
        <f t="shared" si="8"/>
        <v>11.753110062591594</v>
      </c>
      <c r="D134" s="143">
        <f t="shared" si="9"/>
        <v>11.753110062591594</v>
      </c>
      <c r="E134" s="142">
        <v>34325193</v>
      </c>
      <c r="F134" s="142">
        <v>292052</v>
      </c>
      <c r="G134" s="142"/>
      <c r="H134" s="141">
        <v>789.05</v>
      </c>
      <c r="I134" s="142">
        <v>4083</v>
      </c>
      <c r="J134" s="141">
        <v>5.160200000000001</v>
      </c>
      <c r="K134" s="142">
        <v>1020262.56666667</v>
      </c>
      <c r="L134" s="142">
        <v>997620.9</v>
      </c>
      <c r="M134" s="144">
        <f t="shared" si="10"/>
        <v>1.0226956619159342</v>
      </c>
      <c r="N134" s="145">
        <v>33.6453594893219</v>
      </c>
      <c r="O134" s="141">
        <v>31.65</v>
      </c>
    </row>
    <row r="135" spans="1:15" ht="12.75">
      <c r="A135" s="146">
        <f t="shared" si="6"/>
        <v>2012</v>
      </c>
      <c r="B135" s="146">
        <f t="shared" si="7"/>
        <v>2</v>
      </c>
      <c r="C135" s="147">
        <f t="shared" si="8"/>
        <v>11.258096951373831</v>
      </c>
      <c r="D135" s="143">
        <f t="shared" si="9"/>
        <v>11.258096951373831</v>
      </c>
      <c r="E135" s="142">
        <v>32918000</v>
      </c>
      <c r="F135" s="142">
        <v>292394</v>
      </c>
      <c r="G135" s="142"/>
      <c r="H135" s="141">
        <v>718.55</v>
      </c>
      <c r="I135" s="142">
        <v>4083</v>
      </c>
      <c r="J135" s="141">
        <v>4.7423</v>
      </c>
      <c r="K135" s="142">
        <v>1021061.53333333</v>
      </c>
      <c r="L135" s="142">
        <v>998411.2</v>
      </c>
      <c r="M135" s="144">
        <f t="shared" si="10"/>
        <v>1.0226863774498223</v>
      </c>
      <c r="N135" s="145">
        <v>33.6453594893219</v>
      </c>
      <c r="O135" s="141">
        <v>29.92</v>
      </c>
    </row>
    <row r="136" spans="1:15" ht="12.75">
      <c r="A136" s="146">
        <f t="shared" si="6"/>
        <v>2012</v>
      </c>
      <c r="B136" s="146">
        <f t="shared" si="7"/>
        <v>3</v>
      </c>
      <c r="C136" s="147">
        <f t="shared" si="8"/>
        <v>7.623594944673168</v>
      </c>
      <c r="D136" s="143">
        <f t="shared" si="9"/>
        <v>7.623594944673168</v>
      </c>
      <c r="E136" s="142">
        <v>22294746</v>
      </c>
      <c r="F136" s="142">
        <v>292444</v>
      </c>
      <c r="G136" s="142"/>
      <c r="H136" s="141">
        <v>495.75</v>
      </c>
      <c r="I136" s="142">
        <v>4083</v>
      </c>
      <c r="J136" s="141">
        <v>4.7423</v>
      </c>
      <c r="K136" s="142">
        <v>1021860.5</v>
      </c>
      <c r="L136" s="142">
        <v>999201.5</v>
      </c>
      <c r="M136" s="144">
        <f t="shared" si="10"/>
        <v>1.0226771076704748</v>
      </c>
      <c r="N136" s="145">
        <v>33.6453594893219</v>
      </c>
      <c r="O136" s="141">
        <v>30.09</v>
      </c>
    </row>
    <row r="137" spans="1:15" ht="12.75">
      <c r="A137" s="146">
        <f t="shared" si="6"/>
        <v>2012</v>
      </c>
      <c r="B137" s="146">
        <f t="shared" si="7"/>
        <v>4</v>
      </c>
      <c r="C137" s="147">
        <f t="shared" si="8"/>
        <v>2.8527225663307756</v>
      </c>
      <c r="D137" s="143">
        <f t="shared" si="9"/>
        <v>2.8527225663307756</v>
      </c>
      <c r="E137" s="142">
        <v>8331633</v>
      </c>
      <c r="F137" s="142">
        <v>292059</v>
      </c>
      <c r="G137" s="142"/>
      <c r="H137" s="141">
        <v>164.8</v>
      </c>
      <c r="I137" s="142">
        <v>4083</v>
      </c>
      <c r="J137" s="141">
        <v>4.7423</v>
      </c>
      <c r="K137" s="142">
        <v>1022659.46666667</v>
      </c>
      <c r="L137" s="142">
        <v>999991.8</v>
      </c>
      <c r="M137" s="144">
        <f t="shared" si="10"/>
        <v>1.0226678525430608</v>
      </c>
      <c r="N137" s="145">
        <v>33.7725238743803</v>
      </c>
      <c r="O137" s="141">
        <v>30.49</v>
      </c>
    </row>
    <row r="138" spans="1:15" ht="12.75">
      <c r="A138" s="146">
        <f t="shared" si="6"/>
        <v>2012</v>
      </c>
      <c r="B138" s="146">
        <f t="shared" si="7"/>
        <v>5</v>
      </c>
      <c r="C138" s="147">
        <f t="shared" si="8"/>
        <v>2.230511107605572</v>
      </c>
      <c r="D138" s="143">
        <f t="shared" si="9"/>
        <v>2.230511107605572</v>
      </c>
      <c r="E138" s="142">
        <v>6504215</v>
      </c>
      <c r="F138" s="142">
        <v>291602</v>
      </c>
      <c r="G138" s="142"/>
      <c r="H138" s="141">
        <v>113.49999999999999</v>
      </c>
      <c r="I138" s="142">
        <v>4083</v>
      </c>
      <c r="J138" s="141">
        <v>3.4904</v>
      </c>
      <c r="K138" s="142">
        <v>1023458.43333333</v>
      </c>
      <c r="L138" s="142">
        <v>1000782.1</v>
      </c>
      <c r="M138" s="144">
        <f t="shared" si="10"/>
        <v>1.0226586120328591</v>
      </c>
      <c r="N138" s="145">
        <v>33.7725238743803</v>
      </c>
      <c r="O138" s="141">
        <v>29.81</v>
      </c>
    </row>
    <row r="139" spans="1:15" ht="12.75">
      <c r="A139" s="146">
        <f t="shared" si="6"/>
        <v>2012</v>
      </c>
      <c r="B139" s="146">
        <f t="shared" si="7"/>
        <v>6</v>
      </c>
      <c r="C139" s="147">
        <f t="shared" si="8"/>
        <v>1.5138962688360278</v>
      </c>
      <c r="D139" s="143">
        <f t="shared" si="9"/>
        <v>1.5138962688360278</v>
      </c>
      <c r="E139" s="142">
        <v>4410434</v>
      </c>
      <c r="F139" s="142">
        <v>291330</v>
      </c>
      <c r="G139" s="142"/>
      <c r="H139" s="141">
        <v>10.9</v>
      </c>
      <c r="I139" s="142">
        <v>4083</v>
      </c>
      <c r="J139" s="141">
        <v>3.4904</v>
      </c>
      <c r="K139" s="142">
        <v>1024257.4</v>
      </c>
      <c r="L139" s="142">
        <v>1001572.4</v>
      </c>
      <c r="M139" s="144">
        <f t="shared" si="10"/>
        <v>1.022649386105288</v>
      </c>
      <c r="N139" s="145">
        <v>33.7725238743803</v>
      </c>
      <c r="O139" s="141">
        <v>30.68</v>
      </c>
    </row>
    <row r="140" spans="1:15" ht="12.75">
      <c r="A140" s="146">
        <f t="shared" si="6"/>
        <v>2012</v>
      </c>
      <c r="B140" s="146">
        <f t="shared" si="7"/>
        <v>7</v>
      </c>
      <c r="C140" s="147">
        <f t="shared" si="8"/>
        <v>1.2532135554610202</v>
      </c>
      <c r="D140" s="143">
        <f t="shared" si="9"/>
        <v>1.2532135554610202</v>
      </c>
      <c r="E140" s="142">
        <v>3652917</v>
      </c>
      <c r="F140" s="142">
        <v>291484</v>
      </c>
      <c r="G140" s="142"/>
      <c r="H140" s="141">
        <v>0.5</v>
      </c>
      <c r="I140" s="142">
        <v>4083</v>
      </c>
      <c r="J140" s="141">
        <v>3.4904</v>
      </c>
      <c r="K140" s="142">
        <v>1025056.36666667</v>
      </c>
      <c r="L140" s="142">
        <v>1002362.7</v>
      </c>
      <c r="M140" s="144">
        <f t="shared" si="10"/>
        <v>1.0226401747258453</v>
      </c>
      <c r="N140" s="145">
        <v>33.5643755843455</v>
      </c>
      <c r="O140" s="141">
        <v>30.66</v>
      </c>
    </row>
    <row r="141" spans="1:15" ht="12.75">
      <c r="A141" s="146">
        <f t="shared" si="6"/>
        <v>2012</v>
      </c>
      <c r="B141" s="146">
        <f t="shared" si="7"/>
        <v>8</v>
      </c>
      <c r="C141" s="147">
        <f t="shared" si="8"/>
        <v>1.1471726359088459</v>
      </c>
      <c r="D141" s="143">
        <f t="shared" si="9"/>
        <v>1.1471726359088459</v>
      </c>
      <c r="E141" s="142">
        <v>3341060</v>
      </c>
      <c r="F141" s="142">
        <v>291243</v>
      </c>
      <c r="G141" s="142"/>
      <c r="H141" s="141">
        <v>0</v>
      </c>
      <c r="I141" s="142">
        <v>4083</v>
      </c>
      <c r="J141" s="141">
        <v>3.9627</v>
      </c>
      <c r="K141" s="142">
        <v>1025855.33333333</v>
      </c>
      <c r="L141" s="142">
        <v>1003153</v>
      </c>
      <c r="M141" s="144">
        <f t="shared" si="10"/>
        <v>1.022630977860137</v>
      </c>
      <c r="N141" s="145">
        <v>33.5643755843455</v>
      </c>
      <c r="O141" s="141">
        <v>30.07</v>
      </c>
    </row>
    <row r="142" spans="1:15" ht="12.75">
      <c r="A142" s="146">
        <f t="shared" si="6"/>
        <v>2012</v>
      </c>
      <c r="B142" s="146">
        <f t="shared" si="7"/>
        <v>9</v>
      </c>
      <c r="C142" s="147">
        <f t="shared" si="8"/>
        <v>1.2867198089903877</v>
      </c>
      <c r="D142" s="143">
        <f t="shared" si="9"/>
        <v>1.2867198089903877</v>
      </c>
      <c r="E142" s="142">
        <v>3740057</v>
      </c>
      <c r="F142" s="142">
        <v>290666</v>
      </c>
      <c r="G142" s="142"/>
      <c r="H142" s="141">
        <v>7.75</v>
      </c>
      <c r="I142" s="142">
        <v>4083</v>
      </c>
      <c r="J142" s="141">
        <v>3.9627</v>
      </c>
      <c r="K142" s="142">
        <v>1026654.3</v>
      </c>
      <c r="L142" s="142">
        <v>1003943.3</v>
      </c>
      <c r="M142" s="144">
        <f t="shared" si="10"/>
        <v>1.0226217954739076</v>
      </c>
      <c r="N142" s="145">
        <v>33.5643755843455</v>
      </c>
      <c r="O142" s="141">
        <v>30.72</v>
      </c>
    </row>
    <row r="143" spans="1:15" ht="12.75">
      <c r="A143" s="146">
        <f aca="true" t="shared" si="11" ref="A143:A206">+A131+1</f>
        <v>2012</v>
      </c>
      <c r="B143" s="146">
        <f aca="true" t="shared" si="12" ref="B143:B206">+B131</f>
        <v>10</v>
      </c>
      <c r="C143" s="147">
        <f t="shared" si="8"/>
        <v>1.994455902185588</v>
      </c>
      <c r="D143" s="143">
        <f t="shared" si="9"/>
        <v>1.994455902185588</v>
      </c>
      <c r="E143" s="142">
        <v>5812024</v>
      </c>
      <c r="F143" s="142">
        <v>291409</v>
      </c>
      <c r="G143" s="142"/>
      <c r="H143" s="141">
        <v>120.75</v>
      </c>
      <c r="I143" s="142">
        <v>4083</v>
      </c>
      <c r="J143" s="141">
        <v>3.9627</v>
      </c>
      <c r="K143" s="142">
        <v>1027453.26666667</v>
      </c>
      <c r="L143" s="142">
        <v>1004733.6</v>
      </c>
      <c r="M143" s="144">
        <f t="shared" si="10"/>
        <v>1.0226126275329799</v>
      </c>
      <c r="N143" s="145">
        <v>34.0615560311402</v>
      </c>
      <c r="O143" s="141">
        <v>30.56</v>
      </c>
    </row>
    <row r="144" spans="1:15" ht="12.75">
      <c r="A144" s="146">
        <f t="shared" si="11"/>
        <v>2012</v>
      </c>
      <c r="B144" s="146">
        <f t="shared" si="12"/>
        <v>11</v>
      </c>
      <c r="C144" s="147">
        <f t="shared" si="8"/>
        <v>5.538996274110213</v>
      </c>
      <c r="D144" s="143">
        <f t="shared" si="9"/>
        <v>5.538996274110213</v>
      </c>
      <c r="E144" s="142">
        <v>16144734</v>
      </c>
      <c r="F144" s="142">
        <v>291474</v>
      </c>
      <c r="G144" s="142"/>
      <c r="H144" s="141">
        <v>387.2</v>
      </c>
      <c r="I144" s="142">
        <v>4083</v>
      </c>
      <c r="J144" s="141">
        <v>4.2501</v>
      </c>
      <c r="K144" s="142">
        <v>1028252.23333333</v>
      </c>
      <c r="L144" s="142">
        <v>1005523.9</v>
      </c>
      <c r="M144" s="144">
        <f t="shared" si="10"/>
        <v>1.0226034740032832</v>
      </c>
      <c r="N144" s="145">
        <v>34.0615560311402</v>
      </c>
      <c r="O144" s="141">
        <v>30.35</v>
      </c>
    </row>
    <row r="145" spans="1:15" ht="12.75">
      <c r="A145" s="146">
        <f t="shared" si="11"/>
        <v>2012</v>
      </c>
      <c r="B145" s="146">
        <f t="shared" si="12"/>
        <v>12</v>
      </c>
      <c r="C145" s="147">
        <f t="shared" si="8"/>
        <v>7.810526837979959</v>
      </c>
      <c r="D145" s="143">
        <f t="shared" si="9"/>
        <v>7.810526837979959</v>
      </c>
      <c r="E145" s="142">
        <v>22829467</v>
      </c>
      <c r="F145" s="142">
        <v>292291</v>
      </c>
      <c r="G145" s="142"/>
      <c r="H145" s="141">
        <v>536.75</v>
      </c>
      <c r="I145" s="142">
        <v>4083</v>
      </c>
      <c r="J145" s="141">
        <v>4.2501</v>
      </c>
      <c r="K145" s="142">
        <v>1029051.2</v>
      </c>
      <c r="L145" s="142">
        <v>1006314.2</v>
      </c>
      <c r="M145" s="144">
        <f t="shared" si="10"/>
        <v>1.0225943348508846</v>
      </c>
      <c r="N145" s="145">
        <v>34.0615560311402</v>
      </c>
      <c r="O145" s="141">
        <v>31</v>
      </c>
    </row>
    <row r="146" spans="1:15" ht="12.75">
      <c r="A146" s="146">
        <f t="shared" si="11"/>
        <v>2013</v>
      </c>
      <c r="B146" s="146">
        <f t="shared" si="12"/>
        <v>1</v>
      </c>
      <c r="C146" s="147">
        <f t="shared" si="8"/>
        <v>12.373939236721473</v>
      </c>
      <c r="D146" s="143">
        <f t="shared" si="9"/>
        <v>12.373939236721473</v>
      </c>
      <c r="E146" s="142">
        <v>36252301</v>
      </c>
      <c r="F146" s="142">
        <v>292973</v>
      </c>
      <c r="G146" s="142"/>
      <c r="H146" s="141">
        <v>929.25</v>
      </c>
      <c r="I146" s="142">
        <v>4083</v>
      </c>
      <c r="J146" s="141">
        <v>4.2501</v>
      </c>
      <c r="K146" s="142">
        <v>1029850.16666667</v>
      </c>
      <c r="L146" s="142">
        <v>1007104.5</v>
      </c>
      <c r="M146" s="144">
        <f t="shared" si="10"/>
        <v>1.022585210041927</v>
      </c>
      <c r="N146" s="145">
        <v>33.6522212320741</v>
      </c>
      <c r="O146" s="141">
        <v>31.65</v>
      </c>
    </row>
    <row r="147" spans="1:15" ht="12.75">
      <c r="A147" s="146">
        <f t="shared" si="11"/>
        <v>2013</v>
      </c>
      <c r="B147" s="146">
        <f t="shared" si="12"/>
        <v>2</v>
      </c>
      <c r="C147" s="147">
        <f t="shared" si="8"/>
        <v>12.45729672945807</v>
      </c>
      <c r="D147" s="143">
        <f t="shared" si="9"/>
        <v>12.45729672945807</v>
      </c>
      <c r="E147" s="142">
        <v>36523922</v>
      </c>
      <c r="F147" s="142">
        <v>293193</v>
      </c>
      <c r="G147" s="142"/>
      <c r="H147" s="141">
        <v>766.05</v>
      </c>
      <c r="I147" s="142">
        <v>4083</v>
      </c>
      <c r="J147" s="141">
        <v>4.306900000000001</v>
      </c>
      <c r="K147" s="142">
        <v>1030649.13333333</v>
      </c>
      <c r="L147" s="142">
        <v>1007894.8</v>
      </c>
      <c r="M147" s="144">
        <f t="shared" si="10"/>
        <v>1.0225760995426605</v>
      </c>
      <c r="N147" s="145">
        <v>33.6522212320741</v>
      </c>
      <c r="O147" s="141">
        <v>28.92</v>
      </c>
    </row>
    <row r="148" spans="1:15" ht="12.75">
      <c r="A148" s="146">
        <f t="shared" si="11"/>
        <v>2013</v>
      </c>
      <c r="B148" s="146">
        <f t="shared" si="12"/>
        <v>3</v>
      </c>
      <c r="C148" s="147">
        <f t="shared" si="8"/>
        <v>11.469039017341041</v>
      </c>
      <c r="D148" s="143">
        <f t="shared" si="9"/>
        <v>11.469039017341041</v>
      </c>
      <c r="E148" s="142">
        <v>33651078</v>
      </c>
      <c r="F148" s="142">
        <v>293408</v>
      </c>
      <c r="G148" s="142"/>
      <c r="H148" s="141">
        <v>718.75</v>
      </c>
      <c r="I148" s="142">
        <v>4083</v>
      </c>
      <c r="J148" s="141">
        <v>4.306900000000001</v>
      </c>
      <c r="K148" s="142">
        <v>1031448.1</v>
      </c>
      <c r="L148" s="142">
        <v>1008685.1</v>
      </c>
      <c r="M148" s="144">
        <f t="shared" si="10"/>
        <v>1.02256700331947</v>
      </c>
      <c r="N148" s="145">
        <v>33.6522212320741</v>
      </c>
      <c r="O148" s="141">
        <v>30.09</v>
      </c>
    </row>
    <row r="149" spans="1:15" ht="12.75">
      <c r="A149" s="146">
        <f t="shared" si="11"/>
        <v>2013</v>
      </c>
      <c r="B149" s="146">
        <f t="shared" si="12"/>
        <v>4</v>
      </c>
      <c r="C149" s="147">
        <f t="shared" si="8"/>
        <v>7.896686412313649</v>
      </c>
      <c r="D149" s="143">
        <f t="shared" si="9"/>
        <v>7.896686412313649</v>
      </c>
      <c r="E149" s="142">
        <v>23168720</v>
      </c>
      <c r="F149" s="142">
        <v>293398</v>
      </c>
      <c r="G149" s="142"/>
      <c r="H149" s="141">
        <v>500.05</v>
      </c>
      <c r="I149" s="142">
        <v>4083</v>
      </c>
      <c r="J149" s="141">
        <v>4.306900000000001</v>
      </c>
      <c r="K149" s="142">
        <v>1032247.06666667</v>
      </c>
      <c r="L149" s="142">
        <v>1009475.4</v>
      </c>
      <c r="M149" s="144">
        <f t="shared" si="10"/>
        <v>1.0225579213388163</v>
      </c>
      <c r="N149" s="145">
        <v>33.7110613265364</v>
      </c>
      <c r="O149" s="141">
        <v>30.49</v>
      </c>
    </row>
    <row r="150" spans="1:15" ht="12.75">
      <c r="A150" s="146">
        <f t="shared" si="11"/>
        <v>2013</v>
      </c>
      <c r="B150" s="146">
        <f t="shared" si="12"/>
        <v>5</v>
      </c>
      <c r="C150" s="147">
        <f t="shared" si="8"/>
        <v>3.1092662746170676</v>
      </c>
      <c r="D150" s="143">
        <f t="shared" si="9"/>
        <v>3.1092662746170676</v>
      </c>
      <c r="E150" s="142">
        <v>9093982</v>
      </c>
      <c r="F150" s="142">
        <v>292480</v>
      </c>
      <c r="G150" s="142"/>
      <c r="H150" s="141">
        <v>134.6</v>
      </c>
      <c r="I150" s="142">
        <v>4083</v>
      </c>
      <c r="J150" s="141">
        <v>5.332400000000001</v>
      </c>
      <c r="K150" s="142">
        <v>1033046.03333333</v>
      </c>
      <c r="L150" s="142">
        <v>1010265.7</v>
      </c>
      <c r="M150" s="144">
        <f t="shared" si="10"/>
        <v>1.0225488535672644</v>
      </c>
      <c r="N150" s="145">
        <v>33.7110613265364</v>
      </c>
      <c r="O150" s="141">
        <v>29.81</v>
      </c>
    </row>
    <row r="151" spans="1:15" ht="12.75">
      <c r="A151" s="146">
        <f t="shared" si="11"/>
        <v>2013</v>
      </c>
      <c r="B151" s="146">
        <f t="shared" si="12"/>
        <v>6</v>
      </c>
      <c r="C151" s="147">
        <f t="shared" si="8"/>
        <v>1.7078896443066807</v>
      </c>
      <c r="D151" s="143">
        <f t="shared" si="9"/>
        <v>1.7078896443066807</v>
      </c>
      <c r="E151" s="142">
        <v>4986440</v>
      </c>
      <c r="F151" s="142">
        <v>291965</v>
      </c>
      <c r="G151" s="142"/>
      <c r="H151" s="141">
        <v>19.85</v>
      </c>
      <c r="I151" s="142">
        <v>4083</v>
      </c>
      <c r="J151" s="141">
        <v>5.332400000000001</v>
      </c>
      <c r="K151" s="142">
        <v>1033845</v>
      </c>
      <c r="L151" s="142">
        <v>1011056</v>
      </c>
      <c r="M151" s="144">
        <f t="shared" si="10"/>
        <v>1.022539799971515</v>
      </c>
      <c r="N151" s="145">
        <v>33.7110613265364</v>
      </c>
      <c r="O151" s="141">
        <v>30.68</v>
      </c>
    </row>
    <row r="152" spans="1:15" ht="12.75">
      <c r="A152" s="146">
        <f t="shared" si="11"/>
        <v>2013</v>
      </c>
      <c r="B152" s="146">
        <f t="shared" si="12"/>
        <v>7</v>
      </c>
      <c r="C152" s="147">
        <f t="shared" si="8"/>
        <v>1.2952818295799449</v>
      </c>
      <c r="D152" s="143">
        <f t="shared" si="9"/>
        <v>1.2952818295799449</v>
      </c>
      <c r="E152" s="142">
        <v>3781109</v>
      </c>
      <c r="F152" s="142">
        <v>291914</v>
      </c>
      <c r="G152" s="142"/>
      <c r="H152" s="141">
        <v>0</v>
      </c>
      <c r="I152" s="142">
        <v>4083</v>
      </c>
      <c r="J152" s="141">
        <v>5.332400000000001</v>
      </c>
      <c r="K152" s="142">
        <v>1034643.96666667</v>
      </c>
      <c r="L152" s="142">
        <v>1011846.3</v>
      </c>
      <c r="M152" s="144">
        <f t="shared" si="10"/>
        <v>1.0225307605183416</v>
      </c>
      <c r="N152" s="145">
        <v>33.7392246354312</v>
      </c>
      <c r="O152" s="141">
        <v>30.66</v>
      </c>
    </row>
    <row r="153" spans="1:15" ht="12.75">
      <c r="A153" s="146">
        <f t="shared" si="11"/>
        <v>2013</v>
      </c>
      <c r="B153" s="146">
        <f t="shared" si="12"/>
        <v>8</v>
      </c>
      <c r="C153" s="147">
        <f t="shared" si="8"/>
        <v>1.2715309535653636</v>
      </c>
      <c r="D153" s="143">
        <f t="shared" si="9"/>
        <v>1.2715309535653636</v>
      </c>
      <c r="E153" s="142">
        <v>3706322</v>
      </c>
      <c r="F153" s="142">
        <v>291485</v>
      </c>
      <c r="G153" s="142"/>
      <c r="H153" s="141">
        <v>0</v>
      </c>
      <c r="I153" s="142">
        <v>4083</v>
      </c>
      <c r="J153" s="141">
        <v>5.5168</v>
      </c>
      <c r="K153" s="142">
        <v>1035442.93333333</v>
      </c>
      <c r="L153" s="142">
        <v>1012636.6</v>
      </c>
      <c r="M153" s="144">
        <f t="shared" si="10"/>
        <v>1.0225217351746223</v>
      </c>
      <c r="N153" s="145">
        <v>33.7392246354312</v>
      </c>
      <c r="O153" s="141">
        <v>30.07</v>
      </c>
    </row>
    <row r="154" spans="1:15" ht="12.75">
      <c r="A154" s="146">
        <f t="shared" si="11"/>
        <v>2013</v>
      </c>
      <c r="B154" s="146">
        <f t="shared" si="12"/>
        <v>9</v>
      </c>
      <c r="C154" s="147">
        <f t="shared" si="8"/>
        <v>1.263387190339378</v>
      </c>
      <c r="D154" s="143">
        <f t="shared" si="9"/>
        <v>1.263387190339378</v>
      </c>
      <c r="E154" s="142">
        <v>3680588</v>
      </c>
      <c r="F154" s="142">
        <v>291327</v>
      </c>
      <c r="G154" s="142"/>
      <c r="H154" s="141">
        <v>2.05</v>
      </c>
      <c r="I154" s="142">
        <v>4083</v>
      </c>
      <c r="J154" s="141">
        <v>5.5168</v>
      </c>
      <c r="K154" s="142">
        <v>1036241.9</v>
      </c>
      <c r="L154" s="142">
        <v>1013426.9</v>
      </c>
      <c r="M154" s="144">
        <f t="shared" si="10"/>
        <v>1.0225127239073681</v>
      </c>
      <c r="N154" s="145">
        <v>33.7392246354312</v>
      </c>
      <c r="O154" s="141">
        <v>30.72</v>
      </c>
    </row>
    <row r="155" spans="1:15" ht="12.75">
      <c r="A155" s="146">
        <f t="shared" si="11"/>
        <v>2013</v>
      </c>
      <c r="B155" s="146">
        <f t="shared" si="12"/>
        <v>10</v>
      </c>
      <c r="C155" s="147">
        <f t="shared" si="8"/>
        <v>1.5644089193825041</v>
      </c>
      <c r="D155" s="143">
        <f t="shared" si="9"/>
        <v>1.5644089193825041</v>
      </c>
      <c r="E155" s="142">
        <v>4560252</v>
      </c>
      <c r="F155" s="142">
        <v>291500</v>
      </c>
      <c r="G155" s="142"/>
      <c r="H155" s="145">
        <v>77.15</v>
      </c>
      <c r="I155" s="142">
        <v>4083</v>
      </c>
      <c r="J155" s="141">
        <v>5.5168</v>
      </c>
      <c r="K155" s="142">
        <v>1037040.86666667</v>
      </c>
      <c r="L155" s="142">
        <v>1014217.2</v>
      </c>
      <c r="M155" s="144">
        <f t="shared" si="10"/>
        <v>1.022503726683663</v>
      </c>
      <c r="N155" s="145">
        <v>33.6759091642669</v>
      </c>
      <c r="O155" s="141">
        <v>30.56</v>
      </c>
    </row>
    <row r="156" spans="1:15" ht="12.75">
      <c r="A156" s="146">
        <f t="shared" si="11"/>
        <v>2013</v>
      </c>
      <c r="B156" s="146">
        <f t="shared" si="12"/>
        <v>11</v>
      </c>
      <c r="C156" s="147">
        <f t="shared" si="8"/>
        <v>5.1216224736658145</v>
      </c>
      <c r="D156" s="143">
        <f t="shared" si="9"/>
        <v>5.1216224736658145</v>
      </c>
      <c r="E156" s="142">
        <v>14946226</v>
      </c>
      <c r="F156" s="142">
        <v>291826</v>
      </c>
      <c r="G156" s="142"/>
      <c r="H156" s="145">
        <v>372.6</v>
      </c>
      <c r="I156" s="142">
        <v>4083</v>
      </c>
      <c r="J156" s="141">
        <v>5.1737</v>
      </c>
      <c r="K156" s="142">
        <v>1037839.83333333</v>
      </c>
      <c r="L156" s="142">
        <v>1015007.5</v>
      </c>
      <c r="M156" s="144">
        <f t="shared" si="10"/>
        <v>1.0224947434706935</v>
      </c>
      <c r="N156" s="145">
        <v>33.6759091642669</v>
      </c>
      <c r="O156" s="141">
        <v>30.35</v>
      </c>
    </row>
    <row r="157" spans="1:15" ht="12.75">
      <c r="A157" s="146">
        <f t="shared" si="11"/>
        <v>2013</v>
      </c>
      <c r="B157" s="146">
        <f t="shared" si="12"/>
        <v>12</v>
      </c>
      <c r="C157" s="147">
        <f t="shared" si="8"/>
        <v>11.146795461514873</v>
      </c>
      <c r="D157" s="143">
        <f t="shared" si="9"/>
        <v>11.146795461514873</v>
      </c>
      <c r="E157" s="142">
        <v>32714730</v>
      </c>
      <c r="F157" s="142">
        <v>293490</v>
      </c>
      <c r="G157" s="142"/>
      <c r="H157" s="145">
        <v>760.65</v>
      </c>
      <c r="I157" s="142">
        <v>4083</v>
      </c>
      <c r="J157" s="141">
        <v>5.1737</v>
      </c>
      <c r="K157" s="142">
        <v>1038638.8</v>
      </c>
      <c r="L157" s="142">
        <v>1015797.8</v>
      </c>
      <c r="M157" s="144">
        <f t="shared" si="10"/>
        <v>1.022485774235778</v>
      </c>
      <c r="N157" s="145">
        <v>33.6759091642669</v>
      </c>
      <c r="O157" s="141">
        <v>31</v>
      </c>
    </row>
    <row r="158" spans="1:15" ht="12.75">
      <c r="A158" s="146">
        <f t="shared" si="11"/>
        <v>2014</v>
      </c>
      <c r="B158" s="146">
        <f t="shared" si="12"/>
        <v>1</v>
      </c>
      <c r="C158" s="147">
        <f t="shared" si="8"/>
        <v>15.74000707042895</v>
      </c>
      <c r="D158" s="143">
        <f t="shared" si="9"/>
        <v>15.74000707042895</v>
      </c>
      <c r="E158" s="142">
        <v>46304425</v>
      </c>
      <c r="F158" s="142">
        <v>294183</v>
      </c>
      <c r="G158" s="142"/>
      <c r="H158" s="145">
        <v>1050.65</v>
      </c>
      <c r="I158" s="142">
        <v>4083</v>
      </c>
      <c r="J158" s="141">
        <v>5.1737</v>
      </c>
      <c r="K158" s="142">
        <v>1039437.76666667</v>
      </c>
      <c r="L158" s="142">
        <v>1016588.1</v>
      </c>
      <c r="M158" s="144">
        <f t="shared" si="10"/>
        <v>1.0224768189463067</v>
      </c>
      <c r="N158" s="145">
        <v>34.0975601735433</v>
      </c>
      <c r="O158" s="141">
        <v>31.65</v>
      </c>
    </row>
    <row r="159" spans="1:15" ht="12.75">
      <c r="A159" s="146">
        <f t="shared" si="11"/>
        <v>2014</v>
      </c>
      <c r="B159" s="146">
        <f t="shared" si="12"/>
        <v>2</v>
      </c>
      <c r="C159" s="147">
        <f t="shared" si="8"/>
        <v>16.22858001895709</v>
      </c>
      <c r="D159" s="143">
        <f t="shared" si="9"/>
        <v>16.22858001895709</v>
      </c>
      <c r="E159" s="142">
        <v>47768663</v>
      </c>
      <c r="F159" s="142">
        <v>294349</v>
      </c>
      <c r="G159" s="142"/>
      <c r="H159" s="145">
        <v>1029</v>
      </c>
      <c r="I159" s="142">
        <v>4083</v>
      </c>
      <c r="J159" s="141">
        <v>5.1891</v>
      </c>
      <c r="K159" s="142">
        <v>1040236.73333333</v>
      </c>
      <c r="L159" s="142">
        <v>1017378.4</v>
      </c>
      <c r="M159" s="144">
        <f t="shared" si="10"/>
        <v>1.0224678775697715</v>
      </c>
      <c r="N159" s="145">
        <v>34.0975601735433</v>
      </c>
      <c r="O159" s="141">
        <v>28.92</v>
      </c>
    </row>
    <row r="160" spans="1:15" ht="12.75">
      <c r="A160" s="146">
        <f t="shared" si="11"/>
        <v>2014</v>
      </c>
      <c r="B160" s="146">
        <f t="shared" si="12"/>
        <v>3</v>
      </c>
      <c r="C160" s="147">
        <f t="shared" si="8"/>
        <v>12.301096301718498</v>
      </c>
      <c r="D160" s="143">
        <f t="shared" si="9"/>
        <v>12.301096301718498</v>
      </c>
      <c r="E160" s="142">
        <v>36298444</v>
      </c>
      <c r="F160" s="142">
        <v>295083</v>
      </c>
      <c r="G160" s="142"/>
      <c r="H160" s="145">
        <v>772.75</v>
      </c>
      <c r="I160" s="142">
        <v>4083</v>
      </c>
      <c r="J160" s="141">
        <v>5.1891</v>
      </c>
      <c r="K160" s="142">
        <v>1041035.7</v>
      </c>
      <c r="L160" s="142">
        <v>1018168.7</v>
      </c>
      <c r="M160" s="144">
        <f t="shared" si="10"/>
        <v>1.0224589500737942</v>
      </c>
      <c r="N160" s="145">
        <v>34.0975601735433</v>
      </c>
      <c r="O160" s="141">
        <v>30.09</v>
      </c>
    </row>
    <row r="161" spans="1:15" ht="12.75">
      <c r="A161" s="146">
        <f t="shared" si="11"/>
        <v>2014</v>
      </c>
      <c r="B161" s="146">
        <f t="shared" si="12"/>
        <v>4</v>
      </c>
      <c r="C161" s="147">
        <f t="shared" si="8"/>
        <v>6.283686820114253</v>
      </c>
      <c r="D161" s="143">
        <f t="shared" si="9"/>
        <v>6.283686820114253</v>
      </c>
      <c r="E161" s="142">
        <v>18490314</v>
      </c>
      <c r="F161" s="142">
        <v>294259</v>
      </c>
      <c r="G161" s="142"/>
      <c r="H161" s="145">
        <v>361.15</v>
      </c>
      <c r="I161" s="142">
        <v>4083</v>
      </c>
      <c r="J161" s="141">
        <v>5.1891</v>
      </c>
      <c r="K161" s="142">
        <v>1041834.66666667</v>
      </c>
      <c r="L161" s="142">
        <v>1018959</v>
      </c>
      <c r="M161" s="144">
        <f t="shared" si="10"/>
        <v>1.0224500364260682</v>
      </c>
      <c r="N161" s="145">
        <v>34.3777988615327</v>
      </c>
      <c r="O161" s="141">
        <v>30.49</v>
      </c>
    </row>
    <row r="162" spans="1:15" ht="12.75">
      <c r="A162" s="146">
        <f t="shared" si="11"/>
        <v>2014</v>
      </c>
      <c r="B162" s="146">
        <f t="shared" si="12"/>
        <v>5</v>
      </c>
      <c r="C162" s="147">
        <f t="shared" si="8"/>
        <v>2.614745449839246</v>
      </c>
      <c r="D162" s="143">
        <f t="shared" si="9"/>
        <v>2.614745449839246</v>
      </c>
      <c r="E162" s="142">
        <v>7677311</v>
      </c>
      <c r="F162" s="142">
        <v>293616</v>
      </c>
      <c r="G162" s="142"/>
      <c r="H162" s="145">
        <v>100.8</v>
      </c>
      <c r="I162" s="142">
        <v>4083</v>
      </c>
      <c r="J162" s="141">
        <v>5.9588</v>
      </c>
      <c r="K162" s="142">
        <v>1042633.63333333</v>
      </c>
      <c r="L162" s="142">
        <v>1019749.3</v>
      </c>
      <c r="M162" s="144">
        <f t="shared" si="10"/>
        <v>1.0224411365943864</v>
      </c>
      <c r="N162" s="145">
        <v>34.3777988615327</v>
      </c>
      <c r="O162" s="141">
        <v>29.81</v>
      </c>
    </row>
    <row r="163" spans="1:15" ht="12.75">
      <c r="A163" s="146">
        <f t="shared" si="11"/>
        <v>2014</v>
      </c>
      <c r="B163" s="146">
        <f t="shared" si="12"/>
        <v>6</v>
      </c>
      <c r="C163" s="147">
        <f t="shared" si="8"/>
        <v>1.6093216990899677</v>
      </c>
      <c r="D163" s="143">
        <f t="shared" si="9"/>
        <v>1.6093216990899677</v>
      </c>
      <c r="E163" s="142">
        <v>4725226</v>
      </c>
      <c r="F163" s="142">
        <v>293616</v>
      </c>
      <c r="G163" s="142"/>
      <c r="H163" s="145">
        <v>20.2</v>
      </c>
      <c r="I163" s="142">
        <v>4083</v>
      </c>
      <c r="J163" s="141">
        <v>5.9588</v>
      </c>
      <c r="K163" s="142">
        <v>1043432.6</v>
      </c>
      <c r="L163" s="142">
        <v>1020539.6</v>
      </c>
      <c r="M163" s="144">
        <f t="shared" si="10"/>
        <v>1.0224322505466716</v>
      </c>
      <c r="N163" s="145">
        <v>34.3777988615327</v>
      </c>
      <c r="O163" s="141">
        <v>30.68</v>
      </c>
    </row>
    <row r="164" spans="1:15" ht="12.75">
      <c r="A164" s="146">
        <f t="shared" si="11"/>
        <v>2014</v>
      </c>
      <c r="B164" s="146">
        <f t="shared" si="12"/>
        <v>7</v>
      </c>
      <c r="C164" s="147">
        <f t="shared" si="8"/>
        <v>1.3021291194723799</v>
      </c>
      <c r="D164" s="143">
        <f t="shared" si="9"/>
        <v>1.3021291194723799</v>
      </c>
      <c r="E164" s="142">
        <v>3814431</v>
      </c>
      <c r="F164" s="142">
        <v>292938</v>
      </c>
      <c r="G164" s="142"/>
      <c r="H164" s="145">
        <v>0</v>
      </c>
      <c r="I164" s="142">
        <v>4083</v>
      </c>
      <c r="J164" s="141">
        <v>5.9588</v>
      </c>
      <c r="K164" s="142">
        <v>1044231.56666667</v>
      </c>
      <c r="L164" s="142">
        <v>1021329.9</v>
      </c>
      <c r="M164" s="144">
        <f t="shared" si="10"/>
        <v>1.0224233782509158</v>
      </c>
      <c r="N164" s="145">
        <v>34.4984074162</v>
      </c>
      <c r="O164" s="141">
        <v>30.66</v>
      </c>
    </row>
    <row r="165" spans="1:15" ht="12.75">
      <c r="A165" s="146">
        <f t="shared" si="11"/>
        <v>2014</v>
      </c>
      <c r="B165" s="146">
        <f t="shared" si="12"/>
        <v>8</v>
      </c>
      <c r="C165" s="147">
        <f aca="true" t="shared" si="13" ref="C165:C181">+E165/F165/10</f>
        <v>1.1991712272540702</v>
      </c>
      <c r="D165" s="143">
        <f t="shared" si="9"/>
        <v>1.1991712272540702</v>
      </c>
      <c r="E165" s="142">
        <v>3505897</v>
      </c>
      <c r="F165" s="142">
        <v>292360</v>
      </c>
      <c r="G165" s="142"/>
      <c r="H165" s="145">
        <v>0</v>
      </c>
      <c r="I165" s="142">
        <v>4083</v>
      </c>
      <c r="J165" s="141">
        <v>6.231299999999999</v>
      </c>
      <c r="K165" s="142">
        <v>1045030.53333333</v>
      </c>
      <c r="L165" s="142">
        <v>1022120.2</v>
      </c>
      <c r="M165" s="144">
        <f t="shared" si="10"/>
        <v>1.0224145196752104</v>
      </c>
      <c r="N165" s="145">
        <v>34.4984074162</v>
      </c>
      <c r="O165" s="141">
        <v>30.07</v>
      </c>
    </row>
    <row r="166" spans="1:15" ht="12.75">
      <c r="A166" s="146">
        <f t="shared" si="11"/>
        <v>2014</v>
      </c>
      <c r="B166" s="146">
        <f t="shared" si="12"/>
        <v>9</v>
      </c>
      <c r="C166" s="147">
        <f t="shared" si="13"/>
        <v>1.2492336004871025</v>
      </c>
      <c r="D166" s="143">
        <f t="shared" si="9"/>
        <v>1.2492336004871025</v>
      </c>
      <c r="E166" s="142">
        <v>3652022</v>
      </c>
      <c r="F166" s="142">
        <v>292341</v>
      </c>
      <c r="G166" s="142"/>
      <c r="H166" s="145">
        <v>6.2</v>
      </c>
      <c r="I166" s="142">
        <v>4083</v>
      </c>
      <c r="J166" s="141">
        <v>6.231299999999999</v>
      </c>
      <c r="K166" s="142">
        <v>1045829.5</v>
      </c>
      <c r="L166" s="142">
        <v>1022910.5</v>
      </c>
      <c r="M166" s="144">
        <f t="shared" si="10"/>
        <v>1.0224056747877748</v>
      </c>
      <c r="N166" s="145">
        <v>34.4984074162</v>
      </c>
      <c r="O166" s="141">
        <v>30.72</v>
      </c>
    </row>
    <row r="167" spans="1:15" ht="12.75">
      <c r="A167" s="146">
        <f t="shared" si="11"/>
        <v>2014</v>
      </c>
      <c r="B167" s="146">
        <f t="shared" si="12"/>
        <v>10</v>
      </c>
      <c r="C167" s="147">
        <f t="shared" si="13"/>
        <v>1.8562206512556902</v>
      </c>
      <c r="D167" s="143">
        <f t="shared" si="9"/>
        <v>1.8562206512556902</v>
      </c>
      <c r="E167" s="142">
        <v>5427385</v>
      </c>
      <c r="F167" s="142">
        <v>292389</v>
      </c>
      <c r="G167" s="142"/>
      <c r="H167" s="145">
        <v>85.2</v>
      </c>
      <c r="I167" s="142">
        <v>4083</v>
      </c>
      <c r="J167" s="141">
        <v>6.231299999999999</v>
      </c>
      <c r="K167" s="142">
        <v>1046628.46666667</v>
      </c>
      <c r="L167" s="142">
        <v>1023700.8</v>
      </c>
      <c r="M167" s="144">
        <f t="shared" si="10"/>
        <v>1.0223968435568966</v>
      </c>
      <c r="N167" s="145">
        <v>34.7261398385181</v>
      </c>
      <c r="O167" s="141">
        <v>30.56</v>
      </c>
    </row>
    <row r="168" spans="1:15" ht="12.75">
      <c r="A168" s="146">
        <f t="shared" si="11"/>
        <v>2014</v>
      </c>
      <c r="B168" s="146">
        <f t="shared" si="12"/>
        <v>11</v>
      </c>
      <c r="C168" s="147">
        <f t="shared" si="13"/>
        <v>5.762561003078309</v>
      </c>
      <c r="D168" s="143">
        <f t="shared" si="9"/>
        <v>5.762561003078309</v>
      </c>
      <c r="E168" s="142">
        <v>16885341</v>
      </c>
      <c r="F168" s="142">
        <v>293018</v>
      </c>
      <c r="G168" s="142"/>
      <c r="H168" s="145">
        <v>440.24999999999994</v>
      </c>
      <c r="I168" s="142">
        <v>4083</v>
      </c>
      <c r="J168" s="141">
        <v>5.6128</v>
      </c>
      <c r="K168" s="142">
        <v>1047427.43333333</v>
      </c>
      <c r="L168" s="142">
        <v>1024491.1</v>
      </c>
      <c r="M168" s="144">
        <f t="shared" si="10"/>
        <v>1.0223880259509623</v>
      </c>
      <c r="N168" s="145">
        <v>34.7261398385181</v>
      </c>
      <c r="O168" s="141">
        <v>30.35</v>
      </c>
    </row>
    <row r="169" spans="1:15" s="152" customFormat="1" ht="12.75">
      <c r="A169" s="148">
        <f t="shared" si="11"/>
        <v>2014</v>
      </c>
      <c r="B169" s="148">
        <f t="shared" si="12"/>
        <v>12</v>
      </c>
      <c r="C169" s="149">
        <f t="shared" si="13"/>
        <v>11.022634337872294</v>
      </c>
      <c r="D169" s="143">
        <f t="shared" si="9"/>
        <v>11.022634337872294</v>
      </c>
      <c r="E169" s="150">
        <v>32508835</v>
      </c>
      <c r="F169" s="150">
        <v>294928</v>
      </c>
      <c r="G169" s="150"/>
      <c r="H169" s="151">
        <v>742.4000000000001</v>
      </c>
      <c r="I169" s="150">
        <v>4083</v>
      </c>
      <c r="J169" s="152">
        <v>5.6128</v>
      </c>
      <c r="K169" s="150">
        <v>1048226.4</v>
      </c>
      <c r="L169" s="150">
        <v>1025281.4</v>
      </c>
      <c r="M169" s="153">
        <f t="shared" si="10"/>
        <v>1.0223792219384844</v>
      </c>
      <c r="N169" s="151">
        <v>34.7261398385181</v>
      </c>
      <c r="O169" s="152">
        <v>31</v>
      </c>
    </row>
    <row r="170" spans="1:15" ht="12.75">
      <c r="A170" s="146">
        <f t="shared" si="11"/>
        <v>2015</v>
      </c>
      <c r="B170" s="146">
        <f t="shared" si="12"/>
        <v>1</v>
      </c>
      <c r="C170" s="147">
        <f t="shared" si="13"/>
        <v>13.889593628198611</v>
      </c>
      <c r="D170" s="143">
        <f t="shared" si="9"/>
        <v>13.889593628198611</v>
      </c>
      <c r="E170" s="142">
        <v>40981246</v>
      </c>
      <c r="F170" s="142">
        <v>295050</v>
      </c>
      <c r="G170" s="142"/>
      <c r="H170" s="145">
        <v>932.1</v>
      </c>
      <c r="I170" s="142">
        <v>4083</v>
      </c>
      <c r="J170" s="141">
        <v>5.6128</v>
      </c>
      <c r="K170" s="142">
        <v>1049025.36666667</v>
      </c>
      <c r="L170" s="142">
        <v>1026071.7</v>
      </c>
      <c r="M170" s="144">
        <f t="shared" si="10"/>
        <v>1.0223704314880433</v>
      </c>
      <c r="N170" s="145">
        <v>35.2643507065823</v>
      </c>
      <c r="O170" s="141">
        <v>32.15</v>
      </c>
    </row>
    <row r="171" spans="1:15" ht="12.75">
      <c r="A171" s="146">
        <f t="shared" si="11"/>
        <v>2015</v>
      </c>
      <c r="B171" s="146">
        <f t="shared" si="12"/>
        <v>2</v>
      </c>
      <c r="C171" s="147">
        <f t="shared" si="13"/>
        <v>14.416731873070884</v>
      </c>
      <c r="D171" s="143">
        <f t="shared" si="9"/>
        <v>14.416731873070884</v>
      </c>
      <c r="E171" s="142">
        <v>42597406</v>
      </c>
      <c r="F171" s="142">
        <v>295472</v>
      </c>
      <c r="G171" s="142"/>
      <c r="H171" s="145">
        <v>941.1</v>
      </c>
      <c r="I171" s="142">
        <v>4083</v>
      </c>
      <c r="J171" s="141">
        <v>5.6128</v>
      </c>
      <c r="K171" s="142">
        <v>1049824.33333333</v>
      </c>
      <c r="L171" s="142">
        <v>1026862</v>
      </c>
      <c r="M171" s="144">
        <f t="shared" si="10"/>
        <v>1.0223616545683158</v>
      </c>
      <c r="N171" s="145">
        <v>35.2643507065823</v>
      </c>
      <c r="O171" s="141">
        <v>29.45</v>
      </c>
    </row>
    <row r="172" spans="1:15" ht="12.75">
      <c r="A172" s="146">
        <f t="shared" si="11"/>
        <v>2015</v>
      </c>
      <c r="B172" s="146">
        <f t="shared" si="12"/>
        <v>3</v>
      </c>
      <c r="C172" s="147">
        <f t="shared" si="13"/>
        <v>13.036756652734358</v>
      </c>
      <c r="D172" s="143">
        <f t="shared" si="9"/>
        <v>13.036756652734358</v>
      </c>
      <c r="E172" s="142">
        <v>38614091</v>
      </c>
      <c r="F172" s="142">
        <v>296194</v>
      </c>
      <c r="G172" s="142"/>
      <c r="H172" s="145">
        <v>847.9499999999999</v>
      </c>
      <c r="I172" s="142">
        <v>4083</v>
      </c>
      <c r="J172" s="141">
        <v>4.9951</v>
      </c>
      <c r="K172" s="142">
        <v>1050623.3</v>
      </c>
      <c r="L172" s="142">
        <v>1027652.3</v>
      </c>
      <c r="M172" s="144">
        <f t="shared" si="10"/>
        <v>1.0223528911481052</v>
      </c>
      <c r="N172" s="145">
        <v>35.2643507065823</v>
      </c>
      <c r="O172" s="141">
        <v>30.05</v>
      </c>
    </row>
    <row r="173" spans="1:15" ht="12.75">
      <c r="A173" s="146">
        <f t="shared" si="11"/>
        <v>2015</v>
      </c>
      <c r="B173" s="146">
        <f t="shared" si="12"/>
        <v>4</v>
      </c>
      <c r="C173" s="147">
        <f t="shared" si="13"/>
        <v>4.9611645490790695</v>
      </c>
      <c r="D173" s="143">
        <f t="shared" si="9"/>
        <v>4.9611645490790695</v>
      </c>
      <c r="E173" s="142">
        <v>14658356</v>
      </c>
      <c r="F173" s="142">
        <v>295462</v>
      </c>
      <c r="G173" s="142"/>
      <c r="H173" s="145">
        <v>282.3</v>
      </c>
      <c r="I173" s="142">
        <v>4083</v>
      </c>
      <c r="J173" s="141">
        <v>4.9951</v>
      </c>
      <c r="K173" s="142">
        <v>1051422.26666667</v>
      </c>
      <c r="L173" s="142">
        <v>1028442.6</v>
      </c>
      <c r="M173" s="144">
        <f t="shared" si="10"/>
        <v>1.0223441411962808</v>
      </c>
      <c r="N173" s="145">
        <v>35.4992597942995</v>
      </c>
      <c r="O173" s="141">
        <v>30.8</v>
      </c>
    </row>
    <row r="174" spans="1:15" ht="12.75">
      <c r="A174" s="146">
        <f t="shared" si="11"/>
        <v>2015</v>
      </c>
      <c r="B174" s="146">
        <f t="shared" si="12"/>
        <v>5</v>
      </c>
      <c r="C174" s="147">
        <f t="shared" si="13"/>
        <v>2.303825571083453</v>
      </c>
      <c r="D174" s="143">
        <f t="shared" si="9"/>
        <v>2.303825571083453</v>
      </c>
      <c r="E174" s="142">
        <v>6780366</v>
      </c>
      <c r="F174" s="142">
        <v>294309</v>
      </c>
      <c r="G174" s="142"/>
      <c r="H174" s="145">
        <v>96</v>
      </c>
      <c r="I174" s="142">
        <v>4083</v>
      </c>
      <c r="J174" s="141">
        <v>4.1597</v>
      </c>
      <c r="K174" s="142">
        <v>1052221.23333333</v>
      </c>
      <c r="L174" s="142">
        <v>1029232.9</v>
      </c>
      <c r="M174" s="144">
        <f t="shared" si="10"/>
        <v>1.0223354046818072</v>
      </c>
      <c r="N174" s="145">
        <v>35.4992597942995</v>
      </c>
      <c r="O174" s="141">
        <v>28.35</v>
      </c>
    </row>
    <row r="175" spans="1:15" ht="12.75">
      <c r="A175" s="146">
        <f t="shared" si="11"/>
        <v>2015</v>
      </c>
      <c r="B175" s="146">
        <f t="shared" si="12"/>
        <v>6</v>
      </c>
      <c r="C175" s="147">
        <f t="shared" si="13"/>
        <v>1.4723447165954788</v>
      </c>
      <c r="D175" s="143">
        <f t="shared" si="9"/>
        <v>1.4723447165954788</v>
      </c>
      <c r="E175" s="142">
        <v>4336438</v>
      </c>
      <c r="F175" s="142">
        <v>294526</v>
      </c>
      <c r="G175" s="142"/>
      <c r="H175" s="145">
        <v>16.45</v>
      </c>
      <c r="I175" s="142">
        <v>4083</v>
      </c>
      <c r="J175" s="141">
        <v>4.1597</v>
      </c>
      <c r="K175" s="142">
        <v>1053020.2</v>
      </c>
      <c r="L175" s="142">
        <v>1030023.2</v>
      </c>
      <c r="M175" s="144">
        <f t="shared" si="10"/>
        <v>1.0223266815737742</v>
      </c>
      <c r="N175" s="145">
        <v>35.4992597942995</v>
      </c>
      <c r="O175" s="141">
        <v>31.15</v>
      </c>
    </row>
    <row r="176" spans="1:15" ht="12.75">
      <c r="A176" s="146">
        <f t="shared" si="11"/>
        <v>2015</v>
      </c>
      <c r="B176" s="146">
        <f t="shared" si="12"/>
        <v>7</v>
      </c>
      <c r="C176" s="147">
        <f t="shared" si="13"/>
        <v>1.2213958459558998</v>
      </c>
      <c r="D176" s="143">
        <f t="shared" si="9"/>
        <v>1.2213958459558998</v>
      </c>
      <c r="E176" s="142">
        <v>3588290</v>
      </c>
      <c r="F176" s="142">
        <v>293786</v>
      </c>
      <c r="G176" s="142"/>
      <c r="H176" s="145">
        <v>0</v>
      </c>
      <c r="I176" s="142">
        <v>4083</v>
      </c>
      <c r="J176" s="141">
        <v>4.1597</v>
      </c>
      <c r="K176" s="142">
        <v>1053819.16666667</v>
      </c>
      <c r="L176" s="142">
        <v>1030813.5</v>
      </c>
      <c r="M176" s="144">
        <f t="shared" si="10"/>
        <v>1.0223179718413369</v>
      </c>
      <c r="N176" s="145">
        <v>35.5855874058956</v>
      </c>
      <c r="O176" s="141">
        <v>30.05</v>
      </c>
    </row>
    <row r="177" spans="1:15" ht="12.75">
      <c r="A177" s="146">
        <f t="shared" si="11"/>
        <v>2015</v>
      </c>
      <c r="B177" s="146">
        <f t="shared" si="12"/>
        <v>8</v>
      </c>
      <c r="C177" s="147">
        <f t="shared" si="13"/>
        <v>1.1674542184434271</v>
      </c>
      <c r="D177" s="143">
        <f t="shared" si="9"/>
        <v>1.1674542184434271</v>
      </c>
      <c r="E177" s="142">
        <v>3427272</v>
      </c>
      <c r="F177" s="142">
        <v>293568</v>
      </c>
      <c r="G177" s="142"/>
      <c r="H177" s="145">
        <v>0</v>
      </c>
      <c r="I177" s="142">
        <v>4083</v>
      </c>
      <c r="J177" s="141">
        <v>2.98</v>
      </c>
      <c r="K177" s="142">
        <v>1054618.13333333</v>
      </c>
      <c r="L177" s="142">
        <v>1031603.8</v>
      </c>
      <c r="M177" s="144">
        <f t="shared" si="10"/>
        <v>1.0223092754537448</v>
      </c>
      <c r="N177" s="145">
        <v>35.5855874058956</v>
      </c>
      <c r="O177" s="141">
        <v>30.15</v>
      </c>
    </row>
    <row r="178" spans="1:15" ht="12.75">
      <c r="A178" s="146">
        <f t="shared" si="11"/>
        <v>2015</v>
      </c>
      <c r="B178" s="146">
        <f t="shared" si="12"/>
        <v>9</v>
      </c>
      <c r="C178" s="147">
        <f t="shared" si="13"/>
        <v>1.2512642181952007</v>
      </c>
      <c r="D178" s="143">
        <f t="shared" si="9"/>
        <v>1.2512642181952007</v>
      </c>
      <c r="E178" s="142">
        <v>3671985</v>
      </c>
      <c r="F178" s="142">
        <v>293462</v>
      </c>
      <c r="G178" s="142"/>
      <c r="H178" s="145">
        <v>2.8000000000000003</v>
      </c>
      <c r="I178" s="142">
        <v>4083</v>
      </c>
      <c r="J178" s="141">
        <v>2.98</v>
      </c>
      <c r="K178" s="142">
        <v>1055417.1</v>
      </c>
      <c r="L178" s="142">
        <v>1032394.1</v>
      </c>
      <c r="M178" s="144">
        <f t="shared" si="10"/>
        <v>1.0223005923803712</v>
      </c>
      <c r="N178" s="145">
        <v>35.5855874058956</v>
      </c>
      <c r="O178" s="141">
        <v>32.05</v>
      </c>
    </row>
    <row r="179" spans="1:15" ht="12.75">
      <c r="A179" s="146">
        <f t="shared" si="11"/>
        <v>2015</v>
      </c>
      <c r="B179" s="146">
        <f t="shared" si="12"/>
        <v>10</v>
      </c>
      <c r="C179" s="147">
        <f t="shared" si="13"/>
        <v>1.6016787060782849</v>
      </c>
      <c r="D179" s="143">
        <f t="shared" si="9"/>
        <v>1.6016787060782849</v>
      </c>
      <c r="E179" s="142">
        <v>4702833</v>
      </c>
      <c r="F179" s="142">
        <v>293619</v>
      </c>
      <c r="G179" s="142"/>
      <c r="H179" s="145">
        <v>71.2</v>
      </c>
      <c r="I179" s="142">
        <v>4083</v>
      </c>
      <c r="J179" s="141">
        <v>2.98</v>
      </c>
      <c r="K179" s="142">
        <v>1056216.06666667</v>
      </c>
      <c r="L179" s="142">
        <v>1033184.4</v>
      </c>
      <c r="M179" s="144">
        <f t="shared" si="10"/>
        <v>1.0222919225906526</v>
      </c>
      <c r="N179" s="145">
        <v>35.6966437358243</v>
      </c>
      <c r="O179" s="141">
        <v>29.75</v>
      </c>
    </row>
    <row r="180" spans="1:15" ht="12.75">
      <c r="A180" s="146">
        <f t="shared" si="11"/>
        <v>2015</v>
      </c>
      <c r="B180" s="146">
        <f t="shared" si="12"/>
        <v>11</v>
      </c>
      <c r="C180" s="147">
        <f t="shared" si="13"/>
        <v>3.6093038585427513</v>
      </c>
      <c r="D180" s="143">
        <f t="shared" si="9"/>
        <v>3.6093038585427513</v>
      </c>
      <c r="E180" s="142">
        <v>10622470</v>
      </c>
      <c r="F180" s="142">
        <v>294308</v>
      </c>
      <c r="G180" s="142"/>
      <c r="H180" s="145">
        <v>249.4</v>
      </c>
      <c r="I180" s="142">
        <v>4083</v>
      </c>
      <c r="J180" s="141">
        <v>3.4068</v>
      </c>
      <c r="K180" s="142">
        <v>1057015.03333333</v>
      </c>
      <c r="L180" s="142">
        <v>1033974.7</v>
      </c>
      <c r="M180" s="144">
        <f t="shared" si="10"/>
        <v>1.022283266054121</v>
      </c>
      <c r="N180" s="145">
        <v>35.6966437358243</v>
      </c>
      <c r="O180" s="141">
        <v>29.95</v>
      </c>
    </row>
    <row r="181" spans="1:15" s="158" customFormat="1" ht="12.75">
      <c r="A181" s="154">
        <f t="shared" si="11"/>
        <v>2015</v>
      </c>
      <c r="B181" s="154">
        <f t="shared" si="12"/>
        <v>12</v>
      </c>
      <c r="C181" s="155">
        <f t="shared" si="13"/>
        <v>7.33603480767474</v>
      </c>
      <c r="D181" s="143">
        <f t="shared" si="9"/>
        <v>7.33603480767474</v>
      </c>
      <c r="E181" s="156">
        <v>21682898</v>
      </c>
      <c r="F181" s="156">
        <v>295567</v>
      </c>
      <c r="G181" s="156"/>
      <c r="H181" s="157">
        <v>450.65</v>
      </c>
      <c r="I181" s="156">
        <v>4083</v>
      </c>
      <c r="J181" s="158">
        <v>3.4068</v>
      </c>
      <c r="K181" s="156">
        <v>1057814</v>
      </c>
      <c r="L181" s="156">
        <v>1034765</v>
      </c>
      <c r="M181" s="159">
        <f t="shared" si="10"/>
        <v>1.022274622740429</v>
      </c>
      <c r="N181" s="157">
        <v>35.6966437358243</v>
      </c>
      <c r="O181" s="158">
        <v>31.6</v>
      </c>
    </row>
    <row r="182" spans="1:15" ht="12.75">
      <c r="A182" s="146">
        <f t="shared" si="11"/>
        <v>2016</v>
      </c>
      <c r="B182" s="146">
        <f t="shared" si="12"/>
        <v>1</v>
      </c>
      <c r="C182" s="143"/>
      <c r="D182" s="143"/>
      <c r="E182" s="142"/>
      <c r="F182" s="142"/>
      <c r="G182" s="142"/>
      <c r="H182" s="145">
        <v>925.7250000000001</v>
      </c>
      <c r="I182" s="142">
        <v>4083</v>
      </c>
      <c r="J182" s="141">
        <v>3.4068</v>
      </c>
      <c r="K182" s="142">
        <v>1058597.56666667</v>
      </c>
      <c r="L182" s="142">
        <v>1035539.23333333</v>
      </c>
      <c r="M182" s="144">
        <f t="shared" si="10"/>
        <v>1.0222669818690662</v>
      </c>
      <c r="N182" s="145">
        <v>36.0045393232863</v>
      </c>
      <c r="O182" s="141">
        <v>32.1</v>
      </c>
    </row>
    <row r="183" spans="1:15" ht="12.75">
      <c r="A183" s="146">
        <f t="shared" si="11"/>
        <v>2016</v>
      </c>
      <c r="B183" s="146">
        <f t="shared" si="12"/>
        <v>2</v>
      </c>
      <c r="C183" s="143"/>
      <c r="D183" s="143"/>
      <c r="E183" s="142"/>
      <c r="F183" s="142"/>
      <c r="G183" s="142"/>
      <c r="H183" s="145">
        <v>815.855</v>
      </c>
      <c r="I183" s="142">
        <v>4083</v>
      </c>
      <c r="J183" s="141">
        <v>3.2343</v>
      </c>
      <c r="K183" s="142">
        <v>1059381.13333333</v>
      </c>
      <c r="L183" s="142">
        <v>1036313.46666667</v>
      </c>
      <c r="M183" s="144">
        <f t="shared" si="10"/>
        <v>1.022259352414726</v>
      </c>
      <c r="N183" s="145">
        <v>36.0045393232863</v>
      </c>
      <c r="O183" s="141">
        <v>29.92</v>
      </c>
    </row>
    <row r="184" spans="1:15" ht="12.75">
      <c r="A184" s="146">
        <f t="shared" si="11"/>
        <v>2016</v>
      </c>
      <c r="B184" s="146">
        <f t="shared" si="12"/>
        <v>3</v>
      </c>
      <c r="C184" s="143"/>
      <c r="D184" s="143"/>
      <c r="E184" s="142"/>
      <c r="F184" s="142"/>
      <c r="G184" s="142"/>
      <c r="H184" s="145">
        <v>647.95</v>
      </c>
      <c r="I184" s="142">
        <v>4083</v>
      </c>
      <c r="J184" s="141">
        <v>3.2343</v>
      </c>
      <c r="K184" s="142">
        <v>1060164.7</v>
      </c>
      <c r="L184" s="142">
        <v>1037087.7</v>
      </c>
      <c r="M184" s="144">
        <f t="shared" si="10"/>
        <v>1.0222517343518778</v>
      </c>
      <c r="N184" s="145">
        <v>36.0045393232863</v>
      </c>
      <c r="O184" s="141">
        <v>30.09</v>
      </c>
    </row>
    <row r="185" spans="1:15" ht="12.75">
      <c r="A185" s="146">
        <f t="shared" si="11"/>
        <v>2016</v>
      </c>
      <c r="B185" s="146">
        <f t="shared" si="12"/>
        <v>4</v>
      </c>
      <c r="C185" s="143"/>
      <c r="D185" s="143"/>
      <c r="E185" s="142"/>
      <c r="F185" s="142"/>
      <c r="G185" s="142"/>
      <c r="H185" s="145">
        <v>388.505</v>
      </c>
      <c r="I185" s="142">
        <v>4083</v>
      </c>
      <c r="J185" s="141">
        <v>3.2343</v>
      </c>
      <c r="K185" s="142">
        <v>1060948.26666667</v>
      </c>
      <c r="L185" s="142">
        <v>1037861.93333333</v>
      </c>
      <c r="M185" s="144">
        <f t="shared" si="10"/>
        <v>1.022244127655008</v>
      </c>
      <c r="N185" s="145">
        <v>36.2014167438004</v>
      </c>
      <c r="O185" s="141">
        <v>30.49</v>
      </c>
    </row>
    <row r="186" spans="1:15" ht="12.75">
      <c r="A186" s="146">
        <f t="shared" si="11"/>
        <v>2016</v>
      </c>
      <c r="B186" s="146">
        <f t="shared" si="12"/>
        <v>5</v>
      </c>
      <c r="C186" s="143"/>
      <c r="D186" s="143"/>
      <c r="E186" s="142"/>
      <c r="F186" s="142"/>
      <c r="G186" s="142"/>
      <c r="H186" s="145">
        <v>168.735</v>
      </c>
      <c r="I186" s="142">
        <v>4083</v>
      </c>
      <c r="J186" s="141">
        <v>3.0524999999999998</v>
      </c>
      <c r="K186" s="142">
        <v>1061731.83333333</v>
      </c>
      <c r="L186" s="142">
        <v>1038636.16666667</v>
      </c>
      <c r="M186" s="144">
        <f t="shared" si="10"/>
        <v>1.0222365322986795</v>
      </c>
      <c r="N186" s="145">
        <v>36.2014167438004</v>
      </c>
      <c r="O186" s="141">
        <v>29.81</v>
      </c>
    </row>
    <row r="187" spans="1:15" ht="12.75">
      <c r="A187" s="146">
        <f t="shared" si="11"/>
        <v>2016</v>
      </c>
      <c r="B187" s="146">
        <f t="shared" si="12"/>
        <v>6</v>
      </c>
      <c r="C187" s="143"/>
      <c r="D187" s="143"/>
      <c r="E187" s="142"/>
      <c r="F187" s="142"/>
      <c r="G187" s="142"/>
      <c r="H187" s="145">
        <v>37.3025</v>
      </c>
      <c r="I187" s="142">
        <v>4083</v>
      </c>
      <c r="J187" s="141">
        <v>3.0524999999999998</v>
      </c>
      <c r="K187" s="142">
        <v>1062515.4</v>
      </c>
      <c r="L187" s="142">
        <v>1039410.4</v>
      </c>
      <c r="M187" s="144">
        <f t="shared" si="10"/>
        <v>1.022228948257589</v>
      </c>
      <c r="N187" s="145">
        <v>36.2014167438004</v>
      </c>
      <c r="O187" s="141">
        <v>30.68</v>
      </c>
    </row>
    <row r="188" spans="1:15" ht="12.75">
      <c r="A188" s="146">
        <f t="shared" si="11"/>
        <v>2016</v>
      </c>
      <c r="B188" s="146">
        <f t="shared" si="12"/>
        <v>7</v>
      </c>
      <c r="C188" s="143"/>
      <c r="D188" s="143"/>
      <c r="E188" s="142"/>
      <c r="F188" s="142"/>
      <c r="G188" s="142"/>
      <c r="H188" s="145">
        <v>0.975</v>
      </c>
      <c r="I188" s="142">
        <v>4083</v>
      </c>
      <c r="J188" s="141">
        <v>3.0524999999999998</v>
      </c>
      <c r="K188" s="142">
        <v>1063298.96666667</v>
      </c>
      <c r="L188" s="142">
        <v>1040184.63333333</v>
      </c>
      <c r="M188" s="144">
        <f t="shared" si="10"/>
        <v>1.022221375506451</v>
      </c>
      <c r="N188" s="145">
        <v>36.333338260976</v>
      </c>
      <c r="O188" s="141">
        <v>30.66</v>
      </c>
    </row>
    <row r="189" spans="1:15" ht="12.75">
      <c r="A189" s="146">
        <f t="shared" si="11"/>
        <v>2016</v>
      </c>
      <c r="B189" s="146">
        <f t="shared" si="12"/>
        <v>8</v>
      </c>
      <c r="C189" s="143"/>
      <c r="D189" s="143"/>
      <c r="E189" s="142"/>
      <c r="F189" s="142"/>
      <c r="G189" s="142"/>
      <c r="H189" s="145">
        <v>0.35</v>
      </c>
      <c r="I189" s="142">
        <v>4083</v>
      </c>
      <c r="J189" s="141">
        <v>3.2461</v>
      </c>
      <c r="K189" s="142">
        <v>1064082.53333333</v>
      </c>
      <c r="L189" s="142">
        <v>1040958.86666667</v>
      </c>
      <c r="M189" s="144">
        <f t="shared" si="10"/>
        <v>1.0222138140200543</v>
      </c>
      <c r="N189" s="145">
        <v>36.333338260976</v>
      </c>
      <c r="O189" s="141">
        <v>30.07</v>
      </c>
    </row>
    <row r="190" spans="1:15" ht="12.75">
      <c r="A190" s="146">
        <f t="shared" si="11"/>
        <v>2016</v>
      </c>
      <c r="B190" s="146">
        <f t="shared" si="12"/>
        <v>9</v>
      </c>
      <c r="C190" s="143"/>
      <c r="D190" s="143"/>
      <c r="E190" s="142"/>
      <c r="F190" s="142"/>
      <c r="G190" s="142"/>
      <c r="H190" s="145">
        <v>7.842499999999999</v>
      </c>
      <c r="I190" s="142">
        <v>4083</v>
      </c>
      <c r="J190" s="141">
        <v>3.2461</v>
      </c>
      <c r="K190" s="142">
        <v>1064866.1</v>
      </c>
      <c r="L190" s="142">
        <v>1041733.1</v>
      </c>
      <c r="M190" s="144">
        <f t="shared" si="10"/>
        <v>1.0222062637733218</v>
      </c>
      <c r="N190" s="145">
        <v>36.333338260976</v>
      </c>
      <c r="O190" s="141">
        <v>30.72</v>
      </c>
    </row>
    <row r="191" spans="1:15" ht="12.75">
      <c r="A191" s="146">
        <f t="shared" si="11"/>
        <v>2016</v>
      </c>
      <c r="B191" s="146">
        <f t="shared" si="12"/>
        <v>10</v>
      </c>
      <c r="C191" s="143"/>
      <c r="D191" s="143"/>
      <c r="E191" s="142"/>
      <c r="F191" s="142"/>
      <c r="G191" s="142"/>
      <c r="H191" s="145">
        <v>119.92</v>
      </c>
      <c r="I191" s="142">
        <v>4083</v>
      </c>
      <c r="J191" s="141">
        <v>3.2461</v>
      </c>
      <c r="K191" s="142">
        <v>1065649.66666667</v>
      </c>
      <c r="L191" s="142">
        <v>1042507.33333333</v>
      </c>
      <c r="M191" s="144">
        <f t="shared" si="10"/>
        <v>1.0221987247411914</v>
      </c>
      <c r="N191" s="145">
        <v>36.5247948350482</v>
      </c>
      <c r="O191" s="141">
        <v>30.56</v>
      </c>
    </row>
    <row r="192" spans="1:15" ht="12.75">
      <c r="A192" s="146">
        <f t="shared" si="11"/>
        <v>2016</v>
      </c>
      <c r="B192" s="146">
        <f t="shared" si="12"/>
        <v>11</v>
      </c>
      <c r="C192" s="143"/>
      <c r="D192" s="143"/>
      <c r="E192" s="142"/>
      <c r="F192" s="142"/>
      <c r="G192" s="142"/>
      <c r="H192" s="145">
        <v>392.51750000000004</v>
      </c>
      <c r="I192" s="142">
        <v>4083</v>
      </c>
      <c r="J192" s="141">
        <v>3.5084999999999997</v>
      </c>
      <c r="K192" s="142">
        <v>1066433.23333333</v>
      </c>
      <c r="L192" s="142">
        <v>1043281.56666667</v>
      </c>
      <c r="M192" s="144">
        <f t="shared" si="10"/>
        <v>1.0221911968986765</v>
      </c>
      <c r="N192" s="145">
        <v>36.5247948350482</v>
      </c>
      <c r="O192" s="141">
        <v>30.35</v>
      </c>
    </row>
    <row r="193" spans="1:15" ht="12.75">
      <c r="A193" s="146">
        <f t="shared" si="11"/>
        <v>2016</v>
      </c>
      <c r="B193" s="146">
        <f t="shared" si="12"/>
        <v>12</v>
      </c>
      <c r="C193" s="143"/>
      <c r="D193" s="143"/>
      <c r="E193" s="142"/>
      <c r="F193" s="142"/>
      <c r="G193" s="142"/>
      <c r="H193" s="145">
        <v>683.0475</v>
      </c>
      <c r="I193" s="142">
        <v>4083</v>
      </c>
      <c r="J193" s="141">
        <v>3.5084999999999997</v>
      </c>
      <c r="K193" s="142">
        <v>1067216.8</v>
      </c>
      <c r="L193" s="142">
        <v>1044055.8</v>
      </c>
      <c r="M193" s="144">
        <f t="shared" si="10"/>
        <v>1.022183680220923</v>
      </c>
      <c r="N193" s="145">
        <v>36.5247948350482</v>
      </c>
      <c r="O193" s="141">
        <v>31</v>
      </c>
    </row>
    <row r="194" spans="1:19" ht="12.75">
      <c r="A194" s="146">
        <f t="shared" si="11"/>
        <v>2017</v>
      </c>
      <c r="B194" s="146">
        <f t="shared" si="12"/>
        <v>1</v>
      </c>
      <c r="C194" s="143"/>
      <c r="D194" s="143"/>
      <c r="E194" s="142"/>
      <c r="F194" s="142"/>
      <c r="G194" s="142"/>
      <c r="H194" s="160">
        <f aca="true" t="shared" si="14" ref="H194:H257">+H182</f>
        <v>925.7250000000001</v>
      </c>
      <c r="I194" s="142">
        <v>4083</v>
      </c>
      <c r="J194" s="141">
        <v>3.5084999999999997</v>
      </c>
      <c r="K194" s="142">
        <v>1068000.36666667</v>
      </c>
      <c r="L194" s="142">
        <v>1044830.03333333</v>
      </c>
      <c r="M194" s="144">
        <f t="shared" si="10"/>
        <v>1.0221761746830913</v>
      </c>
      <c r="N194" s="145">
        <v>36.8361381508401</v>
      </c>
      <c r="O194" s="141">
        <v>31.65</v>
      </c>
      <c r="Q194" s="161">
        <f>K194/K182-1</f>
        <v>0.008882317791082617</v>
      </c>
      <c r="R194" s="161">
        <f>L194/L182-1</f>
        <v>0.00897194398911716</v>
      </c>
      <c r="S194" s="162">
        <f>N194/N182-1</f>
        <v>0.023097055070940842</v>
      </c>
    </row>
    <row r="195" spans="1:19" ht="12.75">
      <c r="A195" s="146">
        <f t="shared" si="11"/>
        <v>2017</v>
      </c>
      <c r="B195" s="146">
        <f t="shared" si="12"/>
        <v>2</v>
      </c>
      <c r="C195" s="143"/>
      <c r="D195" s="143"/>
      <c r="E195" s="142"/>
      <c r="F195" s="142"/>
      <c r="G195" s="142"/>
      <c r="H195" s="160">
        <f t="shared" si="14"/>
        <v>815.855</v>
      </c>
      <c r="I195" s="142">
        <v>4083</v>
      </c>
      <c r="J195" s="141">
        <v>3.5547</v>
      </c>
      <c r="K195" s="142">
        <v>1068783.93333333</v>
      </c>
      <c r="L195" s="142">
        <v>1045604.26666667</v>
      </c>
      <c r="M195" s="144">
        <f aca="true" t="shared" si="15" ref="M195:M258">+K195/L195</f>
        <v>1.022168680260416</v>
      </c>
      <c r="N195" s="145">
        <v>36.8361381508401</v>
      </c>
      <c r="O195" s="141">
        <v>28.92</v>
      </c>
      <c r="Q195" s="161">
        <f aca="true" t="shared" si="16" ref="Q195:R210">K195/K183-1</f>
        <v>0.008875748023201346</v>
      </c>
      <c r="R195" s="161">
        <f t="shared" si="16"/>
        <v>0.00896524101909435</v>
      </c>
      <c r="S195" s="162">
        <f aca="true" t="shared" si="17" ref="S195:S258">N195/N183-1</f>
        <v>0.023097055070940842</v>
      </c>
    </row>
    <row r="196" spans="1:19" ht="12.75">
      <c r="A196" s="146">
        <f t="shared" si="11"/>
        <v>2017</v>
      </c>
      <c r="B196" s="146">
        <f t="shared" si="12"/>
        <v>3</v>
      </c>
      <c r="C196" s="143"/>
      <c r="D196" s="143"/>
      <c r="E196" s="142"/>
      <c r="F196" s="142"/>
      <c r="G196" s="142"/>
      <c r="H196" s="160">
        <f t="shared" si="14"/>
        <v>647.95</v>
      </c>
      <c r="I196" s="142">
        <v>4083</v>
      </c>
      <c r="J196" s="141">
        <v>3.5547</v>
      </c>
      <c r="K196" s="142">
        <v>1069567.5</v>
      </c>
      <c r="L196" s="142">
        <v>1046378.5</v>
      </c>
      <c r="M196" s="144">
        <f t="shared" si="15"/>
        <v>1.0221611969282627</v>
      </c>
      <c r="N196" s="145">
        <v>36.8361381508401</v>
      </c>
      <c r="O196" s="141">
        <v>30.09</v>
      </c>
      <c r="Q196" s="161">
        <f t="shared" si="16"/>
        <v>0.008869187966737746</v>
      </c>
      <c r="R196" s="161">
        <f t="shared" si="16"/>
        <v>0.008958548057218296</v>
      </c>
      <c r="S196" s="162">
        <f t="shared" si="17"/>
        <v>0.023097055070940842</v>
      </c>
    </row>
    <row r="197" spans="1:19" ht="12.75">
      <c r="A197" s="146">
        <f t="shared" si="11"/>
        <v>2017</v>
      </c>
      <c r="B197" s="146">
        <f t="shared" si="12"/>
        <v>4</v>
      </c>
      <c r="C197" s="143"/>
      <c r="D197" s="143"/>
      <c r="E197" s="142"/>
      <c r="F197" s="142"/>
      <c r="G197" s="142"/>
      <c r="H197" s="160">
        <f t="shared" si="14"/>
        <v>388.505</v>
      </c>
      <c r="I197" s="142">
        <v>4083</v>
      </c>
      <c r="J197" s="141">
        <v>3.5547</v>
      </c>
      <c r="K197" s="142">
        <v>1070351.06666667</v>
      </c>
      <c r="L197" s="142">
        <v>1047152.73333333</v>
      </c>
      <c r="M197" s="144">
        <f t="shared" si="15"/>
        <v>1.022153724662012</v>
      </c>
      <c r="N197" s="145">
        <v>37.0630019852779</v>
      </c>
      <c r="O197" s="141">
        <v>30.49</v>
      </c>
      <c r="Q197" s="161">
        <f t="shared" si="16"/>
        <v>0.008862637600174361</v>
      </c>
      <c r="R197" s="161">
        <f t="shared" si="16"/>
        <v>0.008951865081090915</v>
      </c>
      <c r="S197" s="162">
        <f t="shared" si="17"/>
        <v>0.023799765837204445</v>
      </c>
    </row>
    <row r="198" spans="1:19" ht="12.75">
      <c r="A198" s="146">
        <f t="shared" si="11"/>
        <v>2017</v>
      </c>
      <c r="B198" s="146">
        <f t="shared" si="12"/>
        <v>5</v>
      </c>
      <c r="C198" s="143"/>
      <c r="D198" s="143"/>
      <c r="E198" s="142"/>
      <c r="F198" s="142"/>
      <c r="G198" s="142"/>
      <c r="H198" s="160">
        <f t="shared" si="14"/>
        <v>168.735</v>
      </c>
      <c r="I198" s="142">
        <v>4083</v>
      </c>
      <c r="J198" s="141">
        <v>3.6132</v>
      </c>
      <c r="K198" s="142">
        <v>1071134.63333333</v>
      </c>
      <c r="L198" s="142">
        <v>1047926.96666667</v>
      </c>
      <c r="M198" s="144">
        <f t="shared" si="15"/>
        <v>1.022146263437118</v>
      </c>
      <c r="N198" s="145">
        <v>37.0630019852779</v>
      </c>
      <c r="O198" s="141">
        <v>29.81</v>
      </c>
      <c r="Q198" s="161">
        <f t="shared" si="16"/>
        <v>0.008856096902058352</v>
      </c>
      <c r="R198" s="161">
        <f t="shared" si="16"/>
        <v>0.008945192068380736</v>
      </c>
      <c r="S198" s="162">
        <f t="shared" si="17"/>
        <v>0.023799765837204445</v>
      </c>
    </row>
    <row r="199" spans="1:19" ht="12.75">
      <c r="A199" s="146">
        <f t="shared" si="11"/>
        <v>2017</v>
      </c>
      <c r="B199" s="146">
        <f t="shared" si="12"/>
        <v>6</v>
      </c>
      <c r="C199" s="143"/>
      <c r="D199" s="143"/>
      <c r="E199" s="142"/>
      <c r="F199" s="142"/>
      <c r="G199" s="142"/>
      <c r="H199" s="160">
        <f t="shared" si="14"/>
        <v>37.3025</v>
      </c>
      <c r="I199" s="142">
        <v>4083</v>
      </c>
      <c r="J199" s="141">
        <v>3.6132</v>
      </c>
      <c r="K199" s="142">
        <v>1071918.2</v>
      </c>
      <c r="L199" s="142">
        <v>1048701.2</v>
      </c>
      <c r="M199" s="144">
        <f t="shared" si="15"/>
        <v>1.0221388132291638</v>
      </c>
      <c r="N199" s="145">
        <v>37.0630019852779</v>
      </c>
      <c r="O199" s="141">
        <v>30.68</v>
      </c>
      <c r="Q199" s="161">
        <f t="shared" si="16"/>
        <v>0.008849565850998609</v>
      </c>
      <c r="R199" s="161">
        <f t="shared" si="16"/>
        <v>0.00893852899682357</v>
      </c>
      <c r="S199" s="162">
        <f t="shared" si="17"/>
        <v>0.023799765837204445</v>
      </c>
    </row>
    <row r="200" spans="1:19" ht="12.75">
      <c r="A200" s="146">
        <f t="shared" si="11"/>
        <v>2017</v>
      </c>
      <c r="B200" s="146">
        <f t="shared" si="12"/>
        <v>7</v>
      </c>
      <c r="C200" s="143"/>
      <c r="D200" s="143"/>
      <c r="E200" s="142"/>
      <c r="F200" s="142"/>
      <c r="G200" s="142"/>
      <c r="H200" s="160">
        <f t="shared" si="14"/>
        <v>0.975</v>
      </c>
      <c r="I200" s="142">
        <v>4083</v>
      </c>
      <c r="J200" s="141">
        <v>3.6132</v>
      </c>
      <c r="K200" s="142">
        <v>1072701.76666667</v>
      </c>
      <c r="L200" s="142">
        <v>1049475.43333333</v>
      </c>
      <c r="M200" s="144">
        <f t="shared" si="15"/>
        <v>1.0221313740137479</v>
      </c>
      <c r="N200" s="145">
        <v>37.2828532023669</v>
      </c>
      <c r="O200" s="141">
        <v>30.66</v>
      </c>
      <c r="Q200" s="161">
        <f t="shared" si="16"/>
        <v>0.008843044425667745</v>
      </c>
      <c r="R200" s="161">
        <f t="shared" si="16"/>
        <v>0.008931875844221171</v>
      </c>
      <c r="S200" s="162">
        <f t="shared" si="17"/>
        <v>0.026133435209578115</v>
      </c>
    </row>
    <row r="201" spans="1:19" ht="12.75">
      <c r="A201" s="146">
        <f t="shared" si="11"/>
        <v>2017</v>
      </c>
      <c r="B201" s="146">
        <f t="shared" si="12"/>
        <v>8</v>
      </c>
      <c r="C201" s="143"/>
      <c r="D201" s="143"/>
      <c r="E201" s="142"/>
      <c r="F201" s="142"/>
      <c r="G201" s="142"/>
      <c r="H201" s="160">
        <f t="shared" si="14"/>
        <v>0.35</v>
      </c>
      <c r="I201" s="142">
        <v>4083</v>
      </c>
      <c r="J201" s="141">
        <v>3.6974</v>
      </c>
      <c r="K201" s="142">
        <v>1073485.33333333</v>
      </c>
      <c r="L201" s="142">
        <v>1050249.66666667</v>
      </c>
      <c r="M201" s="144">
        <f t="shared" si="15"/>
        <v>1.0221239457665399</v>
      </c>
      <c r="N201" s="145">
        <v>37.2828532023669</v>
      </c>
      <c r="O201" s="141">
        <v>30.07</v>
      </c>
      <c r="Q201" s="161">
        <f t="shared" si="16"/>
        <v>0.008836532604801883</v>
      </c>
      <c r="R201" s="161">
        <f t="shared" si="16"/>
        <v>0.008925232588441023</v>
      </c>
      <c r="S201" s="162">
        <f t="shared" si="17"/>
        <v>0.026133435209578115</v>
      </c>
    </row>
    <row r="202" spans="1:19" ht="12.75">
      <c r="A202" s="146">
        <f t="shared" si="11"/>
        <v>2017</v>
      </c>
      <c r="B202" s="146">
        <f t="shared" si="12"/>
        <v>9</v>
      </c>
      <c r="C202" s="143"/>
      <c r="D202" s="143"/>
      <c r="E202" s="142"/>
      <c r="F202" s="142"/>
      <c r="G202" s="142"/>
      <c r="H202" s="160">
        <f t="shared" si="14"/>
        <v>7.842499999999999</v>
      </c>
      <c r="I202" s="142">
        <v>4083</v>
      </c>
      <c r="J202" s="141">
        <v>3.6974</v>
      </c>
      <c r="K202" s="142">
        <v>1074268.9</v>
      </c>
      <c r="L202" s="142">
        <v>1051023.9</v>
      </c>
      <c r="M202" s="144">
        <f t="shared" si="15"/>
        <v>1.0221165284633393</v>
      </c>
      <c r="N202" s="145">
        <v>37.2828532023669</v>
      </c>
      <c r="O202" s="141">
        <v>30.72</v>
      </c>
      <c r="Q202" s="161">
        <f t="shared" si="16"/>
        <v>0.008830030367198205</v>
      </c>
      <c r="R202" s="161">
        <f t="shared" si="16"/>
        <v>0.008918599207416777</v>
      </c>
      <c r="S202" s="162">
        <f t="shared" si="17"/>
        <v>0.026133435209578115</v>
      </c>
    </row>
    <row r="203" spans="1:19" ht="12.75">
      <c r="A203" s="146">
        <f t="shared" si="11"/>
        <v>2017</v>
      </c>
      <c r="B203" s="146">
        <f t="shared" si="12"/>
        <v>10</v>
      </c>
      <c r="C203" s="143"/>
      <c r="D203" s="143"/>
      <c r="E203" s="142"/>
      <c r="F203" s="142"/>
      <c r="G203" s="142"/>
      <c r="H203" s="160">
        <f t="shared" si="14"/>
        <v>119.92</v>
      </c>
      <c r="I203" s="142">
        <v>4083</v>
      </c>
      <c r="J203" s="141">
        <v>3.6974</v>
      </c>
      <c r="K203" s="142">
        <v>1075052.46666667</v>
      </c>
      <c r="L203" s="142">
        <v>1051798.13333333</v>
      </c>
      <c r="M203" s="144">
        <f t="shared" si="15"/>
        <v>1.0221091220799594</v>
      </c>
      <c r="N203" s="145">
        <v>37.4835803033959</v>
      </c>
      <c r="O203" s="141">
        <v>30.56</v>
      </c>
      <c r="Q203" s="161">
        <f t="shared" si="16"/>
        <v>0.008823537691718064</v>
      </c>
      <c r="R203" s="161">
        <f t="shared" si="16"/>
        <v>0.008911975679148032</v>
      </c>
      <c r="S203" s="162">
        <f t="shared" si="17"/>
        <v>0.02625026294268662</v>
      </c>
    </row>
    <row r="204" spans="1:19" ht="12.75">
      <c r="A204" s="146">
        <f t="shared" si="11"/>
        <v>2017</v>
      </c>
      <c r="B204" s="146">
        <f t="shared" si="12"/>
        <v>11</v>
      </c>
      <c r="C204" s="143"/>
      <c r="D204" s="143"/>
      <c r="E204" s="142"/>
      <c r="F204" s="142"/>
      <c r="G204" s="142"/>
      <c r="H204" s="160">
        <f t="shared" si="14"/>
        <v>392.51750000000004</v>
      </c>
      <c r="I204" s="142">
        <v>4083</v>
      </c>
      <c r="J204" s="141">
        <v>3.8526</v>
      </c>
      <c r="K204" s="142">
        <v>1075836.03333333</v>
      </c>
      <c r="L204" s="142">
        <v>1052572.36666667</v>
      </c>
      <c r="M204" s="144">
        <f t="shared" si="15"/>
        <v>1.022101726592284</v>
      </c>
      <c r="N204" s="145">
        <v>37.4835803033959</v>
      </c>
      <c r="O204" s="141">
        <v>30.35</v>
      </c>
      <c r="Q204" s="161">
        <f t="shared" si="16"/>
        <v>0.008817054557283432</v>
      </c>
      <c r="R204" s="161">
        <f t="shared" si="16"/>
        <v>0.008905361981698334</v>
      </c>
      <c r="S204" s="162">
        <f t="shared" si="17"/>
        <v>0.02625026294268662</v>
      </c>
    </row>
    <row r="205" spans="1:19" ht="12.75">
      <c r="A205" s="146">
        <f t="shared" si="11"/>
        <v>2017</v>
      </c>
      <c r="B205" s="146">
        <f t="shared" si="12"/>
        <v>12</v>
      </c>
      <c r="C205" s="143"/>
      <c r="D205" s="143"/>
      <c r="E205" s="142"/>
      <c r="F205" s="142"/>
      <c r="G205" s="142"/>
      <c r="H205" s="160">
        <f t="shared" si="14"/>
        <v>683.0475</v>
      </c>
      <c r="I205" s="142">
        <v>4083</v>
      </c>
      <c r="J205" s="141">
        <v>3.8526</v>
      </c>
      <c r="K205" s="142">
        <v>1076619.6</v>
      </c>
      <c r="L205" s="142">
        <v>1053346.6</v>
      </c>
      <c r="M205" s="144">
        <f t="shared" si="15"/>
        <v>1.0220943419763258</v>
      </c>
      <c r="N205" s="145">
        <v>37.4835803033959</v>
      </c>
      <c r="O205" s="141">
        <v>31</v>
      </c>
      <c r="Q205" s="161">
        <f t="shared" si="16"/>
        <v>0.008810580942878676</v>
      </c>
      <c r="R205" s="161">
        <f t="shared" si="16"/>
        <v>0.008898758093197845</v>
      </c>
      <c r="S205" s="162">
        <f t="shared" si="17"/>
        <v>0.02625026294268662</v>
      </c>
    </row>
    <row r="206" spans="1:19" ht="12.75">
      <c r="A206" s="146">
        <f t="shared" si="11"/>
        <v>2018</v>
      </c>
      <c r="B206" s="146">
        <f t="shared" si="12"/>
        <v>1</v>
      </c>
      <c r="C206" s="143"/>
      <c r="D206" s="143"/>
      <c r="E206" s="142"/>
      <c r="F206" s="142"/>
      <c r="G206" s="142"/>
      <c r="H206" s="160">
        <f t="shared" si="14"/>
        <v>925.7250000000001</v>
      </c>
      <c r="I206" s="142">
        <v>4083</v>
      </c>
      <c r="J206" s="141">
        <v>3.8526</v>
      </c>
      <c r="K206" s="142">
        <v>1077403.16666667</v>
      </c>
      <c r="L206" s="142">
        <v>1054120.83333333</v>
      </c>
      <c r="M206" s="144">
        <f t="shared" si="15"/>
        <v>1.0220869682081104</v>
      </c>
      <c r="N206" s="145">
        <v>37.7217535812752</v>
      </c>
      <c r="O206" s="141">
        <v>31.65</v>
      </c>
      <c r="Q206" s="161">
        <f t="shared" si="16"/>
        <v>0.008804116827550335</v>
      </c>
      <c r="R206" s="161">
        <f t="shared" si="16"/>
        <v>0.008892163991840452</v>
      </c>
      <c r="S206" s="162">
        <f t="shared" si="17"/>
        <v>0.024042027066154548</v>
      </c>
    </row>
    <row r="207" spans="1:19" ht="12.75">
      <c r="A207" s="146">
        <f aca="true" t="shared" si="18" ref="A207:A270">+A195+1</f>
        <v>2018</v>
      </c>
      <c r="B207" s="146">
        <f aca="true" t="shared" si="19" ref="B207:B270">+B195</f>
        <v>2</v>
      </c>
      <c r="C207" s="143"/>
      <c r="D207" s="143"/>
      <c r="E207" s="142"/>
      <c r="F207" s="142"/>
      <c r="G207" s="142"/>
      <c r="H207" s="160">
        <f t="shared" si="14"/>
        <v>815.855</v>
      </c>
      <c r="I207" s="142">
        <v>4083</v>
      </c>
      <c r="J207" s="141">
        <v>3.7748999999999997</v>
      </c>
      <c r="K207" s="142">
        <v>1078186.73333333</v>
      </c>
      <c r="L207" s="142">
        <v>1054895.06666667</v>
      </c>
      <c r="M207" s="144">
        <f t="shared" si="15"/>
        <v>1.0220796052637335</v>
      </c>
      <c r="N207" s="145">
        <v>37.7217535812752</v>
      </c>
      <c r="O207" s="141">
        <v>28.92</v>
      </c>
      <c r="Q207" s="161">
        <f t="shared" si="16"/>
        <v>0.008797662190405786</v>
      </c>
      <c r="R207" s="161">
        <f t="shared" si="16"/>
        <v>0.0088855796558851</v>
      </c>
      <c r="S207" s="162">
        <f t="shared" si="17"/>
        <v>0.024042027066154548</v>
      </c>
    </row>
    <row r="208" spans="1:19" ht="12.75">
      <c r="A208" s="146">
        <f t="shared" si="18"/>
        <v>2018</v>
      </c>
      <c r="B208" s="146">
        <f t="shared" si="19"/>
        <v>3</v>
      </c>
      <c r="C208" s="143"/>
      <c r="D208" s="143"/>
      <c r="E208" s="142"/>
      <c r="F208" s="142"/>
      <c r="G208" s="142"/>
      <c r="H208" s="160">
        <f t="shared" si="14"/>
        <v>647.95</v>
      </c>
      <c r="I208" s="142">
        <v>4083</v>
      </c>
      <c r="J208" s="141">
        <v>3.7748999999999997</v>
      </c>
      <c r="K208" s="142">
        <v>1078970.3</v>
      </c>
      <c r="L208" s="142">
        <v>1055669.3</v>
      </c>
      <c r="M208" s="144">
        <f t="shared" si="15"/>
        <v>1.022072253119419</v>
      </c>
      <c r="N208" s="145">
        <v>37.7217535812752</v>
      </c>
      <c r="O208" s="141">
        <v>30.09</v>
      </c>
      <c r="Q208" s="161">
        <f t="shared" si="16"/>
        <v>0.008791217010614139</v>
      </c>
      <c r="R208" s="161">
        <f t="shared" si="16"/>
        <v>0.008879005063655354</v>
      </c>
      <c r="S208" s="162">
        <f t="shared" si="17"/>
        <v>0.024042027066154548</v>
      </c>
    </row>
    <row r="209" spans="1:19" ht="12.75">
      <c r="A209" s="146">
        <f t="shared" si="18"/>
        <v>2018</v>
      </c>
      <c r="B209" s="146">
        <f t="shared" si="19"/>
        <v>4</v>
      </c>
      <c r="C209" s="143"/>
      <c r="D209" s="143"/>
      <c r="E209" s="142"/>
      <c r="F209" s="142"/>
      <c r="G209" s="142"/>
      <c r="H209" s="160">
        <f t="shared" si="14"/>
        <v>388.505</v>
      </c>
      <c r="I209" s="142">
        <v>4083</v>
      </c>
      <c r="J209" s="141">
        <v>3.7748999999999997</v>
      </c>
      <c r="K209" s="142">
        <v>1079753.86666667</v>
      </c>
      <c r="L209" s="142">
        <v>1056443.53333333</v>
      </c>
      <c r="M209" s="144">
        <f t="shared" si="15"/>
        <v>1.0220649117514027</v>
      </c>
      <c r="N209" s="145">
        <v>37.8755784624248</v>
      </c>
      <c r="O209" s="141">
        <v>30.49</v>
      </c>
      <c r="Q209" s="161">
        <f t="shared" si="16"/>
        <v>0.008784781267404673</v>
      </c>
      <c r="R209" s="161">
        <f t="shared" si="16"/>
        <v>0.008872440193538056</v>
      </c>
      <c r="S209" s="162">
        <f t="shared" si="17"/>
        <v>0.021924194847186662</v>
      </c>
    </row>
    <row r="210" spans="1:19" ht="12.75">
      <c r="A210" s="146">
        <f t="shared" si="18"/>
        <v>2018</v>
      </c>
      <c r="B210" s="146">
        <f t="shared" si="19"/>
        <v>5</v>
      </c>
      <c r="C210" s="143"/>
      <c r="D210" s="143"/>
      <c r="E210" s="142"/>
      <c r="F210" s="142"/>
      <c r="G210" s="142"/>
      <c r="H210" s="160">
        <f t="shared" si="14"/>
        <v>168.735</v>
      </c>
      <c r="I210" s="142">
        <v>4083</v>
      </c>
      <c r="J210" s="141">
        <v>3.6622999999999997</v>
      </c>
      <c r="K210" s="142">
        <v>1080537.43333333</v>
      </c>
      <c r="L210" s="142">
        <v>1057217.76666667</v>
      </c>
      <c r="M210" s="144">
        <f t="shared" si="15"/>
        <v>1.0220575811359898</v>
      </c>
      <c r="N210" s="145">
        <v>37.8755784624248</v>
      </c>
      <c r="O210" s="141">
        <v>29.81</v>
      </c>
      <c r="Q210" s="161">
        <f t="shared" si="16"/>
        <v>0.0087783549400684</v>
      </c>
      <c r="R210" s="161">
        <f t="shared" si="16"/>
        <v>0.008865885023984887</v>
      </c>
      <c r="S210" s="162">
        <f t="shared" si="17"/>
        <v>0.021924194847186662</v>
      </c>
    </row>
    <row r="211" spans="1:19" ht="12.75">
      <c r="A211" s="146">
        <f t="shared" si="18"/>
        <v>2018</v>
      </c>
      <c r="B211" s="146">
        <f t="shared" si="19"/>
        <v>6</v>
      </c>
      <c r="C211" s="143"/>
      <c r="D211" s="143"/>
      <c r="E211" s="142"/>
      <c r="F211" s="142"/>
      <c r="G211" s="142"/>
      <c r="H211" s="160">
        <f t="shared" si="14"/>
        <v>37.3025</v>
      </c>
      <c r="I211" s="142">
        <v>4083</v>
      </c>
      <c r="J211" s="141">
        <v>3.6622999999999997</v>
      </c>
      <c r="K211" s="142">
        <v>1081321</v>
      </c>
      <c r="L211" s="142">
        <v>1057992</v>
      </c>
      <c r="M211" s="144">
        <f t="shared" si="15"/>
        <v>1.0220502612496125</v>
      </c>
      <c r="N211" s="145">
        <v>37.8755784624248</v>
      </c>
      <c r="O211" s="141">
        <v>30.68</v>
      </c>
      <c r="Q211" s="161">
        <f aca="true" t="shared" si="20" ref="Q211:R226">K211/K199-1</f>
        <v>0.008771938007956281</v>
      </c>
      <c r="R211" s="161">
        <f t="shared" si="20"/>
        <v>0.00885933953351059</v>
      </c>
      <c r="S211" s="162">
        <f t="shared" si="17"/>
        <v>0.021924194847186662</v>
      </c>
    </row>
    <row r="212" spans="1:19" ht="12.75">
      <c r="A212" s="146">
        <f t="shared" si="18"/>
        <v>2018</v>
      </c>
      <c r="B212" s="146">
        <f t="shared" si="19"/>
        <v>7</v>
      </c>
      <c r="C212" s="143"/>
      <c r="D212" s="143"/>
      <c r="E212" s="142"/>
      <c r="F212" s="142"/>
      <c r="G212" s="142"/>
      <c r="H212" s="160">
        <f t="shared" si="14"/>
        <v>0.975</v>
      </c>
      <c r="I212" s="142">
        <v>4083</v>
      </c>
      <c r="J212" s="141">
        <v>3.6622999999999997</v>
      </c>
      <c r="K212" s="142">
        <v>1082104.56666667</v>
      </c>
      <c r="L212" s="142">
        <v>1058766.23333333</v>
      </c>
      <c r="M212" s="144">
        <f t="shared" si="15"/>
        <v>1.0220429520687144</v>
      </c>
      <c r="N212" s="145">
        <v>38.0019457495515</v>
      </c>
      <c r="O212" s="141">
        <v>30.66</v>
      </c>
      <c r="Q212" s="161">
        <f t="shared" si="20"/>
        <v>0.008765530450479453</v>
      </c>
      <c r="R212" s="161">
        <f t="shared" si="20"/>
        <v>0.00885280370069319</v>
      </c>
      <c r="S212" s="162">
        <f t="shared" si="17"/>
        <v>0.0192874870193398</v>
      </c>
    </row>
    <row r="213" spans="1:19" ht="12.75">
      <c r="A213" s="146">
        <f t="shared" si="18"/>
        <v>2018</v>
      </c>
      <c r="B213" s="146">
        <f t="shared" si="19"/>
        <v>8</v>
      </c>
      <c r="C213" s="143"/>
      <c r="D213" s="143"/>
      <c r="E213" s="142"/>
      <c r="F213" s="142"/>
      <c r="G213" s="142"/>
      <c r="H213" s="160">
        <f t="shared" si="14"/>
        <v>0.35</v>
      </c>
      <c r="I213" s="142">
        <v>4083</v>
      </c>
      <c r="J213" s="141">
        <v>3.7342</v>
      </c>
      <c r="K213" s="142">
        <v>1082888.13333333</v>
      </c>
      <c r="L213" s="142">
        <v>1059540.46666667</v>
      </c>
      <c r="M213" s="144">
        <f t="shared" si="15"/>
        <v>1.0220356535698085</v>
      </c>
      <c r="N213" s="145">
        <v>38.0019457495515</v>
      </c>
      <c r="O213" s="141">
        <v>30.07</v>
      </c>
      <c r="Q213" s="161">
        <f t="shared" si="20"/>
        <v>0.008759132247110335</v>
      </c>
      <c r="R213" s="161">
        <f t="shared" si="20"/>
        <v>0.008846277504174438</v>
      </c>
      <c r="S213" s="162">
        <f t="shared" si="17"/>
        <v>0.0192874870193398</v>
      </c>
    </row>
    <row r="214" spans="1:19" ht="12.75">
      <c r="A214" s="146">
        <f t="shared" si="18"/>
        <v>2018</v>
      </c>
      <c r="B214" s="146">
        <f t="shared" si="19"/>
        <v>9</v>
      </c>
      <c r="C214" s="143"/>
      <c r="D214" s="143"/>
      <c r="E214" s="142"/>
      <c r="F214" s="142"/>
      <c r="G214" s="142"/>
      <c r="H214" s="160">
        <f t="shared" si="14"/>
        <v>7.842499999999999</v>
      </c>
      <c r="I214" s="142">
        <v>4083</v>
      </c>
      <c r="J214" s="141">
        <v>3.7342</v>
      </c>
      <c r="K214" s="142">
        <v>1083671.7</v>
      </c>
      <c r="L214" s="142">
        <v>1060314.7</v>
      </c>
      <c r="M214" s="144">
        <f t="shared" si="15"/>
        <v>1.022028365729533</v>
      </c>
      <c r="N214" s="145">
        <v>38.0019457495515</v>
      </c>
      <c r="O214" s="141">
        <v>30.72</v>
      </c>
      <c r="Q214" s="161">
        <f t="shared" si="20"/>
        <v>0.008752743377379746</v>
      </c>
      <c r="R214" s="161">
        <f t="shared" si="20"/>
        <v>0.00883976092265848</v>
      </c>
      <c r="S214" s="162">
        <f t="shared" si="17"/>
        <v>0.0192874870193398</v>
      </c>
    </row>
    <row r="215" spans="1:19" ht="12.75">
      <c r="A215" s="146">
        <f t="shared" si="18"/>
        <v>2018</v>
      </c>
      <c r="B215" s="146">
        <f t="shared" si="19"/>
        <v>10</v>
      </c>
      <c r="C215" s="143"/>
      <c r="D215" s="143"/>
      <c r="E215" s="142"/>
      <c r="F215" s="142"/>
      <c r="G215" s="142"/>
      <c r="H215" s="160">
        <f t="shared" si="14"/>
        <v>119.92</v>
      </c>
      <c r="I215" s="142">
        <v>4083</v>
      </c>
      <c r="J215" s="141">
        <v>3.7342</v>
      </c>
      <c r="K215" s="142">
        <v>1084455.26666667</v>
      </c>
      <c r="L215" s="142">
        <v>1061088.93333333</v>
      </c>
      <c r="M215" s="144">
        <f t="shared" si="15"/>
        <v>1.022021088524537</v>
      </c>
      <c r="N215" s="145">
        <v>38.1490436036345</v>
      </c>
      <c r="O215" s="141">
        <v>30.56</v>
      </c>
      <c r="Q215" s="161">
        <f t="shared" si="20"/>
        <v>0.0087463638208789</v>
      </c>
      <c r="R215" s="161">
        <f t="shared" si="20"/>
        <v>0.0088332539349123</v>
      </c>
      <c r="S215" s="162">
        <f t="shared" si="17"/>
        <v>0.017753461511741397</v>
      </c>
    </row>
    <row r="216" spans="1:19" ht="12.75">
      <c r="A216" s="146">
        <f t="shared" si="18"/>
        <v>2018</v>
      </c>
      <c r="B216" s="146">
        <f t="shared" si="19"/>
        <v>11</v>
      </c>
      <c r="C216" s="143"/>
      <c r="D216" s="143"/>
      <c r="E216" s="142"/>
      <c r="F216" s="142"/>
      <c r="G216" s="142"/>
      <c r="H216" s="160">
        <f t="shared" si="14"/>
        <v>392.51750000000004</v>
      </c>
      <c r="I216" s="142">
        <v>4083</v>
      </c>
      <c r="J216" s="141">
        <v>3.9082</v>
      </c>
      <c r="K216" s="142">
        <v>1085238.83333333</v>
      </c>
      <c r="L216" s="142">
        <v>1061863.16666667</v>
      </c>
      <c r="M216" s="144">
        <f t="shared" si="15"/>
        <v>1.022013821931539</v>
      </c>
      <c r="N216" s="145">
        <v>38.1490436036345</v>
      </c>
      <c r="O216" s="141">
        <v>30.35</v>
      </c>
      <c r="Q216" s="161">
        <f t="shared" si="20"/>
        <v>0.00873999355725874</v>
      </c>
      <c r="R216" s="161">
        <f t="shared" si="20"/>
        <v>0.0088267565197655</v>
      </c>
      <c r="S216" s="162">
        <f t="shared" si="17"/>
        <v>0.017753461511741397</v>
      </c>
    </row>
    <row r="217" spans="1:19" ht="12.75">
      <c r="A217" s="146">
        <f t="shared" si="18"/>
        <v>2018</v>
      </c>
      <c r="B217" s="146">
        <f t="shared" si="19"/>
        <v>12</v>
      </c>
      <c r="C217" s="143"/>
      <c r="D217" s="143"/>
      <c r="E217" s="142"/>
      <c r="F217" s="142"/>
      <c r="G217" s="142"/>
      <c r="H217" s="160">
        <f t="shared" si="14"/>
        <v>683.0475</v>
      </c>
      <c r="I217" s="142">
        <v>4083</v>
      </c>
      <c r="J217" s="141">
        <v>3.9082</v>
      </c>
      <c r="K217" s="142">
        <v>1086022.4</v>
      </c>
      <c r="L217" s="142">
        <v>1062637.4</v>
      </c>
      <c r="M217" s="144">
        <f t="shared" si="15"/>
        <v>1.0220065659273803</v>
      </c>
      <c r="N217" s="145">
        <v>38.1490436036345</v>
      </c>
      <c r="O217" s="141">
        <v>31</v>
      </c>
      <c r="Q217" s="161">
        <f t="shared" si="20"/>
        <v>0.008733632566228389</v>
      </c>
      <c r="R217" s="161">
        <f t="shared" si="20"/>
        <v>0.008820268656109853</v>
      </c>
      <c r="S217" s="162">
        <f t="shared" si="17"/>
        <v>0.017753461511741397</v>
      </c>
    </row>
    <row r="218" spans="1:19" ht="12.75">
      <c r="A218" s="146">
        <f t="shared" si="18"/>
        <v>2019</v>
      </c>
      <c r="B218" s="146">
        <f t="shared" si="19"/>
        <v>1</v>
      </c>
      <c r="C218" s="143"/>
      <c r="D218" s="143"/>
      <c r="E218" s="142"/>
      <c r="F218" s="142"/>
      <c r="G218" s="142"/>
      <c r="H218" s="160">
        <f t="shared" si="14"/>
        <v>925.7250000000001</v>
      </c>
      <c r="I218" s="142">
        <v>4083</v>
      </c>
      <c r="J218" s="141">
        <v>3.9082</v>
      </c>
      <c r="K218" s="142">
        <v>1086805.96666667</v>
      </c>
      <c r="L218" s="142">
        <v>1063411.63333333</v>
      </c>
      <c r="M218" s="144">
        <f t="shared" si="15"/>
        <v>1.0219993204889146</v>
      </c>
      <c r="N218" s="145">
        <v>38.4297099471508</v>
      </c>
      <c r="O218" s="141">
        <v>31.65</v>
      </c>
      <c r="Q218" s="161">
        <f t="shared" si="20"/>
        <v>0.008727280827557804</v>
      </c>
      <c r="R218" s="161">
        <f t="shared" si="20"/>
        <v>0.008813790322899528</v>
      </c>
      <c r="S218" s="162">
        <f t="shared" si="17"/>
        <v>0.018767854054033695</v>
      </c>
    </row>
    <row r="219" spans="1:19" ht="12.75">
      <c r="A219" s="146">
        <f t="shared" si="18"/>
        <v>2019</v>
      </c>
      <c r="B219" s="146">
        <f t="shared" si="19"/>
        <v>2</v>
      </c>
      <c r="C219" s="143"/>
      <c r="D219" s="143"/>
      <c r="E219" s="142"/>
      <c r="F219" s="142"/>
      <c r="G219" s="142"/>
      <c r="H219" s="160">
        <f t="shared" si="14"/>
        <v>815.855</v>
      </c>
      <c r="I219" s="142">
        <v>4083</v>
      </c>
      <c r="J219" s="141">
        <v>3.8367</v>
      </c>
      <c r="K219" s="142">
        <v>1087589.53333333</v>
      </c>
      <c r="L219" s="142">
        <v>1064185.86666667</v>
      </c>
      <c r="M219" s="144">
        <f t="shared" si="15"/>
        <v>1.0219920855930618</v>
      </c>
      <c r="N219" s="145">
        <v>38.4297099471508</v>
      </c>
      <c r="O219" s="141">
        <v>28.92</v>
      </c>
      <c r="Q219" s="161">
        <f t="shared" si="20"/>
        <v>0.00872093832107379</v>
      </c>
      <c r="R219" s="161">
        <f t="shared" si="20"/>
        <v>0.008807321499149534</v>
      </c>
      <c r="S219" s="162">
        <f t="shared" si="17"/>
        <v>0.018767854054033695</v>
      </c>
    </row>
    <row r="220" spans="1:19" ht="12.75">
      <c r="A220" s="146">
        <f t="shared" si="18"/>
        <v>2019</v>
      </c>
      <c r="B220" s="146">
        <f t="shared" si="19"/>
        <v>3</v>
      </c>
      <c r="C220" s="143"/>
      <c r="D220" s="143"/>
      <c r="E220" s="142"/>
      <c r="F220" s="142"/>
      <c r="G220" s="142"/>
      <c r="H220" s="160">
        <f t="shared" si="14"/>
        <v>647.95</v>
      </c>
      <c r="I220" s="142">
        <v>4083</v>
      </c>
      <c r="J220" s="141">
        <v>3.8367</v>
      </c>
      <c r="K220" s="142">
        <v>1088373.1</v>
      </c>
      <c r="L220" s="142">
        <v>1064960.1</v>
      </c>
      <c r="M220" s="144">
        <f t="shared" si="15"/>
        <v>1.0219848612168663</v>
      </c>
      <c r="N220" s="145">
        <v>38.4297099471508</v>
      </c>
      <c r="O220" s="141">
        <v>30.09</v>
      </c>
      <c r="Q220" s="161">
        <f t="shared" si="20"/>
        <v>0.00871460502666288</v>
      </c>
      <c r="R220" s="161">
        <f t="shared" si="20"/>
        <v>0.008800862163937273</v>
      </c>
      <c r="S220" s="162">
        <f t="shared" si="17"/>
        <v>0.018767854054033695</v>
      </c>
    </row>
    <row r="221" spans="1:19" ht="12.75">
      <c r="A221" s="146">
        <f t="shared" si="18"/>
        <v>2019</v>
      </c>
      <c r="B221" s="146">
        <f t="shared" si="19"/>
        <v>4</v>
      </c>
      <c r="C221" s="143"/>
      <c r="D221" s="143"/>
      <c r="E221" s="142"/>
      <c r="F221" s="142"/>
      <c r="G221" s="142"/>
      <c r="H221" s="160">
        <f t="shared" si="14"/>
        <v>388.505</v>
      </c>
      <c r="I221" s="142">
        <v>4083</v>
      </c>
      <c r="J221" s="141">
        <v>3.8367</v>
      </c>
      <c r="K221" s="142">
        <v>1089156.66666667</v>
      </c>
      <c r="L221" s="142">
        <v>1065734.33333333</v>
      </c>
      <c r="M221" s="144">
        <f t="shared" si="15"/>
        <v>1.021977647337382</v>
      </c>
      <c r="N221" s="145">
        <v>38.6126517624152</v>
      </c>
      <c r="O221" s="141">
        <v>30.49</v>
      </c>
      <c r="Q221" s="161">
        <f t="shared" si="20"/>
        <v>0.008708280924270007</v>
      </c>
      <c r="R221" s="161">
        <f t="shared" si="20"/>
        <v>0.008794412296400989</v>
      </c>
      <c r="S221" s="162">
        <f t="shared" si="17"/>
        <v>0.01946038397067995</v>
      </c>
    </row>
    <row r="222" spans="1:19" ht="12.75">
      <c r="A222" s="146">
        <f t="shared" si="18"/>
        <v>2019</v>
      </c>
      <c r="B222" s="146">
        <f t="shared" si="19"/>
        <v>5</v>
      </c>
      <c r="C222" s="143"/>
      <c r="D222" s="143"/>
      <c r="E222" s="142"/>
      <c r="F222" s="142"/>
      <c r="G222" s="142"/>
      <c r="H222" s="160">
        <f t="shared" si="14"/>
        <v>168.735</v>
      </c>
      <c r="I222" s="142">
        <v>4083</v>
      </c>
      <c r="J222" s="141">
        <v>3.7177</v>
      </c>
      <c r="K222" s="142">
        <v>1089940.23333333</v>
      </c>
      <c r="L222" s="142">
        <v>1066508.56666667</v>
      </c>
      <c r="M222" s="144">
        <f t="shared" si="15"/>
        <v>1.02197044393173</v>
      </c>
      <c r="N222" s="145">
        <v>38.6126517624152</v>
      </c>
      <c r="O222" s="141">
        <v>29.81</v>
      </c>
      <c r="Q222" s="161">
        <f t="shared" si="20"/>
        <v>0.008701965993897387</v>
      </c>
      <c r="R222" s="161">
        <f t="shared" si="20"/>
        <v>0.00878797187574043</v>
      </c>
      <c r="S222" s="162">
        <f t="shared" si="17"/>
        <v>0.01946038397067995</v>
      </c>
    </row>
    <row r="223" spans="1:19" ht="12.75">
      <c r="A223" s="146">
        <f t="shared" si="18"/>
        <v>2019</v>
      </c>
      <c r="B223" s="146">
        <f t="shared" si="19"/>
        <v>6</v>
      </c>
      <c r="C223" s="143"/>
      <c r="D223" s="143"/>
      <c r="E223" s="142"/>
      <c r="F223" s="142"/>
      <c r="G223" s="142"/>
      <c r="H223" s="160">
        <f t="shared" si="14"/>
        <v>37.3025</v>
      </c>
      <c r="I223" s="142">
        <v>4083</v>
      </c>
      <c r="J223" s="141">
        <v>3.7177</v>
      </c>
      <c r="K223" s="142">
        <v>1090723.8</v>
      </c>
      <c r="L223" s="142">
        <v>1067282.8</v>
      </c>
      <c r="M223" s="144">
        <f t="shared" si="15"/>
        <v>1.0219632509771543</v>
      </c>
      <c r="N223" s="145">
        <v>38.6126517624152</v>
      </c>
      <c r="O223" s="141">
        <v>30.68</v>
      </c>
      <c r="Q223" s="161">
        <f t="shared" si="20"/>
        <v>0.008695660215606749</v>
      </c>
      <c r="R223" s="161">
        <f t="shared" si="20"/>
        <v>0.008781540881216632</v>
      </c>
      <c r="S223" s="162">
        <f t="shared" si="17"/>
        <v>0.01946038397067995</v>
      </c>
    </row>
    <row r="224" spans="1:19" ht="12.75">
      <c r="A224" s="146">
        <f t="shared" si="18"/>
        <v>2019</v>
      </c>
      <c r="B224" s="146">
        <f t="shared" si="19"/>
        <v>7</v>
      </c>
      <c r="C224" s="143"/>
      <c r="D224" s="143"/>
      <c r="E224" s="142"/>
      <c r="F224" s="142"/>
      <c r="G224" s="142"/>
      <c r="H224" s="160">
        <f t="shared" si="14"/>
        <v>0.975</v>
      </c>
      <c r="I224" s="142">
        <v>4083</v>
      </c>
      <c r="J224" s="141">
        <v>3.7177</v>
      </c>
      <c r="K224" s="142">
        <v>1091507.36666667</v>
      </c>
      <c r="L224" s="142">
        <v>1068057.03333333</v>
      </c>
      <c r="M224" s="144">
        <f t="shared" si="15"/>
        <v>1.0219560684509077</v>
      </c>
      <c r="N224" s="145">
        <v>38.7731700105791</v>
      </c>
      <c r="O224" s="141">
        <v>30.66</v>
      </c>
      <c r="Q224" s="161">
        <f t="shared" si="20"/>
        <v>0.008689363569515773</v>
      </c>
      <c r="R224" s="161">
        <f t="shared" si="20"/>
        <v>0.008775119292149691</v>
      </c>
      <c r="S224" s="162">
        <f t="shared" si="17"/>
        <v>0.020294336140319835</v>
      </c>
    </row>
    <row r="225" spans="1:19" ht="12.75">
      <c r="A225" s="146">
        <f t="shared" si="18"/>
        <v>2019</v>
      </c>
      <c r="B225" s="146">
        <f t="shared" si="19"/>
        <v>8</v>
      </c>
      <c r="C225" s="143"/>
      <c r="D225" s="143"/>
      <c r="E225" s="142"/>
      <c r="F225" s="142"/>
      <c r="G225" s="142"/>
      <c r="H225" s="160">
        <f t="shared" si="14"/>
        <v>0.35</v>
      </c>
      <c r="I225" s="142">
        <v>4083</v>
      </c>
      <c r="J225" s="141">
        <v>3.8053999999999997</v>
      </c>
      <c r="K225" s="142">
        <v>1092290.93333333</v>
      </c>
      <c r="L225" s="142">
        <v>1068831.26666667</v>
      </c>
      <c r="M225" s="144">
        <f t="shared" si="15"/>
        <v>1.0219488963303094</v>
      </c>
      <c r="N225" s="145">
        <v>38.7731700105791</v>
      </c>
      <c r="O225" s="141">
        <v>30.07</v>
      </c>
      <c r="Q225" s="161">
        <f t="shared" si="20"/>
        <v>0.008683076035801207</v>
      </c>
      <c r="R225" s="161">
        <f t="shared" si="20"/>
        <v>0.008768707087921879</v>
      </c>
      <c r="S225" s="162">
        <f t="shared" si="17"/>
        <v>0.020294336140319835</v>
      </c>
    </row>
    <row r="226" spans="1:19" ht="12.75">
      <c r="A226" s="146">
        <f t="shared" si="18"/>
        <v>2019</v>
      </c>
      <c r="B226" s="146">
        <f t="shared" si="19"/>
        <v>9</v>
      </c>
      <c r="C226" s="143"/>
      <c r="D226" s="143"/>
      <c r="E226" s="142"/>
      <c r="F226" s="142"/>
      <c r="G226" s="142"/>
      <c r="H226" s="160">
        <f t="shared" si="14"/>
        <v>7.842499999999999</v>
      </c>
      <c r="I226" s="142">
        <v>4083</v>
      </c>
      <c r="J226" s="141">
        <v>3.8053999999999997</v>
      </c>
      <c r="K226" s="142">
        <v>1093074.5</v>
      </c>
      <c r="L226" s="142">
        <v>1069605.5</v>
      </c>
      <c r="M226" s="144">
        <f t="shared" si="15"/>
        <v>1.0219417345928008</v>
      </c>
      <c r="N226" s="145">
        <v>38.7731700105791</v>
      </c>
      <c r="O226" s="141">
        <v>30.72</v>
      </c>
      <c r="Q226" s="161">
        <f t="shared" si="20"/>
        <v>0.008676797594695973</v>
      </c>
      <c r="R226" s="161">
        <f t="shared" si="20"/>
        <v>0.00876230424797475</v>
      </c>
      <c r="S226" s="162">
        <f t="shared" si="17"/>
        <v>0.020294336140319835</v>
      </c>
    </row>
    <row r="227" spans="1:19" ht="12.75">
      <c r="A227" s="146">
        <f t="shared" si="18"/>
        <v>2019</v>
      </c>
      <c r="B227" s="146">
        <f t="shared" si="19"/>
        <v>10</v>
      </c>
      <c r="C227" s="143"/>
      <c r="D227" s="143"/>
      <c r="E227" s="142"/>
      <c r="F227" s="142"/>
      <c r="G227" s="142"/>
      <c r="H227" s="160">
        <f t="shared" si="14"/>
        <v>119.92</v>
      </c>
      <c r="I227" s="142">
        <v>4083</v>
      </c>
      <c r="J227" s="141">
        <v>3.8053999999999997</v>
      </c>
      <c r="K227" s="142">
        <v>1093858.06666667</v>
      </c>
      <c r="L227" s="142">
        <v>1070379.73333333</v>
      </c>
      <c r="M227" s="144">
        <f t="shared" si="15"/>
        <v>1.021934583215832</v>
      </c>
      <c r="N227" s="145">
        <v>38.9361979913182</v>
      </c>
      <c r="O227" s="141">
        <v>30.56</v>
      </c>
      <c r="Q227" s="161">
        <f aca="true" t="shared" si="21" ref="Q227:R242">K227/K215-1</f>
        <v>0.008670528226490726</v>
      </c>
      <c r="R227" s="161">
        <f t="shared" si="21"/>
        <v>0.008755910751809814</v>
      </c>
      <c r="S227" s="162">
        <f t="shared" si="17"/>
        <v>0.02063365980710219</v>
      </c>
    </row>
    <row r="228" spans="1:19" ht="12.75">
      <c r="A228" s="146">
        <f t="shared" si="18"/>
        <v>2019</v>
      </c>
      <c r="B228" s="146">
        <f t="shared" si="19"/>
        <v>11</v>
      </c>
      <c r="C228" s="143"/>
      <c r="D228" s="143"/>
      <c r="E228" s="142"/>
      <c r="F228" s="142"/>
      <c r="G228" s="142"/>
      <c r="H228" s="160">
        <f t="shared" si="14"/>
        <v>392.51750000000004</v>
      </c>
      <c r="I228" s="142">
        <v>4083</v>
      </c>
      <c r="J228" s="141">
        <v>3.9819999999999998</v>
      </c>
      <c r="K228" s="142">
        <v>1094641.63333333</v>
      </c>
      <c r="L228" s="142">
        <v>1071153.96666667</v>
      </c>
      <c r="M228" s="144">
        <f t="shared" si="15"/>
        <v>1.0219274421769182</v>
      </c>
      <c r="N228" s="145">
        <v>38.9361979913182</v>
      </c>
      <c r="O228" s="141">
        <v>30.35</v>
      </c>
      <c r="Q228" s="161">
        <f t="shared" si="21"/>
        <v>0.00866426791153363</v>
      </c>
      <c r="R228" s="161">
        <f t="shared" si="21"/>
        <v>0.008749526578989641</v>
      </c>
      <c r="S228" s="162">
        <f t="shared" si="17"/>
        <v>0.02063365980710219</v>
      </c>
    </row>
    <row r="229" spans="1:19" ht="12.75">
      <c r="A229" s="146">
        <f t="shared" si="18"/>
        <v>2019</v>
      </c>
      <c r="B229" s="146">
        <f t="shared" si="19"/>
        <v>12</v>
      </c>
      <c r="C229" s="143"/>
      <c r="D229" s="143"/>
      <c r="E229" s="142"/>
      <c r="F229" s="142"/>
      <c r="G229" s="142"/>
      <c r="H229" s="160">
        <f t="shared" si="14"/>
        <v>683.0475</v>
      </c>
      <c r="I229" s="142">
        <v>4083</v>
      </c>
      <c r="J229" s="141">
        <v>3.9819999999999998</v>
      </c>
      <c r="K229" s="142">
        <v>1095425.2</v>
      </c>
      <c r="L229" s="142">
        <v>1071928.2</v>
      </c>
      <c r="M229" s="144">
        <f t="shared" si="15"/>
        <v>1.0219203114536963</v>
      </c>
      <c r="N229" s="145">
        <v>38.9361979913182</v>
      </c>
      <c r="O229" s="141">
        <v>31</v>
      </c>
      <c r="Q229" s="161">
        <f t="shared" si="21"/>
        <v>0.008658016630227916</v>
      </c>
      <c r="R229" s="161">
        <f t="shared" si="21"/>
        <v>0.008743151709134311</v>
      </c>
      <c r="S229" s="162">
        <f t="shared" si="17"/>
        <v>0.02063365980710219</v>
      </c>
    </row>
    <row r="230" spans="1:19" ht="12.75">
      <c r="A230" s="146">
        <f t="shared" si="18"/>
        <v>2020</v>
      </c>
      <c r="B230" s="146">
        <f t="shared" si="19"/>
        <v>1</v>
      </c>
      <c r="C230" s="143"/>
      <c r="D230" s="143"/>
      <c r="E230" s="142"/>
      <c r="F230" s="142"/>
      <c r="G230" s="142"/>
      <c r="H230" s="160">
        <f t="shared" si="14"/>
        <v>925.7250000000001</v>
      </c>
      <c r="I230" s="142">
        <v>4083</v>
      </c>
      <c r="J230" s="141">
        <v>3.9819999999999998</v>
      </c>
      <c r="K230" s="142">
        <v>1096208.76666667</v>
      </c>
      <c r="L230" s="142">
        <v>1072702.43333333</v>
      </c>
      <c r="M230" s="144">
        <f t="shared" si="15"/>
        <v>1.0219131910238108</v>
      </c>
      <c r="N230" s="145">
        <v>39.231144717647</v>
      </c>
      <c r="O230" s="141">
        <v>31.65</v>
      </c>
      <c r="Q230" s="161">
        <f t="shared" si="21"/>
        <v>0.008651774363034992</v>
      </c>
      <c r="R230" s="161">
        <f t="shared" si="21"/>
        <v>0.008736786121924744</v>
      </c>
      <c r="S230" s="162">
        <f t="shared" si="17"/>
        <v>0.02085456204583247</v>
      </c>
    </row>
    <row r="231" spans="1:19" ht="12.75">
      <c r="A231" s="146">
        <f t="shared" si="18"/>
        <v>2020</v>
      </c>
      <c r="B231" s="146">
        <f t="shared" si="19"/>
        <v>2</v>
      </c>
      <c r="C231" s="143"/>
      <c r="D231" s="143"/>
      <c r="E231" s="142"/>
      <c r="F231" s="142"/>
      <c r="G231" s="142"/>
      <c r="H231" s="160">
        <f t="shared" si="14"/>
        <v>815.855</v>
      </c>
      <c r="I231" s="142">
        <v>4083</v>
      </c>
      <c r="J231" s="141">
        <v>3.9135999999999997</v>
      </c>
      <c r="K231" s="142">
        <v>1096992.33333333</v>
      </c>
      <c r="L231" s="142">
        <v>1073476.66666667</v>
      </c>
      <c r="M231" s="144">
        <f t="shared" si="15"/>
        <v>1.0219060808649714</v>
      </c>
      <c r="N231" s="145">
        <v>39.231144717647</v>
      </c>
      <c r="O231" s="141">
        <v>29.92</v>
      </c>
      <c r="Q231" s="161">
        <f t="shared" si="21"/>
        <v>0.008645541090471554</v>
      </c>
      <c r="R231" s="161">
        <f t="shared" si="21"/>
        <v>0.008730429797100703</v>
      </c>
      <c r="S231" s="162">
        <f t="shared" si="17"/>
        <v>0.02085456204583247</v>
      </c>
    </row>
    <row r="232" spans="1:19" ht="12.75">
      <c r="A232" s="146">
        <f t="shared" si="18"/>
        <v>2020</v>
      </c>
      <c r="B232" s="146">
        <f t="shared" si="19"/>
        <v>3</v>
      </c>
      <c r="C232" s="143"/>
      <c r="D232" s="143"/>
      <c r="E232" s="142"/>
      <c r="F232" s="142"/>
      <c r="G232" s="142"/>
      <c r="H232" s="160">
        <f t="shared" si="14"/>
        <v>647.95</v>
      </c>
      <c r="I232" s="142">
        <v>4083</v>
      </c>
      <c r="J232" s="141">
        <v>3.9135999999999997</v>
      </c>
      <c r="K232" s="142">
        <v>1097775.9</v>
      </c>
      <c r="L232" s="142">
        <v>1074250.9</v>
      </c>
      <c r="M232" s="144">
        <f t="shared" si="15"/>
        <v>1.0218989809550079</v>
      </c>
      <c r="N232" s="145">
        <v>39.231144717647</v>
      </c>
      <c r="O232" s="141">
        <v>30.09</v>
      </c>
      <c r="Q232" s="161">
        <f t="shared" si="21"/>
        <v>0.008639316793110474</v>
      </c>
      <c r="R232" s="161">
        <f t="shared" si="21"/>
        <v>0.008724082714460124</v>
      </c>
      <c r="S232" s="162">
        <f t="shared" si="17"/>
        <v>0.02085456204583247</v>
      </c>
    </row>
    <row r="233" spans="1:19" ht="12.75">
      <c r="A233" s="146">
        <f t="shared" si="18"/>
        <v>2020</v>
      </c>
      <c r="B233" s="146">
        <f t="shared" si="19"/>
        <v>4</v>
      </c>
      <c r="C233" s="143"/>
      <c r="D233" s="143"/>
      <c r="E233" s="142"/>
      <c r="F233" s="142"/>
      <c r="G233" s="142"/>
      <c r="H233" s="160">
        <f t="shared" si="14"/>
        <v>388.505</v>
      </c>
      <c r="I233" s="142">
        <v>4083</v>
      </c>
      <c r="J233" s="141">
        <v>3.9135999999999997</v>
      </c>
      <c r="K233" s="142">
        <v>1098559.46666667</v>
      </c>
      <c r="L233" s="142">
        <v>1075025.13333333</v>
      </c>
      <c r="M233" s="144">
        <f t="shared" si="15"/>
        <v>1.0218918912717576</v>
      </c>
      <c r="N233" s="145">
        <v>39.4462220552176</v>
      </c>
      <c r="O233" s="141">
        <v>30.49</v>
      </c>
      <c r="Q233" s="161">
        <f t="shared" si="21"/>
        <v>0.008633101451581915</v>
      </c>
      <c r="R233" s="161">
        <f t="shared" si="21"/>
        <v>0.008717744853861342</v>
      </c>
      <c r="S233" s="162">
        <f t="shared" si="17"/>
        <v>0.02158800949314199</v>
      </c>
    </row>
    <row r="234" spans="1:19" ht="12.75">
      <c r="A234" s="146">
        <f t="shared" si="18"/>
        <v>2020</v>
      </c>
      <c r="B234" s="146">
        <f t="shared" si="19"/>
        <v>5</v>
      </c>
      <c r="C234" s="143"/>
      <c r="D234" s="143"/>
      <c r="E234" s="142"/>
      <c r="F234" s="142"/>
      <c r="G234" s="142"/>
      <c r="H234" s="160">
        <f t="shared" si="14"/>
        <v>168.735</v>
      </c>
      <c r="I234" s="142">
        <v>4083</v>
      </c>
      <c r="J234" s="141">
        <v>3.815</v>
      </c>
      <c r="K234" s="142">
        <v>1099343.03333333</v>
      </c>
      <c r="L234" s="142">
        <v>1075799.36666667</v>
      </c>
      <c r="M234" s="144">
        <f t="shared" si="15"/>
        <v>1.021884811793122</v>
      </c>
      <c r="N234" s="145">
        <v>39.4462220552176</v>
      </c>
      <c r="O234" s="141">
        <v>29.81</v>
      </c>
      <c r="Q234" s="161">
        <f t="shared" si="21"/>
        <v>0.00862689504656955</v>
      </c>
      <c r="R234" s="161">
        <f t="shared" si="21"/>
        <v>0.008711416195219313</v>
      </c>
      <c r="S234" s="162">
        <f t="shared" si="17"/>
        <v>0.02158800949314199</v>
      </c>
    </row>
    <row r="235" spans="1:19" ht="12.75">
      <c r="A235" s="146">
        <f t="shared" si="18"/>
        <v>2020</v>
      </c>
      <c r="B235" s="146">
        <f t="shared" si="19"/>
        <v>6</v>
      </c>
      <c r="C235" s="143"/>
      <c r="D235" s="143"/>
      <c r="E235" s="142"/>
      <c r="F235" s="142"/>
      <c r="G235" s="142"/>
      <c r="H235" s="160">
        <f t="shared" si="14"/>
        <v>37.3025</v>
      </c>
      <c r="I235" s="142">
        <v>4083</v>
      </c>
      <c r="J235" s="141">
        <v>3.815</v>
      </c>
      <c r="K235" s="142">
        <v>1100126.6</v>
      </c>
      <c r="L235" s="142">
        <v>1076573.6</v>
      </c>
      <c r="M235" s="144">
        <f t="shared" si="15"/>
        <v>1.0218777424971224</v>
      </c>
      <c r="N235" s="145">
        <v>39.4462220552176</v>
      </c>
      <c r="O235" s="141">
        <v>30.68</v>
      </c>
      <c r="Q235" s="161">
        <f t="shared" si="21"/>
        <v>0.008620697558813673</v>
      </c>
      <c r="R235" s="161">
        <f t="shared" si="21"/>
        <v>0.008705096718508054</v>
      </c>
      <c r="S235" s="162">
        <f t="shared" si="17"/>
        <v>0.02158800949314199</v>
      </c>
    </row>
    <row r="236" spans="1:19" ht="12.75">
      <c r="A236" s="146">
        <f t="shared" si="18"/>
        <v>2020</v>
      </c>
      <c r="B236" s="146">
        <f t="shared" si="19"/>
        <v>7</v>
      </c>
      <c r="C236" s="143"/>
      <c r="D236" s="143"/>
      <c r="E236" s="142"/>
      <c r="F236" s="142"/>
      <c r="G236" s="142"/>
      <c r="H236" s="160">
        <f t="shared" si="14"/>
        <v>0.975</v>
      </c>
      <c r="I236" s="142">
        <v>4083</v>
      </c>
      <c r="J236" s="141">
        <v>3.815</v>
      </c>
      <c r="K236" s="142">
        <v>1100910.16666667</v>
      </c>
      <c r="L236" s="142">
        <v>1077347.83333333</v>
      </c>
      <c r="M236" s="144">
        <f t="shared" si="15"/>
        <v>1.0218706833617865</v>
      </c>
      <c r="N236" s="145">
        <v>39.5997104373476</v>
      </c>
      <c r="O236" s="141">
        <v>30.66</v>
      </c>
      <c r="Q236" s="161">
        <f t="shared" si="21"/>
        <v>0.008614508969110313</v>
      </c>
      <c r="R236" s="161">
        <f t="shared" si="21"/>
        <v>0.008698786403759762</v>
      </c>
      <c r="S236" s="162">
        <f t="shared" si="17"/>
        <v>0.02131732913617812</v>
      </c>
    </row>
    <row r="237" spans="1:19" ht="12.75">
      <c r="A237" s="146">
        <f t="shared" si="18"/>
        <v>2020</v>
      </c>
      <c r="B237" s="146">
        <f t="shared" si="19"/>
        <v>8</v>
      </c>
      <c r="C237" s="143"/>
      <c r="D237" s="143"/>
      <c r="E237" s="142"/>
      <c r="F237" s="142"/>
      <c r="G237" s="142"/>
      <c r="H237" s="160">
        <f t="shared" si="14"/>
        <v>0.35</v>
      </c>
      <c r="I237" s="142">
        <v>4083</v>
      </c>
      <c r="J237" s="141">
        <v>3.9025</v>
      </c>
      <c r="K237" s="142">
        <v>1101693.73333333</v>
      </c>
      <c r="L237" s="142">
        <v>1078122.06666667</v>
      </c>
      <c r="M237" s="144">
        <f t="shared" si="15"/>
        <v>1.0218636343652057</v>
      </c>
      <c r="N237" s="145">
        <v>39.5997104373476</v>
      </c>
      <c r="O237" s="141">
        <v>30.07</v>
      </c>
      <c r="Q237" s="161">
        <f t="shared" si="21"/>
        <v>0.0086083292583099</v>
      </c>
      <c r="R237" s="161">
        <f t="shared" si="21"/>
        <v>0.008692485231064362</v>
      </c>
      <c r="S237" s="162">
        <f t="shared" si="17"/>
        <v>0.02131732913617812</v>
      </c>
    </row>
    <row r="238" spans="1:19" ht="12.75">
      <c r="A238" s="146">
        <f t="shared" si="18"/>
        <v>2020</v>
      </c>
      <c r="B238" s="146">
        <f t="shared" si="19"/>
        <v>9</v>
      </c>
      <c r="C238" s="143"/>
      <c r="D238" s="143"/>
      <c r="E238" s="142"/>
      <c r="F238" s="142"/>
      <c r="G238" s="142"/>
      <c r="H238" s="160">
        <f t="shared" si="14"/>
        <v>7.842499999999999</v>
      </c>
      <c r="I238" s="142">
        <v>4083</v>
      </c>
      <c r="J238" s="141">
        <v>3.9025</v>
      </c>
      <c r="K238" s="142">
        <v>1102477.3</v>
      </c>
      <c r="L238" s="142">
        <v>1078896.3</v>
      </c>
      <c r="M238" s="144">
        <f t="shared" si="15"/>
        <v>1.0218565954855903</v>
      </c>
      <c r="N238" s="145">
        <v>39.5997104373476</v>
      </c>
      <c r="O238" s="141">
        <v>30.72</v>
      </c>
      <c r="Q238" s="161">
        <f t="shared" si="21"/>
        <v>0.00860215840731815</v>
      </c>
      <c r="R238" s="161">
        <f t="shared" si="21"/>
        <v>0.008686193180569957</v>
      </c>
      <c r="S238" s="162">
        <f t="shared" si="17"/>
        <v>0.02131732913617812</v>
      </c>
    </row>
    <row r="239" spans="1:19" ht="12.75">
      <c r="A239" s="146">
        <f t="shared" si="18"/>
        <v>2020</v>
      </c>
      <c r="B239" s="146">
        <f t="shared" si="19"/>
        <v>10</v>
      </c>
      <c r="C239" s="143"/>
      <c r="D239" s="143"/>
      <c r="E239" s="142"/>
      <c r="F239" s="142"/>
      <c r="G239" s="142"/>
      <c r="H239" s="160">
        <f t="shared" si="14"/>
        <v>119.92</v>
      </c>
      <c r="I239" s="142">
        <v>4083</v>
      </c>
      <c r="J239" s="141">
        <v>3.9025</v>
      </c>
      <c r="K239" s="142">
        <v>1103260.86666667</v>
      </c>
      <c r="L239" s="142">
        <v>1079670.53333333</v>
      </c>
      <c r="M239" s="144">
        <f t="shared" si="15"/>
        <v>1.0218495667011567</v>
      </c>
      <c r="N239" s="145">
        <v>39.7293211194951</v>
      </c>
      <c r="O239" s="141">
        <v>30.56</v>
      </c>
      <c r="Q239" s="161">
        <f t="shared" si="21"/>
        <v>0.008595996397094963</v>
      </c>
      <c r="R239" s="161">
        <f t="shared" si="21"/>
        <v>0.008679910232480825</v>
      </c>
      <c r="S239" s="162">
        <f t="shared" si="17"/>
        <v>0.02036981444243069</v>
      </c>
    </row>
    <row r="240" spans="1:19" ht="12.75">
      <c r="A240" s="146">
        <f t="shared" si="18"/>
        <v>2020</v>
      </c>
      <c r="B240" s="146">
        <f t="shared" si="19"/>
        <v>11</v>
      </c>
      <c r="C240" s="143"/>
      <c r="D240" s="143"/>
      <c r="E240" s="142"/>
      <c r="F240" s="142"/>
      <c r="G240" s="142"/>
      <c r="H240" s="160">
        <f t="shared" si="14"/>
        <v>392.51750000000004</v>
      </c>
      <c r="I240" s="142">
        <v>4083</v>
      </c>
      <c r="J240" s="141">
        <v>4.096</v>
      </c>
      <c r="K240" s="142">
        <v>1104044.43333333</v>
      </c>
      <c r="L240" s="142">
        <v>1080444.76666667</v>
      </c>
      <c r="M240" s="144">
        <f t="shared" si="15"/>
        <v>1.021842547990184</v>
      </c>
      <c r="N240" s="145">
        <v>39.7293211194951</v>
      </c>
      <c r="O240" s="141">
        <v>30.35</v>
      </c>
      <c r="Q240" s="161">
        <f t="shared" si="21"/>
        <v>0.008589843208655745</v>
      </c>
      <c r="R240" s="161">
        <f t="shared" si="21"/>
        <v>0.008673636367059423</v>
      </c>
      <c r="S240" s="162">
        <f t="shared" si="17"/>
        <v>0.02036981444243069</v>
      </c>
    </row>
    <row r="241" spans="1:19" ht="12.75">
      <c r="A241" s="146">
        <f t="shared" si="18"/>
        <v>2020</v>
      </c>
      <c r="B241" s="146">
        <f t="shared" si="19"/>
        <v>12</v>
      </c>
      <c r="C241" s="143"/>
      <c r="D241" s="143"/>
      <c r="E241" s="142"/>
      <c r="F241" s="142"/>
      <c r="G241" s="142"/>
      <c r="H241" s="160">
        <f t="shared" si="14"/>
        <v>683.0475</v>
      </c>
      <c r="I241" s="142">
        <v>4083</v>
      </c>
      <c r="J241" s="141">
        <v>4.096</v>
      </c>
      <c r="K241" s="142">
        <v>1104828</v>
      </c>
      <c r="L241" s="142">
        <v>1081219</v>
      </c>
      <c r="M241" s="144">
        <f t="shared" si="15"/>
        <v>1.0218355393310699</v>
      </c>
      <c r="N241" s="145">
        <v>39.7293211194951</v>
      </c>
      <c r="O241" s="141">
        <v>31</v>
      </c>
      <c r="Q241" s="161">
        <f t="shared" si="21"/>
        <v>0.008583698823068975</v>
      </c>
      <c r="R241" s="161">
        <f t="shared" si="21"/>
        <v>0.00866737156462527</v>
      </c>
      <c r="S241" s="162">
        <f t="shared" si="17"/>
        <v>0.02036981444243069</v>
      </c>
    </row>
    <row r="242" spans="1:19" ht="12.75">
      <c r="A242" s="146">
        <f t="shared" si="18"/>
        <v>2021</v>
      </c>
      <c r="B242" s="146">
        <f t="shared" si="19"/>
        <v>1</v>
      </c>
      <c r="C242" s="143"/>
      <c r="D242" s="143"/>
      <c r="E242" s="142"/>
      <c r="F242" s="142"/>
      <c r="G242" s="142"/>
      <c r="H242" s="160">
        <f t="shared" si="14"/>
        <v>925.7250000000001</v>
      </c>
      <c r="I242" s="142">
        <v>4083</v>
      </c>
      <c r="J242" s="141">
        <v>4.096</v>
      </c>
      <c r="K242" s="142">
        <v>1105559.16666667</v>
      </c>
      <c r="L242" s="142">
        <v>1081936.46666667</v>
      </c>
      <c r="M242" s="144">
        <f t="shared" si="15"/>
        <v>1.0218337219677778</v>
      </c>
      <c r="N242" s="145">
        <v>39.9826376755118</v>
      </c>
      <c r="O242" s="141">
        <v>31.65</v>
      </c>
      <c r="Q242" s="161">
        <f t="shared" si="21"/>
        <v>0.008529762107661654</v>
      </c>
      <c r="R242" s="161">
        <f t="shared" si="21"/>
        <v>0.008608196501098675</v>
      </c>
      <c r="S242" s="162">
        <f t="shared" si="17"/>
        <v>0.019155519505571927</v>
      </c>
    </row>
    <row r="243" spans="1:19" ht="12.75">
      <c r="A243" s="146">
        <f t="shared" si="18"/>
        <v>2021</v>
      </c>
      <c r="B243" s="146">
        <f t="shared" si="19"/>
        <v>2</v>
      </c>
      <c r="C243" s="143"/>
      <c r="D243" s="143"/>
      <c r="E243" s="142"/>
      <c r="F243" s="142"/>
      <c r="G243" s="142"/>
      <c r="H243" s="160">
        <f t="shared" si="14"/>
        <v>815.855</v>
      </c>
      <c r="I243" s="142">
        <v>4083</v>
      </c>
      <c r="J243" s="163">
        <v>4.0279</v>
      </c>
      <c r="K243" s="142">
        <v>1106290.33333333</v>
      </c>
      <c r="L243" s="142">
        <v>1082653.93333333</v>
      </c>
      <c r="M243" s="144">
        <f t="shared" si="15"/>
        <v>1.021831907013192</v>
      </c>
      <c r="N243" s="145">
        <v>39.9826376755118</v>
      </c>
      <c r="O243" s="141">
        <v>28.92</v>
      </c>
      <c r="Q243" s="161">
        <f aca="true" t="shared" si="22" ref="Q243:R258">K243/K231-1</f>
        <v>0.008475902444775585</v>
      </c>
      <c r="R243" s="161">
        <f t="shared" si="22"/>
        <v>0.008549106796291284</v>
      </c>
      <c r="S243" s="162">
        <f t="shared" si="17"/>
        <v>0.019155519505571927</v>
      </c>
    </row>
    <row r="244" spans="1:19" ht="12.75">
      <c r="A244" s="146">
        <f t="shared" si="18"/>
        <v>2021</v>
      </c>
      <c r="B244" s="146">
        <f t="shared" si="19"/>
        <v>3</v>
      </c>
      <c r="C244" s="143"/>
      <c r="D244" s="143"/>
      <c r="E244" s="142"/>
      <c r="F244" s="142"/>
      <c r="G244" s="142"/>
      <c r="H244" s="160">
        <f t="shared" si="14"/>
        <v>647.95</v>
      </c>
      <c r="I244" s="142">
        <v>4083</v>
      </c>
      <c r="J244" s="163">
        <v>4.0279</v>
      </c>
      <c r="K244" s="142">
        <v>1107021.5</v>
      </c>
      <c r="L244" s="142">
        <v>1083371.4</v>
      </c>
      <c r="M244" s="144">
        <f t="shared" si="15"/>
        <v>1.021830094462527</v>
      </c>
      <c r="N244" s="145">
        <v>39.9826376755118</v>
      </c>
      <c r="O244" s="141">
        <v>30.09</v>
      </c>
      <c r="Q244" s="161">
        <f t="shared" si="22"/>
        <v>0.008422119669415418</v>
      </c>
      <c r="R244" s="161">
        <f t="shared" si="22"/>
        <v>0.008490102265681143</v>
      </c>
      <c r="S244" s="162">
        <f t="shared" si="17"/>
        <v>0.019155519505571927</v>
      </c>
    </row>
    <row r="245" spans="1:19" ht="12.75">
      <c r="A245" s="146">
        <f t="shared" si="18"/>
        <v>2021</v>
      </c>
      <c r="B245" s="146">
        <f t="shared" si="19"/>
        <v>4</v>
      </c>
      <c r="C245" s="143"/>
      <c r="D245" s="143"/>
      <c r="E245" s="142"/>
      <c r="F245" s="142"/>
      <c r="G245" s="142"/>
      <c r="H245" s="160">
        <f t="shared" si="14"/>
        <v>388.505</v>
      </c>
      <c r="I245" s="142">
        <v>4083</v>
      </c>
      <c r="J245" s="163">
        <v>4.0279</v>
      </c>
      <c r="K245" s="142">
        <v>1107752.66666667</v>
      </c>
      <c r="L245" s="142">
        <v>1084088.86666667</v>
      </c>
      <c r="M245" s="144">
        <f t="shared" si="15"/>
        <v>1.0218282843110094</v>
      </c>
      <c r="N245" s="145">
        <v>40.140535337252</v>
      </c>
      <c r="O245" s="141">
        <v>30.49</v>
      </c>
      <c r="Q245" s="161">
        <f t="shared" si="22"/>
        <v>0.008368413617056758</v>
      </c>
      <c r="R245" s="161">
        <f t="shared" si="22"/>
        <v>0.008431182725222364</v>
      </c>
      <c r="S245" s="162">
        <f t="shared" si="17"/>
        <v>0.017601515325408768</v>
      </c>
    </row>
    <row r="246" spans="1:19" ht="12.75">
      <c r="A246" s="146">
        <f t="shared" si="18"/>
        <v>2021</v>
      </c>
      <c r="B246" s="146">
        <f t="shared" si="19"/>
        <v>5</v>
      </c>
      <c r="C246" s="143"/>
      <c r="D246" s="143"/>
      <c r="E246" s="142"/>
      <c r="F246" s="142"/>
      <c r="G246" s="142"/>
      <c r="H246" s="160">
        <f t="shared" si="14"/>
        <v>168.735</v>
      </c>
      <c r="I246" s="142">
        <v>4083</v>
      </c>
      <c r="J246" s="163">
        <v>3.9341</v>
      </c>
      <c r="K246" s="142">
        <v>1108483.83333333</v>
      </c>
      <c r="L246" s="142">
        <v>1084806.33333333</v>
      </c>
      <c r="M246" s="144">
        <f t="shared" si="15"/>
        <v>1.0218264765538796</v>
      </c>
      <c r="N246" s="145">
        <v>40.140535337252</v>
      </c>
      <c r="O246" s="141">
        <v>29.81</v>
      </c>
      <c r="Q246" s="161">
        <f t="shared" si="22"/>
        <v>0.00831478412364528</v>
      </c>
      <c r="R246" s="161">
        <f t="shared" si="22"/>
        <v>0.008372347991399076</v>
      </c>
      <c r="S246" s="162">
        <f t="shared" si="17"/>
        <v>0.017601515325408768</v>
      </c>
    </row>
    <row r="247" spans="1:19" ht="12.75">
      <c r="A247" s="146">
        <f t="shared" si="18"/>
        <v>2021</v>
      </c>
      <c r="B247" s="146">
        <f t="shared" si="19"/>
        <v>6</v>
      </c>
      <c r="C247" s="143"/>
      <c r="D247" s="143"/>
      <c r="E247" s="142"/>
      <c r="F247" s="142"/>
      <c r="G247" s="142"/>
      <c r="H247" s="160">
        <f t="shared" si="14"/>
        <v>37.3025</v>
      </c>
      <c r="I247" s="142">
        <v>4083</v>
      </c>
      <c r="J247" s="163">
        <v>3.9341</v>
      </c>
      <c r="K247" s="142">
        <v>1109215</v>
      </c>
      <c r="L247" s="142">
        <v>1085523.8</v>
      </c>
      <c r="M247" s="144">
        <f t="shared" si="15"/>
        <v>1.0218246711863894</v>
      </c>
      <c r="N247" s="145">
        <v>40.140535337252</v>
      </c>
      <c r="O247" s="141">
        <v>30.68</v>
      </c>
      <c r="Q247" s="161">
        <f t="shared" si="22"/>
        <v>0.00826123102559273</v>
      </c>
      <c r="R247" s="161">
        <f t="shared" si="22"/>
        <v>0.008313597881278056</v>
      </c>
      <c r="S247" s="162">
        <f t="shared" si="17"/>
        <v>0.017601515325408768</v>
      </c>
    </row>
    <row r="248" spans="1:19" ht="12.75">
      <c r="A248" s="146">
        <f t="shared" si="18"/>
        <v>2021</v>
      </c>
      <c r="B248" s="146">
        <f t="shared" si="19"/>
        <v>7</v>
      </c>
      <c r="C248" s="143"/>
      <c r="D248" s="143"/>
      <c r="E248" s="142"/>
      <c r="F248" s="142"/>
      <c r="G248" s="142"/>
      <c r="H248" s="160">
        <f t="shared" si="14"/>
        <v>0.975</v>
      </c>
      <c r="I248" s="142">
        <v>4083</v>
      </c>
      <c r="J248" s="163">
        <v>3.9341</v>
      </c>
      <c r="K248" s="142">
        <v>1109946.16666667</v>
      </c>
      <c r="L248" s="142">
        <v>1086241.26666667</v>
      </c>
      <c r="M248" s="144">
        <f t="shared" si="15"/>
        <v>1.021822868203804</v>
      </c>
      <c r="N248" s="145">
        <v>40.2870414042785</v>
      </c>
      <c r="O248" s="141">
        <v>30.66</v>
      </c>
      <c r="Q248" s="161">
        <f t="shared" si="22"/>
        <v>0.008207754159777814</v>
      </c>
      <c r="R248" s="161">
        <f t="shared" si="22"/>
        <v>0.008254932212397703</v>
      </c>
      <c r="S248" s="162">
        <f t="shared" si="17"/>
        <v>0.017356969516692633</v>
      </c>
    </row>
    <row r="249" spans="1:19" ht="12.75">
      <c r="A249" s="146">
        <f t="shared" si="18"/>
        <v>2021</v>
      </c>
      <c r="B249" s="146">
        <f t="shared" si="19"/>
        <v>8</v>
      </c>
      <c r="C249" s="143"/>
      <c r="D249" s="143"/>
      <c r="E249" s="142"/>
      <c r="F249" s="142"/>
      <c r="G249" s="142"/>
      <c r="H249" s="160">
        <f t="shared" si="14"/>
        <v>0.35</v>
      </c>
      <c r="I249" s="142">
        <v>4083</v>
      </c>
      <c r="J249" s="163">
        <v>4.0475</v>
      </c>
      <c r="K249" s="142">
        <v>1110677.33333333</v>
      </c>
      <c r="L249" s="142">
        <v>1086958.73333333</v>
      </c>
      <c r="M249" s="144">
        <f t="shared" si="15"/>
        <v>1.0218210676014012</v>
      </c>
      <c r="N249" s="145">
        <v>40.2870414042785</v>
      </c>
      <c r="O249" s="141">
        <v>30.07</v>
      </c>
      <c r="Q249" s="161">
        <f t="shared" si="22"/>
        <v>0.0081543533635422</v>
      </c>
      <c r="R249" s="161">
        <f t="shared" si="22"/>
        <v>0.008196350802818664</v>
      </c>
      <c r="S249" s="162">
        <f t="shared" si="17"/>
        <v>0.017356969516692633</v>
      </c>
    </row>
    <row r="250" spans="1:19" ht="12.75">
      <c r="A250" s="146">
        <f t="shared" si="18"/>
        <v>2021</v>
      </c>
      <c r="B250" s="146">
        <f t="shared" si="19"/>
        <v>9</v>
      </c>
      <c r="C250" s="143"/>
      <c r="D250" s="143"/>
      <c r="E250" s="142"/>
      <c r="F250" s="142"/>
      <c r="G250" s="142"/>
      <c r="H250" s="160">
        <f t="shared" si="14"/>
        <v>7.842499999999999</v>
      </c>
      <c r="I250" s="142">
        <v>4083</v>
      </c>
      <c r="J250" s="163">
        <v>4.0475</v>
      </c>
      <c r="K250" s="142">
        <v>1111408.5</v>
      </c>
      <c r="L250" s="142">
        <v>1087676.2</v>
      </c>
      <c r="M250" s="144">
        <f t="shared" si="15"/>
        <v>1.02181926937447</v>
      </c>
      <c r="N250" s="145">
        <v>40.2870414042785</v>
      </c>
      <c r="O250" s="141">
        <v>30.72</v>
      </c>
      <c r="Q250" s="161">
        <f t="shared" si="22"/>
        <v>0.00810102847469052</v>
      </c>
      <c r="R250" s="161">
        <f t="shared" si="22"/>
        <v>0.008137853471181566</v>
      </c>
      <c r="S250" s="162">
        <f t="shared" si="17"/>
        <v>0.017356969516692633</v>
      </c>
    </row>
    <row r="251" spans="1:19" ht="12.75">
      <c r="A251" s="146">
        <f t="shared" si="18"/>
        <v>2021</v>
      </c>
      <c r="B251" s="146">
        <f t="shared" si="19"/>
        <v>10</v>
      </c>
      <c r="C251" s="143"/>
      <c r="D251" s="143"/>
      <c r="E251" s="142"/>
      <c r="F251" s="142"/>
      <c r="G251" s="142"/>
      <c r="H251" s="160">
        <f t="shared" si="14"/>
        <v>119.92</v>
      </c>
      <c r="I251" s="142">
        <v>4083</v>
      </c>
      <c r="J251" s="163">
        <v>4.0475</v>
      </c>
      <c r="K251" s="142">
        <v>1112139.66666667</v>
      </c>
      <c r="L251" s="142">
        <v>1088393.66666667</v>
      </c>
      <c r="M251" s="144">
        <f t="shared" si="15"/>
        <v>1.0218174735183134</v>
      </c>
      <c r="N251" s="145">
        <v>40.4483622092275</v>
      </c>
      <c r="O251" s="141">
        <v>30.56</v>
      </c>
      <c r="Q251" s="161">
        <f t="shared" si="22"/>
        <v>0.00804777933148837</v>
      </c>
      <c r="R251" s="161">
        <f t="shared" si="22"/>
        <v>0.008079440036590224</v>
      </c>
      <c r="S251" s="162">
        <f t="shared" si="17"/>
        <v>0.018098499281417935</v>
      </c>
    </row>
    <row r="252" spans="1:19" ht="12.75">
      <c r="A252" s="146">
        <f t="shared" si="18"/>
        <v>2021</v>
      </c>
      <c r="B252" s="146">
        <f t="shared" si="19"/>
        <v>11</v>
      </c>
      <c r="C252" s="143"/>
      <c r="D252" s="143"/>
      <c r="E252" s="142"/>
      <c r="F252" s="142"/>
      <c r="G252" s="142"/>
      <c r="H252" s="160">
        <f t="shared" si="14"/>
        <v>392.51750000000004</v>
      </c>
      <c r="I252" s="142">
        <v>4083</v>
      </c>
      <c r="J252" s="163">
        <v>4.2433</v>
      </c>
      <c r="K252" s="142">
        <v>1112870.83333333</v>
      </c>
      <c r="L252" s="142">
        <v>1089111.13333333</v>
      </c>
      <c r="M252" s="144">
        <f t="shared" si="15"/>
        <v>1.0218156800282456</v>
      </c>
      <c r="N252" s="145">
        <v>40.4483622092275</v>
      </c>
      <c r="O252" s="141">
        <v>30.35</v>
      </c>
      <c r="Q252" s="161">
        <f t="shared" si="22"/>
        <v>0.00799460577266009</v>
      </c>
      <c r="R252" s="161">
        <f t="shared" si="22"/>
        <v>0.008021110318667146</v>
      </c>
      <c r="S252" s="162">
        <f t="shared" si="17"/>
        <v>0.018098499281417935</v>
      </c>
    </row>
    <row r="253" spans="1:19" ht="12.75">
      <c r="A253" s="146">
        <f t="shared" si="18"/>
        <v>2021</v>
      </c>
      <c r="B253" s="146">
        <f t="shared" si="19"/>
        <v>12</v>
      </c>
      <c r="C253" s="143"/>
      <c r="D253" s="143"/>
      <c r="E253" s="142"/>
      <c r="F253" s="142"/>
      <c r="G253" s="142"/>
      <c r="H253" s="160">
        <f t="shared" si="14"/>
        <v>683.0475</v>
      </c>
      <c r="I253" s="142">
        <v>4083</v>
      </c>
      <c r="J253" s="163">
        <v>4.2433</v>
      </c>
      <c r="K253" s="142">
        <v>1113602</v>
      </c>
      <c r="L253" s="142">
        <v>1089828.6</v>
      </c>
      <c r="M253" s="144">
        <f t="shared" si="15"/>
        <v>1.0218138888995938</v>
      </c>
      <c r="N253" s="145">
        <v>40.4483622092275</v>
      </c>
      <c r="O253" s="141">
        <v>31</v>
      </c>
      <c r="Q253" s="161">
        <f t="shared" si="22"/>
        <v>0.007941507637387879</v>
      </c>
      <c r="R253" s="161">
        <f t="shared" si="22"/>
        <v>0.007962864137607717</v>
      </c>
      <c r="S253" s="162">
        <f t="shared" si="17"/>
        <v>0.018098499281417935</v>
      </c>
    </row>
    <row r="254" spans="1:19" ht="12.75">
      <c r="A254" s="146">
        <f t="shared" si="18"/>
        <v>2022</v>
      </c>
      <c r="B254" s="146">
        <f t="shared" si="19"/>
        <v>1</v>
      </c>
      <c r="C254" s="143"/>
      <c r="D254" s="143"/>
      <c r="E254" s="142"/>
      <c r="F254" s="142"/>
      <c r="G254" s="142"/>
      <c r="H254" s="160">
        <f t="shared" si="14"/>
        <v>925.7250000000001</v>
      </c>
      <c r="I254" s="142">
        <v>4083</v>
      </c>
      <c r="J254" s="163">
        <v>4.2433</v>
      </c>
      <c r="K254" s="142">
        <v>1114333.16666667</v>
      </c>
      <c r="L254" s="142">
        <v>1090546.06666667</v>
      </c>
      <c r="M254" s="144">
        <f t="shared" si="15"/>
        <v>1.0218121001276974</v>
      </c>
      <c r="N254" s="145">
        <v>40.7116140268311</v>
      </c>
      <c r="O254" s="141">
        <v>31.65</v>
      </c>
      <c r="Q254" s="161">
        <f t="shared" si="22"/>
        <v>0.007936255484592536</v>
      </c>
      <c r="R254" s="161">
        <f t="shared" si="22"/>
        <v>0.007957583707780103</v>
      </c>
      <c r="S254" s="162">
        <f t="shared" si="17"/>
        <v>0.018232322670541867</v>
      </c>
    </row>
    <row r="255" spans="1:19" ht="12.75">
      <c r="A255" s="146">
        <f t="shared" si="18"/>
        <v>2022</v>
      </c>
      <c r="B255" s="146">
        <f t="shared" si="19"/>
        <v>2</v>
      </c>
      <c r="C255" s="143"/>
      <c r="D255" s="143"/>
      <c r="E255" s="142"/>
      <c r="F255" s="142"/>
      <c r="G255" s="142"/>
      <c r="H255" s="160">
        <f t="shared" si="14"/>
        <v>815.855</v>
      </c>
      <c r="I255" s="142">
        <v>4083</v>
      </c>
      <c r="J255" s="163">
        <v>4.108458</v>
      </c>
      <c r="K255" s="142">
        <v>1115064.33333333</v>
      </c>
      <c r="L255" s="142">
        <v>1091263.53333333</v>
      </c>
      <c r="M255" s="144">
        <f t="shared" si="15"/>
        <v>1.021810313707908</v>
      </c>
      <c r="N255" s="145">
        <v>40.7116140268311</v>
      </c>
      <c r="O255" s="141">
        <v>28.92</v>
      </c>
      <c r="Q255" s="161">
        <f t="shared" si="22"/>
        <v>0.007931010274277117</v>
      </c>
      <c r="R255" s="161">
        <f t="shared" si="22"/>
        <v>0.007952310276555519</v>
      </c>
      <c r="S255" s="162">
        <f t="shared" si="17"/>
        <v>0.018232322670541867</v>
      </c>
    </row>
    <row r="256" spans="1:19" ht="12.75">
      <c r="A256" s="146">
        <f t="shared" si="18"/>
        <v>2022</v>
      </c>
      <c r="B256" s="146">
        <f t="shared" si="19"/>
        <v>3</v>
      </c>
      <c r="C256" s="143"/>
      <c r="D256" s="143"/>
      <c r="E256" s="142"/>
      <c r="F256" s="142"/>
      <c r="G256" s="142"/>
      <c r="H256" s="160">
        <f t="shared" si="14"/>
        <v>647.95</v>
      </c>
      <c r="I256" s="142">
        <v>4083</v>
      </c>
      <c r="J256" s="163">
        <v>4.108458</v>
      </c>
      <c r="K256" s="142">
        <v>1115795.5</v>
      </c>
      <c r="L256" s="142">
        <v>1091981</v>
      </c>
      <c r="M256" s="144">
        <f t="shared" si="15"/>
        <v>1.021808529635589</v>
      </c>
      <c r="N256" s="145">
        <v>40.7116140268311</v>
      </c>
      <c r="O256" s="141">
        <v>30.09</v>
      </c>
      <c r="Q256" s="161">
        <f t="shared" si="22"/>
        <v>0.007925771992684849</v>
      </c>
      <c r="R256" s="161">
        <f t="shared" si="22"/>
        <v>0.007947043830029088</v>
      </c>
      <c r="S256" s="162">
        <f t="shared" si="17"/>
        <v>0.018232322670541867</v>
      </c>
    </row>
    <row r="257" spans="1:19" ht="12.75">
      <c r="A257" s="146">
        <f t="shared" si="18"/>
        <v>2022</v>
      </c>
      <c r="B257" s="146">
        <f t="shared" si="19"/>
        <v>4</v>
      </c>
      <c r="C257" s="143"/>
      <c r="D257" s="143"/>
      <c r="E257" s="142"/>
      <c r="F257" s="142"/>
      <c r="G257" s="142"/>
      <c r="H257" s="160">
        <f t="shared" si="14"/>
        <v>388.505</v>
      </c>
      <c r="I257" s="142">
        <v>4083</v>
      </c>
      <c r="J257" s="163">
        <v>4.108458</v>
      </c>
      <c r="K257" s="142">
        <v>1116526.66666667</v>
      </c>
      <c r="L257" s="142">
        <v>1092698.46666667</v>
      </c>
      <c r="M257" s="144">
        <f t="shared" si="15"/>
        <v>1.0218067479061164</v>
      </c>
      <c r="N257" s="145">
        <v>40.877075093486</v>
      </c>
      <c r="O257" s="141">
        <v>30.49</v>
      </c>
      <c r="Q257" s="161">
        <f t="shared" si="22"/>
        <v>0.007920540626096484</v>
      </c>
      <c r="R257" s="161">
        <f t="shared" si="22"/>
        <v>0.007941784354333237</v>
      </c>
      <c r="S257" s="162">
        <f t="shared" si="17"/>
        <v>0.018349026739323593</v>
      </c>
    </row>
    <row r="258" spans="1:19" ht="12.75">
      <c r="A258" s="146">
        <f t="shared" si="18"/>
        <v>2022</v>
      </c>
      <c r="B258" s="146">
        <f t="shared" si="19"/>
        <v>5</v>
      </c>
      <c r="C258" s="143"/>
      <c r="D258" s="143"/>
      <c r="E258" s="142"/>
      <c r="F258" s="142"/>
      <c r="G258" s="142"/>
      <c r="H258" s="160">
        <f aca="true" t="shared" si="23" ref="H258:H321">+H246</f>
        <v>168.735</v>
      </c>
      <c r="I258" s="142">
        <v>4083</v>
      </c>
      <c r="J258" s="163">
        <v>4.012782</v>
      </c>
      <c r="K258" s="142">
        <v>1117257.83333333</v>
      </c>
      <c r="L258" s="142">
        <v>1093415.93333333</v>
      </c>
      <c r="M258" s="144">
        <f t="shared" si="15"/>
        <v>1.0218049685148787</v>
      </c>
      <c r="N258" s="145">
        <v>40.877075093486</v>
      </c>
      <c r="O258" s="141">
        <v>29.81</v>
      </c>
      <c r="Q258" s="161">
        <f t="shared" si="22"/>
        <v>0.007915316160828079</v>
      </c>
      <c r="R258" s="161">
        <f t="shared" si="22"/>
        <v>0.007936531835636584</v>
      </c>
      <c r="S258" s="162">
        <f t="shared" si="17"/>
        <v>0.018349026739323593</v>
      </c>
    </row>
    <row r="259" spans="1:19" ht="12.75">
      <c r="A259" s="146">
        <f t="shared" si="18"/>
        <v>2022</v>
      </c>
      <c r="B259" s="146">
        <f t="shared" si="19"/>
        <v>6</v>
      </c>
      <c r="C259" s="143"/>
      <c r="D259" s="143"/>
      <c r="E259" s="142"/>
      <c r="F259" s="142"/>
      <c r="G259" s="142"/>
      <c r="H259" s="160">
        <f t="shared" si="23"/>
        <v>37.3025</v>
      </c>
      <c r="I259" s="142">
        <v>4083</v>
      </c>
      <c r="J259" s="163">
        <v>4.012782</v>
      </c>
      <c r="K259" s="142">
        <v>1117989</v>
      </c>
      <c r="L259" s="142">
        <v>1094133.4</v>
      </c>
      <c r="M259" s="144">
        <f aca="true" t="shared" si="24" ref="M259:M313">+K259/L259</f>
        <v>1.0218031914572758</v>
      </c>
      <c r="N259" s="145">
        <v>40.877075093486</v>
      </c>
      <c r="O259" s="141">
        <v>30.68</v>
      </c>
      <c r="Q259" s="161">
        <f aca="true" t="shared" si="25" ref="Q259:R274">K259/K247-1</f>
        <v>0.007910098583232328</v>
      </c>
      <c r="R259" s="161">
        <f t="shared" si="25"/>
        <v>0.00793128626014461</v>
      </c>
      <c r="S259" s="162">
        <f aca="true" t="shared" si="26" ref="S259:S313">N259/N247-1</f>
        <v>0.018349026739323593</v>
      </c>
    </row>
    <row r="260" spans="1:19" ht="12.75">
      <c r="A260" s="146">
        <f t="shared" si="18"/>
        <v>2022</v>
      </c>
      <c r="B260" s="146">
        <f t="shared" si="19"/>
        <v>7</v>
      </c>
      <c r="C260" s="143"/>
      <c r="D260" s="143"/>
      <c r="E260" s="142"/>
      <c r="F260" s="142"/>
      <c r="G260" s="142"/>
      <c r="H260" s="160">
        <f t="shared" si="23"/>
        <v>0.975</v>
      </c>
      <c r="I260" s="142">
        <v>4083</v>
      </c>
      <c r="J260" s="163">
        <v>4.012782</v>
      </c>
      <c r="K260" s="142">
        <v>1118720.16666667</v>
      </c>
      <c r="L260" s="142">
        <v>1094850.86666667</v>
      </c>
      <c r="M260" s="144">
        <f t="shared" si="24"/>
        <v>1.0218014167287197</v>
      </c>
      <c r="N260" s="145">
        <v>41.0420976724507</v>
      </c>
      <c r="O260" s="141">
        <v>30.66</v>
      </c>
      <c r="Q260" s="161">
        <f t="shared" si="25"/>
        <v>0.007904887879697453</v>
      </c>
      <c r="R260" s="161">
        <f t="shared" si="25"/>
        <v>0.007926047614099652</v>
      </c>
      <c r="S260" s="162">
        <f t="shared" si="26"/>
        <v>0.018741914070960153</v>
      </c>
    </row>
    <row r="261" spans="1:19" ht="12.75">
      <c r="A261" s="146">
        <f t="shared" si="18"/>
        <v>2022</v>
      </c>
      <c r="B261" s="146">
        <f t="shared" si="19"/>
        <v>8</v>
      </c>
      <c r="C261" s="143"/>
      <c r="D261" s="143"/>
      <c r="E261" s="142"/>
      <c r="F261" s="142"/>
      <c r="G261" s="142"/>
      <c r="H261" s="160">
        <f t="shared" si="23"/>
        <v>0.35</v>
      </c>
      <c r="I261" s="142">
        <v>4083</v>
      </c>
      <c r="J261" s="163">
        <v>4.128450000000001</v>
      </c>
      <c r="K261" s="142">
        <v>1119451.33333333</v>
      </c>
      <c r="L261" s="142">
        <v>1095568.33333333</v>
      </c>
      <c r="M261" s="144">
        <f t="shared" si="24"/>
        <v>1.0217996443246353</v>
      </c>
      <c r="N261" s="145">
        <v>41.0420976724507</v>
      </c>
      <c r="O261" s="141">
        <v>30.07</v>
      </c>
      <c r="Q261" s="161">
        <f t="shared" si="25"/>
        <v>0.00789968403664787</v>
      </c>
      <c r="R261" s="161">
        <f t="shared" si="25"/>
        <v>0.007920815883780019</v>
      </c>
      <c r="S261" s="162">
        <f t="shared" si="26"/>
        <v>0.018741914070960153</v>
      </c>
    </row>
    <row r="262" spans="1:19" ht="12.75">
      <c r="A262" s="146">
        <f t="shared" si="18"/>
        <v>2022</v>
      </c>
      <c r="B262" s="146">
        <f t="shared" si="19"/>
        <v>9</v>
      </c>
      <c r="C262" s="143"/>
      <c r="D262" s="143"/>
      <c r="E262" s="142"/>
      <c r="F262" s="142"/>
      <c r="G262" s="142"/>
      <c r="H262" s="160">
        <f t="shared" si="23"/>
        <v>7.842499999999999</v>
      </c>
      <c r="I262" s="142">
        <v>4083</v>
      </c>
      <c r="J262" s="163">
        <v>4.128450000000001</v>
      </c>
      <c r="K262" s="142">
        <v>1120182.5</v>
      </c>
      <c r="L262" s="142">
        <v>1096285.8</v>
      </c>
      <c r="M262" s="144">
        <f t="shared" si="24"/>
        <v>1.021797874240458</v>
      </c>
      <c r="N262" s="145">
        <v>41.0420976724507</v>
      </c>
      <c r="O262" s="141">
        <v>30.72</v>
      </c>
      <c r="Q262" s="161">
        <f t="shared" si="25"/>
        <v>0.007894487040543519</v>
      </c>
      <c r="R262" s="161">
        <f t="shared" si="25"/>
        <v>0.007915591055499771</v>
      </c>
      <c r="S262" s="162">
        <f t="shared" si="26"/>
        <v>0.018741914070960153</v>
      </c>
    </row>
    <row r="263" spans="1:19" ht="12.75">
      <c r="A263" s="146">
        <f t="shared" si="18"/>
        <v>2022</v>
      </c>
      <c r="B263" s="146">
        <f t="shared" si="19"/>
        <v>10</v>
      </c>
      <c r="C263" s="143"/>
      <c r="D263" s="143"/>
      <c r="E263" s="142"/>
      <c r="F263" s="142"/>
      <c r="G263" s="142"/>
      <c r="H263" s="160">
        <f t="shared" si="23"/>
        <v>119.92</v>
      </c>
      <c r="I263" s="142">
        <v>4083</v>
      </c>
      <c r="J263" s="163">
        <v>4.128450000000001</v>
      </c>
      <c r="K263" s="142">
        <v>1120913.66666667</v>
      </c>
      <c r="L263" s="142">
        <v>1097003.26666667</v>
      </c>
      <c r="M263" s="144">
        <f t="shared" si="24"/>
        <v>1.0217961064716365</v>
      </c>
      <c r="N263" s="145">
        <v>41.1941689093761</v>
      </c>
      <c r="O263" s="141">
        <v>30.56</v>
      </c>
      <c r="Q263" s="161">
        <f t="shared" si="25"/>
        <v>0.007889296877880092</v>
      </c>
      <c r="R263" s="161">
        <f t="shared" si="25"/>
        <v>0.007910373115609826</v>
      </c>
      <c r="S263" s="162">
        <f t="shared" si="26"/>
        <v>0.018438489457020868</v>
      </c>
    </row>
    <row r="264" spans="1:19" ht="12.75">
      <c r="A264" s="146">
        <f t="shared" si="18"/>
        <v>2022</v>
      </c>
      <c r="B264" s="146">
        <f t="shared" si="19"/>
        <v>11</v>
      </c>
      <c r="C264" s="143"/>
      <c r="D264" s="143"/>
      <c r="E264" s="142"/>
      <c r="F264" s="142"/>
      <c r="G264" s="142"/>
      <c r="H264" s="160">
        <f t="shared" si="23"/>
        <v>392.51750000000004</v>
      </c>
      <c r="I264" s="142">
        <v>4083</v>
      </c>
      <c r="J264" s="163">
        <v>4.3281659999999995</v>
      </c>
      <c r="K264" s="142">
        <v>1121644.83333333</v>
      </c>
      <c r="L264" s="142">
        <v>1097720.73333333</v>
      </c>
      <c r="M264" s="144">
        <f t="shared" si="24"/>
        <v>1.0217943410136314</v>
      </c>
      <c r="N264" s="145">
        <v>41.1941689093761</v>
      </c>
      <c r="O264" s="141">
        <v>30.35</v>
      </c>
      <c r="Q264" s="161">
        <f t="shared" si="25"/>
        <v>0.007884113535188586</v>
      </c>
      <c r="R264" s="161">
        <f t="shared" si="25"/>
        <v>0.007905162050496406</v>
      </c>
      <c r="S264" s="162">
        <f t="shared" si="26"/>
        <v>0.018438489457020868</v>
      </c>
    </row>
    <row r="265" spans="1:19" ht="12.75">
      <c r="A265" s="146">
        <f t="shared" si="18"/>
        <v>2022</v>
      </c>
      <c r="B265" s="146">
        <f t="shared" si="19"/>
        <v>12</v>
      </c>
      <c r="C265" s="143"/>
      <c r="D265" s="143"/>
      <c r="E265" s="142"/>
      <c r="F265" s="142"/>
      <c r="G265" s="142"/>
      <c r="H265" s="160">
        <f t="shared" si="23"/>
        <v>683.0475</v>
      </c>
      <c r="I265" s="142">
        <v>4083</v>
      </c>
      <c r="J265" s="163">
        <v>4.3281659999999995</v>
      </c>
      <c r="K265" s="142">
        <v>1122376</v>
      </c>
      <c r="L265" s="142">
        <v>1098438.2</v>
      </c>
      <c r="M265" s="144">
        <f t="shared" si="24"/>
        <v>1.0217925778619135</v>
      </c>
      <c r="N265" s="145">
        <v>41.1941689093761</v>
      </c>
      <c r="O265" s="141">
        <v>31</v>
      </c>
      <c r="Q265" s="161">
        <f t="shared" si="25"/>
        <v>0.007878936999035524</v>
      </c>
      <c r="R265" s="161">
        <f t="shared" si="25"/>
        <v>0.007899957846582373</v>
      </c>
      <c r="S265" s="162">
        <f t="shared" si="26"/>
        <v>0.018438489457020868</v>
      </c>
    </row>
    <row r="266" spans="1:19" ht="12.75">
      <c r="A266" s="146">
        <f t="shared" si="18"/>
        <v>2023</v>
      </c>
      <c r="B266" s="146">
        <f t="shared" si="19"/>
        <v>1</v>
      </c>
      <c r="C266" s="143"/>
      <c r="D266" s="143"/>
      <c r="E266" s="142"/>
      <c r="F266" s="142"/>
      <c r="G266" s="142"/>
      <c r="H266" s="160">
        <f t="shared" si="23"/>
        <v>925.7250000000001</v>
      </c>
      <c r="I266" s="142">
        <v>4083</v>
      </c>
      <c r="J266" s="163">
        <v>4.3281659999999995</v>
      </c>
      <c r="K266" s="142">
        <v>1123107.16666667</v>
      </c>
      <c r="L266" s="142">
        <v>1099155.66666667</v>
      </c>
      <c r="M266" s="144">
        <f t="shared" si="24"/>
        <v>1.021790817011967</v>
      </c>
      <c r="N266" s="145">
        <v>41.4811299002572</v>
      </c>
      <c r="O266" s="141">
        <v>31.65</v>
      </c>
      <c r="Q266" s="161">
        <f t="shared" si="25"/>
        <v>0.007873767256022512</v>
      </c>
      <c r="R266" s="161">
        <f t="shared" si="25"/>
        <v>0.00789476049032567</v>
      </c>
      <c r="S266" s="162">
        <f t="shared" si="26"/>
        <v>0.018901630206037856</v>
      </c>
    </row>
    <row r="267" spans="1:19" ht="12.75">
      <c r="A267" s="146">
        <f t="shared" si="18"/>
        <v>2023</v>
      </c>
      <c r="B267" s="146">
        <f t="shared" si="19"/>
        <v>2</v>
      </c>
      <c r="C267" s="143"/>
      <c r="D267" s="143"/>
      <c r="E267" s="142"/>
      <c r="F267" s="142"/>
      <c r="G267" s="142"/>
      <c r="H267" s="160">
        <f t="shared" si="23"/>
        <v>815.855</v>
      </c>
      <c r="I267" s="142">
        <v>4083</v>
      </c>
      <c r="J267" s="163">
        <v>4.19062716</v>
      </c>
      <c r="K267" s="142">
        <v>1123838.33333333</v>
      </c>
      <c r="L267" s="142">
        <v>1099873.13333333</v>
      </c>
      <c r="M267" s="144">
        <f t="shared" si="24"/>
        <v>1.0217890584592877</v>
      </c>
      <c r="N267" s="145">
        <v>41.4811299002572</v>
      </c>
      <c r="O267" s="141">
        <v>28.92</v>
      </c>
      <c r="Q267" s="161">
        <f t="shared" si="25"/>
        <v>0.007868604292786685</v>
      </c>
      <c r="R267" s="161">
        <f t="shared" si="25"/>
        <v>0.007889569968219767</v>
      </c>
      <c r="S267" s="162">
        <f t="shared" si="26"/>
        <v>0.018901630206037856</v>
      </c>
    </row>
    <row r="268" spans="1:19" ht="12.75">
      <c r="A268" s="146">
        <f t="shared" si="18"/>
        <v>2023</v>
      </c>
      <c r="B268" s="146">
        <f t="shared" si="19"/>
        <v>3</v>
      </c>
      <c r="C268" s="143"/>
      <c r="D268" s="143"/>
      <c r="E268" s="142"/>
      <c r="F268" s="142"/>
      <c r="G268" s="142"/>
      <c r="H268" s="160">
        <f t="shared" si="23"/>
        <v>647.95</v>
      </c>
      <c r="I268" s="142">
        <v>4083</v>
      </c>
      <c r="J268" s="163">
        <v>4.19062716</v>
      </c>
      <c r="K268" s="142">
        <v>1124569.5</v>
      </c>
      <c r="L268" s="142">
        <v>1100590.6</v>
      </c>
      <c r="M268" s="144">
        <f t="shared" si="24"/>
        <v>1.0217873021993826</v>
      </c>
      <c r="N268" s="145">
        <v>41.4811299002572</v>
      </c>
      <c r="O268" s="141">
        <v>30.09</v>
      </c>
      <c r="Q268" s="161">
        <f t="shared" si="25"/>
        <v>0.007863448095999592</v>
      </c>
      <c r="R268" s="161">
        <f t="shared" si="25"/>
        <v>0.007884386266794108</v>
      </c>
      <c r="S268" s="162">
        <f t="shared" si="26"/>
        <v>0.018901630206037856</v>
      </c>
    </row>
    <row r="269" spans="1:19" ht="12.75">
      <c r="A269" s="146">
        <f t="shared" si="18"/>
        <v>2023</v>
      </c>
      <c r="B269" s="146">
        <f t="shared" si="19"/>
        <v>4</v>
      </c>
      <c r="C269" s="143"/>
      <c r="D269" s="143"/>
      <c r="E269" s="142"/>
      <c r="F269" s="142"/>
      <c r="G269" s="142"/>
      <c r="H269" s="160">
        <f t="shared" si="23"/>
        <v>388.505</v>
      </c>
      <c r="I269" s="142">
        <v>4083</v>
      </c>
      <c r="J269" s="163">
        <v>4.19062716</v>
      </c>
      <c r="K269" s="142">
        <v>1125300.66666667</v>
      </c>
      <c r="L269" s="142">
        <v>1101308.06666667</v>
      </c>
      <c r="M269" s="144">
        <f t="shared" si="24"/>
        <v>1.0217855482277711</v>
      </c>
      <c r="N269" s="145">
        <v>41.6738388444928</v>
      </c>
      <c r="O269" s="141">
        <v>30.49</v>
      </c>
      <c r="Q269" s="161">
        <f t="shared" si="25"/>
        <v>0.007858298652368312</v>
      </c>
      <c r="R269" s="161">
        <f t="shared" si="25"/>
        <v>0.007879209372612994</v>
      </c>
      <c r="S269" s="162">
        <f t="shared" si="26"/>
        <v>0.019491701624555935</v>
      </c>
    </row>
    <row r="270" spans="1:19" ht="12.75">
      <c r="A270" s="146">
        <f t="shared" si="18"/>
        <v>2023</v>
      </c>
      <c r="B270" s="146">
        <f t="shared" si="19"/>
        <v>5</v>
      </c>
      <c r="C270" s="143"/>
      <c r="D270" s="143"/>
      <c r="E270" s="142"/>
      <c r="F270" s="142"/>
      <c r="G270" s="142"/>
      <c r="H270" s="160">
        <f t="shared" si="23"/>
        <v>168.735</v>
      </c>
      <c r="I270" s="142">
        <v>4083</v>
      </c>
      <c r="J270" s="163">
        <v>4.0930376399999995</v>
      </c>
      <c r="K270" s="142">
        <v>1126031.83333333</v>
      </c>
      <c r="L270" s="142">
        <v>1102025.53333333</v>
      </c>
      <c r="M270" s="144">
        <f t="shared" si="24"/>
        <v>1.0217837965399834</v>
      </c>
      <c r="N270" s="145">
        <v>41.6738388444928</v>
      </c>
      <c r="O270" s="141">
        <v>29.81</v>
      </c>
      <c r="Q270" s="161">
        <f t="shared" si="25"/>
        <v>0.007853155948634338</v>
      </c>
      <c r="R270" s="161">
        <f t="shared" si="25"/>
        <v>0.007874039272276923</v>
      </c>
      <c r="S270" s="162">
        <f t="shared" si="26"/>
        <v>0.019491701624555935</v>
      </c>
    </row>
    <row r="271" spans="1:19" ht="12.75">
      <c r="A271" s="146">
        <f aca="true" t="shared" si="27" ref="A271:A334">+A259+1</f>
        <v>2023</v>
      </c>
      <c r="B271" s="146">
        <f aca="true" t="shared" si="28" ref="B271:B334">+B259</f>
        <v>6</v>
      </c>
      <c r="C271" s="143"/>
      <c r="D271" s="143"/>
      <c r="E271" s="142"/>
      <c r="F271" s="142"/>
      <c r="G271" s="142"/>
      <c r="H271" s="160">
        <f t="shared" si="23"/>
        <v>37.3025</v>
      </c>
      <c r="I271" s="142">
        <v>4083</v>
      </c>
      <c r="J271" s="163">
        <v>4.0930376399999995</v>
      </c>
      <c r="K271" s="142">
        <v>1126763</v>
      </c>
      <c r="L271" s="142">
        <v>1102743</v>
      </c>
      <c r="M271" s="144">
        <f t="shared" si="24"/>
        <v>1.021782047131562</v>
      </c>
      <c r="N271" s="145">
        <v>41.6738388444928</v>
      </c>
      <c r="O271" s="141">
        <v>30.68</v>
      </c>
      <c r="Q271" s="161">
        <f t="shared" si="25"/>
        <v>0.007848019971574027</v>
      </c>
      <c r="R271" s="161">
        <f t="shared" si="25"/>
        <v>0.007868875952420584</v>
      </c>
      <c r="S271" s="162">
        <f t="shared" si="26"/>
        <v>0.019491701624555935</v>
      </c>
    </row>
    <row r="272" spans="1:19" ht="12.75">
      <c r="A272" s="146">
        <f t="shared" si="27"/>
        <v>2023</v>
      </c>
      <c r="B272" s="146">
        <f t="shared" si="28"/>
        <v>7</v>
      </c>
      <c r="C272" s="143"/>
      <c r="D272" s="143"/>
      <c r="E272" s="142"/>
      <c r="F272" s="142"/>
      <c r="G272" s="142"/>
      <c r="H272" s="160">
        <f t="shared" si="23"/>
        <v>0.975</v>
      </c>
      <c r="I272" s="142">
        <v>4083</v>
      </c>
      <c r="J272" s="163">
        <v>4.0930376399999995</v>
      </c>
      <c r="K272" s="142">
        <v>1127494.16666667</v>
      </c>
      <c r="L272" s="142">
        <v>1103460.46666667</v>
      </c>
      <c r="M272" s="144">
        <f t="shared" si="24"/>
        <v>1.0217802999980605</v>
      </c>
      <c r="N272" s="145">
        <v>41.8448479773899</v>
      </c>
      <c r="O272" s="141">
        <v>30.66</v>
      </c>
      <c r="Q272" s="161">
        <f t="shared" si="25"/>
        <v>0.00784289070799793</v>
      </c>
      <c r="R272" s="161">
        <f t="shared" si="25"/>
        <v>0.007863719399713753</v>
      </c>
      <c r="S272" s="162">
        <f t="shared" si="26"/>
        <v>0.019559192888867205</v>
      </c>
    </row>
    <row r="273" spans="1:19" ht="12.75">
      <c r="A273" s="146">
        <f t="shared" si="27"/>
        <v>2023</v>
      </c>
      <c r="B273" s="146">
        <f t="shared" si="28"/>
        <v>8</v>
      </c>
      <c r="C273" s="143"/>
      <c r="D273" s="143"/>
      <c r="E273" s="142"/>
      <c r="F273" s="142"/>
      <c r="G273" s="142"/>
      <c r="H273" s="160">
        <f t="shared" si="23"/>
        <v>0.35</v>
      </c>
      <c r="I273" s="142">
        <v>4083</v>
      </c>
      <c r="J273" s="163">
        <v>4.211019000000001</v>
      </c>
      <c r="K273" s="142">
        <v>1128225.33333333</v>
      </c>
      <c r="L273" s="142">
        <v>1104177.93333333</v>
      </c>
      <c r="M273" s="144">
        <f t="shared" si="24"/>
        <v>1.021778555135045</v>
      </c>
      <c r="N273" s="145">
        <v>41.8448479773899</v>
      </c>
      <c r="O273" s="141">
        <v>30.07</v>
      </c>
      <c r="Q273" s="161">
        <f t="shared" si="25"/>
        <v>0.0078377681447519</v>
      </c>
      <c r="R273" s="161">
        <f t="shared" si="25"/>
        <v>0.007858569600861731</v>
      </c>
      <c r="S273" s="162">
        <f t="shared" si="26"/>
        <v>0.019559192888867205</v>
      </c>
    </row>
    <row r="274" spans="1:19" ht="12.75">
      <c r="A274" s="146">
        <f t="shared" si="27"/>
        <v>2023</v>
      </c>
      <c r="B274" s="146">
        <f t="shared" si="28"/>
        <v>9</v>
      </c>
      <c r="C274" s="143"/>
      <c r="D274" s="143"/>
      <c r="E274" s="142"/>
      <c r="F274" s="142"/>
      <c r="G274" s="142"/>
      <c r="H274" s="160">
        <f t="shared" si="23"/>
        <v>7.842499999999999</v>
      </c>
      <c r="I274" s="142">
        <v>4083</v>
      </c>
      <c r="J274" s="163">
        <v>4.211019000000001</v>
      </c>
      <c r="K274" s="142">
        <v>1128956.5</v>
      </c>
      <c r="L274" s="142">
        <v>1104895.4</v>
      </c>
      <c r="M274" s="144">
        <f t="shared" si="24"/>
        <v>1.021776812538092</v>
      </c>
      <c r="N274" s="145">
        <v>41.8448479773899</v>
      </c>
      <c r="O274" s="141">
        <v>30.72</v>
      </c>
      <c r="Q274" s="161">
        <f t="shared" si="25"/>
        <v>0.007832652268715101</v>
      </c>
      <c r="R274" s="161">
        <f t="shared" si="25"/>
        <v>0.007853426542604014</v>
      </c>
      <c r="S274" s="162">
        <f t="shared" si="26"/>
        <v>0.019559192888867205</v>
      </c>
    </row>
    <row r="275" spans="1:19" ht="12.75">
      <c r="A275" s="146">
        <f t="shared" si="27"/>
        <v>2023</v>
      </c>
      <c r="B275" s="146">
        <f t="shared" si="28"/>
        <v>10</v>
      </c>
      <c r="C275" s="143"/>
      <c r="D275" s="143"/>
      <c r="E275" s="142"/>
      <c r="F275" s="142"/>
      <c r="G275" s="142"/>
      <c r="H275" s="160">
        <f t="shared" si="23"/>
        <v>119.92</v>
      </c>
      <c r="I275" s="142">
        <v>4083</v>
      </c>
      <c r="J275" s="163">
        <v>4.211019000000001</v>
      </c>
      <c r="K275" s="142">
        <v>1129687.66666667</v>
      </c>
      <c r="L275" s="142">
        <v>1105612.86666667</v>
      </c>
      <c r="M275" s="144">
        <f t="shared" si="24"/>
        <v>1.0217750722027896</v>
      </c>
      <c r="N275" s="145">
        <v>42.011375944659</v>
      </c>
      <c r="O275" s="141">
        <v>30.56</v>
      </c>
      <c r="Q275" s="161">
        <f aca="true" t="shared" si="29" ref="Q275:R290">K275/K263-1</f>
        <v>0.007827543066801779</v>
      </c>
      <c r="R275" s="161">
        <f t="shared" si="29"/>
        <v>0.007848290211715403</v>
      </c>
      <c r="S275" s="162">
        <f t="shared" si="26"/>
        <v>0.01983792990412514</v>
      </c>
    </row>
    <row r="276" spans="1:19" ht="12.75">
      <c r="A276" s="146">
        <f t="shared" si="27"/>
        <v>2023</v>
      </c>
      <c r="B276" s="146">
        <f t="shared" si="28"/>
        <v>11</v>
      </c>
      <c r="C276" s="143"/>
      <c r="D276" s="143"/>
      <c r="E276" s="142"/>
      <c r="F276" s="142"/>
      <c r="G276" s="142"/>
      <c r="H276" s="160">
        <f t="shared" si="23"/>
        <v>392.51750000000004</v>
      </c>
      <c r="I276" s="142">
        <v>4083</v>
      </c>
      <c r="J276" s="163">
        <v>4.414729319999999</v>
      </c>
      <c r="K276" s="142">
        <v>1130418.83333333</v>
      </c>
      <c r="L276" s="142">
        <v>1106330.33333333</v>
      </c>
      <c r="M276" s="144">
        <f t="shared" si="24"/>
        <v>1.0217733341247386</v>
      </c>
      <c r="N276" s="145">
        <v>42.011375944659</v>
      </c>
      <c r="O276" s="141">
        <v>30.35</v>
      </c>
      <c r="Q276" s="161">
        <f t="shared" si="29"/>
        <v>0.007822440525959706</v>
      </c>
      <c r="R276" s="161">
        <f t="shared" si="29"/>
        <v>0.007843160595005116</v>
      </c>
      <c r="S276" s="162">
        <f t="shared" si="26"/>
        <v>0.01983792990412514</v>
      </c>
    </row>
    <row r="277" spans="1:19" ht="12.75">
      <c r="A277" s="146">
        <f t="shared" si="27"/>
        <v>2023</v>
      </c>
      <c r="B277" s="146">
        <f t="shared" si="28"/>
        <v>12</v>
      </c>
      <c r="C277" s="143"/>
      <c r="D277" s="143"/>
      <c r="E277" s="142"/>
      <c r="F277" s="142"/>
      <c r="G277" s="142"/>
      <c r="H277" s="160">
        <f t="shared" si="23"/>
        <v>683.0475</v>
      </c>
      <c r="I277" s="142">
        <v>4083</v>
      </c>
      <c r="J277" s="163">
        <v>4.414729319999999</v>
      </c>
      <c r="K277" s="142">
        <v>1131150</v>
      </c>
      <c r="L277" s="142">
        <v>1107047.8</v>
      </c>
      <c r="M277" s="144">
        <f t="shared" si="24"/>
        <v>1.0217715982995494</v>
      </c>
      <c r="N277" s="145">
        <v>42.011375944659</v>
      </c>
      <c r="O277" s="141">
        <v>31</v>
      </c>
      <c r="Q277" s="161">
        <f t="shared" si="29"/>
        <v>0.007817344633171075</v>
      </c>
      <c r="R277" s="161">
        <f t="shared" si="29"/>
        <v>0.007838037679316123</v>
      </c>
      <c r="S277" s="162">
        <f t="shared" si="26"/>
        <v>0.01983792990412514</v>
      </c>
    </row>
    <row r="278" spans="1:19" ht="12.75">
      <c r="A278" s="146">
        <f t="shared" si="27"/>
        <v>2024</v>
      </c>
      <c r="B278" s="146">
        <f t="shared" si="28"/>
        <v>1</v>
      </c>
      <c r="C278" s="143"/>
      <c r="D278" s="143"/>
      <c r="E278" s="142"/>
      <c r="F278" s="142"/>
      <c r="G278" s="142"/>
      <c r="H278" s="160">
        <f t="shared" si="23"/>
        <v>925.7250000000001</v>
      </c>
      <c r="I278" s="142">
        <v>4083</v>
      </c>
      <c r="J278" s="163">
        <v>4.414729319999999</v>
      </c>
      <c r="K278" s="142">
        <v>1131881.16666667</v>
      </c>
      <c r="L278" s="142">
        <v>1107765.26666667</v>
      </c>
      <c r="M278" s="144">
        <f t="shared" si="24"/>
        <v>1.0217698647228453</v>
      </c>
      <c r="N278" s="145">
        <v>42.319826722687</v>
      </c>
      <c r="O278" s="141">
        <v>31.65</v>
      </c>
      <c r="Q278" s="161">
        <f t="shared" si="29"/>
        <v>0.007812255375451604</v>
      </c>
      <c r="R278" s="161">
        <f t="shared" si="29"/>
        <v>0.007832921451526254</v>
      </c>
      <c r="S278" s="162">
        <f t="shared" si="26"/>
        <v>0.02021875547861085</v>
      </c>
    </row>
    <row r="279" spans="1:19" ht="12.75">
      <c r="A279" s="146">
        <f t="shared" si="27"/>
        <v>2024</v>
      </c>
      <c r="B279" s="146">
        <f t="shared" si="28"/>
        <v>2</v>
      </c>
      <c r="C279" s="143"/>
      <c r="D279" s="143"/>
      <c r="E279" s="142"/>
      <c r="F279" s="142"/>
      <c r="G279" s="142"/>
      <c r="H279" s="160">
        <f t="shared" si="23"/>
        <v>815.855</v>
      </c>
      <c r="I279" s="142">
        <v>4083</v>
      </c>
      <c r="J279" s="163">
        <v>4.2744397032</v>
      </c>
      <c r="K279" s="142">
        <v>1132612.33333333</v>
      </c>
      <c r="L279" s="142">
        <v>1108482.73333333</v>
      </c>
      <c r="M279" s="144">
        <f t="shared" si="24"/>
        <v>1.0217681333902602</v>
      </c>
      <c r="N279" s="145">
        <v>42.319826722687</v>
      </c>
      <c r="O279" s="141">
        <v>29.92</v>
      </c>
      <c r="Q279" s="161">
        <f t="shared" si="29"/>
        <v>0.007807172739851431</v>
      </c>
      <c r="R279" s="161">
        <f t="shared" si="29"/>
        <v>0.007827811898547976</v>
      </c>
      <c r="S279" s="162">
        <f t="shared" si="26"/>
        <v>0.02021875547861085</v>
      </c>
    </row>
    <row r="280" spans="1:19" ht="12.75">
      <c r="A280" s="146">
        <f t="shared" si="27"/>
        <v>2024</v>
      </c>
      <c r="B280" s="146">
        <f t="shared" si="28"/>
        <v>3</v>
      </c>
      <c r="C280" s="143"/>
      <c r="D280" s="143"/>
      <c r="E280" s="142"/>
      <c r="F280" s="142"/>
      <c r="G280" s="142"/>
      <c r="H280" s="160">
        <f t="shared" si="23"/>
        <v>647.95</v>
      </c>
      <c r="I280" s="142">
        <v>4083</v>
      </c>
      <c r="J280" s="163">
        <v>4.2744397032</v>
      </c>
      <c r="K280" s="142">
        <v>1133343.5</v>
      </c>
      <c r="L280" s="142">
        <v>1109200.2</v>
      </c>
      <c r="M280" s="144">
        <f t="shared" si="24"/>
        <v>1.0217664042974388</v>
      </c>
      <c r="N280" s="145">
        <v>42.319826722687</v>
      </c>
      <c r="O280" s="141">
        <v>30.09</v>
      </c>
      <c r="Q280" s="161">
        <f t="shared" si="29"/>
        <v>0.007802096713453555</v>
      </c>
      <c r="R280" s="161">
        <f t="shared" si="29"/>
        <v>0.007822709007327289</v>
      </c>
      <c r="S280" s="162">
        <f t="shared" si="26"/>
        <v>0.02021875547861085</v>
      </c>
    </row>
    <row r="281" spans="1:19" ht="12.75">
      <c r="A281" s="146">
        <f t="shared" si="27"/>
        <v>2024</v>
      </c>
      <c r="B281" s="146">
        <f t="shared" si="28"/>
        <v>4</v>
      </c>
      <c r="C281" s="143"/>
      <c r="D281" s="143"/>
      <c r="E281" s="142"/>
      <c r="F281" s="142"/>
      <c r="G281" s="142"/>
      <c r="H281" s="160">
        <f t="shared" si="23"/>
        <v>388.505</v>
      </c>
      <c r="I281" s="142">
        <v>4083</v>
      </c>
      <c r="J281" s="163">
        <v>4.2744397032</v>
      </c>
      <c r="K281" s="142">
        <v>1134074.66666667</v>
      </c>
      <c r="L281" s="142">
        <v>1109917.66666667</v>
      </c>
      <c r="M281" s="144">
        <f t="shared" si="24"/>
        <v>1.0217646774400382</v>
      </c>
      <c r="N281" s="145">
        <v>42.4997087256444</v>
      </c>
      <c r="O281" s="141">
        <v>30.49</v>
      </c>
      <c r="Q281" s="161">
        <f t="shared" si="29"/>
        <v>0.0077970272833749465</v>
      </c>
      <c r="R281" s="161">
        <f t="shared" si="29"/>
        <v>0.00781761276484505</v>
      </c>
      <c r="S281" s="162">
        <f t="shared" si="26"/>
        <v>0.019817465922286726</v>
      </c>
    </row>
    <row r="282" spans="1:19" ht="12.75">
      <c r="A282" s="146">
        <f t="shared" si="27"/>
        <v>2024</v>
      </c>
      <c r="B282" s="146">
        <f t="shared" si="28"/>
        <v>5</v>
      </c>
      <c r="C282" s="143"/>
      <c r="D282" s="143"/>
      <c r="E282" s="142"/>
      <c r="F282" s="142"/>
      <c r="G282" s="142"/>
      <c r="H282" s="160">
        <f t="shared" si="23"/>
        <v>168.735</v>
      </c>
      <c r="I282" s="142">
        <v>4083</v>
      </c>
      <c r="J282" s="163">
        <v>4.174898392799999</v>
      </c>
      <c r="K282" s="142">
        <v>1134805.83333333</v>
      </c>
      <c r="L282" s="142">
        <v>1110635.13333333</v>
      </c>
      <c r="M282" s="144">
        <f t="shared" si="24"/>
        <v>1.0217629528137264</v>
      </c>
      <c r="N282" s="145">
        <v>42.4997087256444</v>
      </c>
      <c r="O282" s="141">
        <v>29.81</v>
      </c>
      <c r="Q282" s="161">
        <f t="shared" si="29"/>
        <v>0.00779196443676633</v>
      </c>
      <c r="R282" s="161">
        <f t="shared" si="29"/>
        <v>0.007812523158114537</v>
      </c>
      <c r="S282" s="162">
        <f t="shared" si="26"/>
        <v>0.019817465922286726</v>
      </c>
    </row>
    <row r="283" spans="1:19" ht="12.75">
      <c r="A283" s="146">
        <f t="shared" si="27"/>
        <v>2024</v>
      </c>
      <c r="B283" s="146">
        <f t="shared" si="28"/>
        <v>6</v>
      </c>
      <c r="C283" s="143"/>
      <c r="D283" s="143"/>
      <c r="E283" s="142"/>
      <c r="F283" s="142"/>
      <c r="G283" s="142"/>
      <c r="H283" s="160">
        <f t="shared" si="23"/>
        <v>37.3025</v>
      </c>
      <c r="I283" s="142">
        <v>4083</v>
      </c>
      <c r="J283" s="163">
        <v>4.174898392799999</v>
      </c>
      <c r="K283" s="142">
        <v>1135537</v>
      </c>
      <c r="L283" s="142">
        <v>1111352.6</v>
      </c>
      <c r="M283" s="144">
        <f t="shared" si="24"/>
        <v>1.0217612304141817</v>
      </c>
      <c r="N283" s="145">
        <v>42.4997087256444</v>
      </c>
      <c r="O283" s="141">
        <v>30.68</v>
      </c>
      <c r="Q283" s="161">
        <f t="shared" si="29"/>
        <v>0.007786908160811068</v>
      </c>
      <c r="R283" s="161">
        <f t="shared" si="29"/>
        <v>0.007807440174183888</v>
      </c>
      <c r="S283" s="162">
        <f t="shared" si="26"/>
        <v>0.019817465922286726</v>
      </c>
    </row>
    <row r="284" spans="1:19" ht="12.75">
      <c r="A284" s="146">
        <f t="shared" si="27"/>
        <v>2024</v>
      </c>
      <c r="B284" s="146">
        <f t="shared" si="28"/>
        <v>7</v>
      </c>
      <c r="C284" s="143"/>
      <c r="D284" s="143"/>
      <c r="E284" s="142"/>
      <c r="F284" s="142"/>
      <c r="G284" s="142"/>
      <c r="H284" s="160">
        <f t="shared" si="23"/>
        <v>0.975</v>
      </c>
      <c r="I284" s="142">
        <v>4083</v>
      </c>
      <c r="J284" s="163">
        <v>4.174898392799999</v>
      </c>
      <c r="K284" s="142">
        <v>1136268.16666667</v>
      </c>
      <c r="L284" s="142">
        <v>1112070.06666667</v>
      </c>
      <c r="M284" s="144">
        <f t="shared" si="24"/>
        <v>1.0217595102370949</v>
      </c>
      <c r="N284" s="145">
        <v>42.6543657828934</v>
      </c>
      <c r="O284" s="141">
        <v>30.66</v>
      </c>
      <c r="Q284" s="161">
        <f t="shared" si="29"/>
        <v>0.007781858442726497</v>
      </c>
      <c r="R284" s="161">
        <f t="shared" si="29"/>
        <v>0.007802363800134771</v>
      </c>
      <c r="S284" s="162">
        <f t="shared" si="26"/>
        <v>0.019345698326850513</v>
      </c>
    </row>
    <row r="285" spans="1:19" ht="12.75">
      <c r="A285" s="146">
        <f t="shared" si="27"/>
        <v>2024</v>
      </c>
      <c r="B285" s="146">
        <f t="shared" si="28"/>
        <v>8</v>
      </c>
      <c r="C285" s="143"/>
      <c r="D285" s="143"/>
      <c r="E285" s="142"/>
      <c r="F285" s="142"/>
      <c r="G285" s="142"/>
      <c r="H285" s="160">
        <f t="shared" si="23"/>
        <v>0.35</v>
      </c>
      <c r="I285" s="142">
        <v>4083</v>
      </c>
      <c r="J285" s="163">
        <v>4.295239380000002</v>
      </c>
      <c r="K285" s="142">
        <v>1136999.33333333</v>
      </c>
      <c r="L285" s="142">
        <v>1112787.53333333</v>
      </c>
      <c r="M285" s="144">
        <f t="shared" si="24"/>
        <v>1.0217577922781667</v>
      </c>
      <c r="N285" s="145">
        <v>42.6543657828934</v>
      </c>
      <c r="O285" s="141">
        <v>30.07</v>
      </c>
      <c r="Q285" s="161">
        <f t="shared" si="29"/>
        <v>0.007776815269762816</v>
      </c>
      <c r="R285" s="161">
        <f t="shared" si="29"/>
        <v>0.007797294023082824</v>
      </c>
      <c r="S285" s="162">
        <f t="shared" si="26"/>
        <v>0.019345698326850513</v>
      </c>
    </row>
    <row r="286" spans="1:19" ht="12.75">
      <c r="A286" s="146">
        <f t="shared" si="27"/>
        <v>2024</v>
      </c>
      <c r="B286" s="146">
        <f t="shared" si="28"/>
        <v>9</v>
      </c>
      <c r="C286" s="143"/>
      <c r="D286" s="143"/>
      <c r="E286" s="142"/>
      <c r="F286" s="142"/>
      <c r="G286" s="142"/>
      <c r="H286" s="160">
        <f t="shared" si="23"/>
        <v>7.842499999999999</v>
      </c>
      <c r="I286" s="142">
        <v>4083</v>
      </c>
      <c r="J286" s="163">
        <v>4.295239380000002</v>
      </c>
      <c r="K286" s="142">
        <v>1137730.5</v>
      </c>
      <c r="L286" s="142">
        <v>1113505</v>
      </c>
      <c r="M286" s="144">
        <f t="shared" si="24"/>
        <v>1.0217560765331095</v>
      </c>
      <c r="N286" s="145">
        <v>42.6543657828934</v>
      </c>
      <c r="O286" s="141">
        <v>30.72</v>
      </c>
      <c r="Q286" s="161">
        <f t="shared" si="29"/>
        <v>0.0077717786292030855</v>
      </c>
      <c r="R286" s="161">
        <f t="shared" si="29"/>
        <v>0.007792230830176328</v>
      </c>
      <c r="S286" s="162">
        <f t="shared" si="26"/>
        <v>0.019345698326850513</v>
      </c>
    </row>
    <row r="287" spans="1:19" ht="12.75">
      <c r="A287" s="146">
        <f t="shared" si="27"/>
        <v>2024</v>
      </c>
      <c r="B287" s="146">
        <f t="shared" si="28"/>
        <v>10</v>
      </c>
      <c r="C287" s="143"/>
      <c r="D287" s="143"/>
      <c r="E287" s="142"/>
      <c r="F287" s="142"/>
      <c r="G287" s="142"/>
      <c r="H287" s="160">
        <f t="shared" si="23"/>
        <v>119.92</v>
      </c>
      <c r="I287" s="142">
        <v>4083</v>
      </c>
      <c r="J287" s="163">
        <v>4.295239380000002</v>
      </c>
      <c r="K287" s="142">
        <v>1138461.66666667</v>
      </c>
      <c r="L287" s="142">
        <v>1114222.46666667</v>
      </c>
      <c r="M287" s="144">
        <f t="shared" si="24"/>
        <v>1.0217543629976467</v>
      </c>
      <c r="N287" s="145">
        <v>42.8111505344166</v>
      </c>
      <c r="O287" s="141">
        <v>30.56</v>
      </c>
      <c r="Q287" s="161">
        <f t="shared" si="29"/>
        <v>0.007766748508363452</v>
      </c>
      <c r="R287" s="161">
        <f t="shared" si="29"/>
        <v>0.007787174208597314</v>
      </c>
      <c r="S287" s="162">
        <f t="shared" si="26"/>
        <v>0.019037095828785322</v>
      </c>
    </row>
    <row r="288" spans="1:19" ht="12.75">
      <c r="A288" s="146">
        <f t="shared" si="27"/>
        <v>2024</v>
      </c>
      <c r="B288" s="146">
        <f t="shared" si="28"/>
        <v>11</v>
      </c>
      <c r="C288" s="143"/>
      <c r="D288" s="143"/>
      <c r="E288" s="142"/>
      <c r="F288" s="142"/>
      <c r="G288" s="142"/>
      <c r="H288" s="160">
        <f t="shared" si="23"/>
        <v>392.51750000000004</v>
      </c>
      <c r="I288" s="142">
        <v>4083</v>
      </c>
      <c r="J288" s="163">
        <v>4.503023906399999</v>
      </c>
      <c r="K288" s="142">
        <v>1139192.83333333</v>
      </c>
      <c r="L288" s="142">
        <v>1114939.93333333</v>
      </c>
      <c r="M288" s="144">
        <f t="shared" si="24"/>
        <v>1.0217526516675128</v>
      </c>
      <c r="N288" s="145">
        <v>42.8111505344166</v>
      </c>
      <c r="O288" s="141">
        <v>30.35</v>
      </c>
      <c r="Q288" s="161">
        <f t="shared" si="29"/>
        <v>0.007761724894592925</v>
      </c>
      <c r="R288" s="161">
        <f t="shared" si="29"/>
        <v>0.00778212414556112</v>
      </c>
      <c r="S288" s="162">
        <f t="shared" si="26"/>
        <v>0.019037095828785322</v>
      </c>
    </row>
    <row r="289" spans="1:19" ht="12.75">
      <c r="A289" s="146">
        <f t="shared" si="27"/>
        <v>2024</v>
      </c>
      <c r="B289" s="146">
        <f t="shared" si="28"/>
        <v>12</v>
      </c>
      <c r="C289" s="143"/>
      <c r="D289" s="143"/>
      <c r="E289" s="142"/>
      <c r="F289" s="142"/>
      <c r="G289" s="142"/>
      <c r="H289" s="160">
        <f t="shared" si="23"/>
        <v>683.0475</v>
      </c>
      <c r="I289" s="142">
        <v>4083</v>
      </c>
      <c r="J289" s="163">
        <v>4.503023906399999</v>
      </c>
      <c r="K289" s="142">
        <v>1139924</v>
      </c>
      <c r="L289" s="142">
        <v>1115657.4</v>
      </c>
      <c r="M289" s="144">
        <f t="shared" si="24"/>
        <v>1.0217509425384532</v>
      </c>
      <c r="N289" s="145">
        <v>42.8111505344166</v>
      </c>
      <c r="O289" s="141">
        <v>31</v>
      </c>
      <c r="Q289" s="161">
        <f t="shared" si="29"/>
        <v>0.007756707775272931</v>
      </c>
      <c r="R289" s="161">
        <f t="shared" si="29"/>
        <v>0.007777080628315947</v>
      </c>
      <c r="S289" s="162">
        <f t="shared" si="26"/>
        <v>0.019037095828785322</v>
      </c>
    </row>
    <row r="290" spans="1:19" ht="12.75">
      <c r="A290" s="146">
        <f t="shared" si="27"/>
        <v>2025</v>
      </c>
      <c r="B290" s="146">
        <f t="shared" si="28"/>
        <v>1</v>
      </c>
      <c r="C290" s="143"/>
      <c r="D290" s="143"/>
      <c r="E290" s="142"/>
      <c r="F290" s="142"/>
      <c r="G290" s="142"/>
      <c r="H290" s="160">
        <f t="shared" si="23"/>
        <v>925.7250000000001</v>
      </c>
      <c r="I290" s="142">
        <v>4083</v>
      </c>
      <c r="J290" s="163">
        <v>4.503023906399999</v>
      </c>
      <c r="K290" s="142">
        <v>1140655.16666667</v>
      </c>
      <c r="L290" s="142">
        <v>1116374.86666667</v>
      </c>
      <c r="M290" s="144">
        <f t="shared" si="24"/>
        <v>1.0217492356062237</v>
      </c>
      <c r="N290" s="145">
        <v>43.1033719232147</v>
      </c>
      <c r="O290" s="141">
        <v>31.65</v>
      </c>
      <c r="Q290" s="161">
        <f t="shared" si="29"/>
        <v>0.007751697137817981</v>
      </c>
      <c r="R290" s="161">
        <f t="shared" si="29"/>
        <v>0.007772043644143745</v>
      </c>
      <c r="S290" s="162">
        <f t="shared" si="26"/>
        <v>0.01851484897757527</v>
      </c>
    </row>
    <row r="291" spans="1:19" ht="12.75">
      <c r="A291" s="146">
        <f t="shared" si="27"/>
        <v>2025</v>
      </c>
      <c r="B291" s="146">
        <f t="shared" si="28"/>
        <v>2</v>
      </c>
      <c r="C291" s="143"/>
      <c r="D291" s="143"/>
      <c r="E291" s="142"/>
      <c r="F291" s="142"/>
      <c r="G291" s="142"/>
      <c r="H291" s="160">
        <f t="shared" si="23"/>
        <v>815.855</v>
      </c>
      <c r="I291" s="142">
        <v>4083</v>
      </c>
      <c r="J291" s="163">
        <v>4.359928497264</v>
      </c>
      <c r="K291" s="142">
        <v>1141386.33333333</v>
      </c>
      <c r="L291" s="142">
        <v>1117092.33333333</v>
      </c>
      <c r="M291" s="144">
        <f t="shared" si="24"/>
        <v>1.0217475308665922</v>
      </c>
      <c r="N291" s="145">
        <v>43.1033719232147</v>
      </c>
      <c r="O291" s="141">
        <v>29.92</v>
      </c>
      <c r="Q291" s="161">
        <f aca="true" t="shared" si="30" ref="Q291:R306">K291/K279-1</f>
        <v>0.007746692969674562</v>
      </c>
      <c r="R291" s="161">
        <f t="shared" si="30"/>
        <v>0.007767013180358884</v>
      </c>
      <c r="S291" s="162">
        <f t="shared" si="26"/>
        <v>0.01851484897757527</v>
      </c>
    </row>
    <row r="292" spans="1:19" ht="12.75">
      <c r="A292" s="146">
        <f t="shared" si="27"/>
        <v>2025</v>
      </c>
      <c r="B292" s="146">
        <f t="shared" si="28"/>
        <v>3</v>
      </c>
      <c r="C292" s="143"/>
      <c r="D292" s="143"/>
      <c r="E292" s="142"/>
      <c r="F292" s="142"/>
      <c r="G292" s="142"/>
      <c r="H292" s="160">
        <f t="shared" si="23"/>
        <v>647.95</v>
      </c>
      <c r="I292" s="142">
        <v>4083</v>
      </c>
      <c r="J292" s="163">
        <v>4.359928497264</v>
      </c>
      <c r="K292" s="142">
        <v>1142117.5</v>
      </c>
      <c r="L292" s="142">
        <v>1117809.8</v>
      </c>
      <c r="M292" s="144">
        <f t="shared" si="24"/>
        <v>1.021745828315336</v>
      </c>
      <c r="N292" s="145">
        <v>43.1033719232147</v>
      </c>
      <c r="O292" s="141">
        <v>30.09</v>
      </c>
      <c r="Q292" s="161">
        <f t="shared" si="30"/>
        <v>0.007741695258322023</v>
      </c>
      <c r="R292" s="161">
        <f t="shared" si="30"/>
        <v>0.00776198922430793</v>
      </c>
      <c r="S292" s="162">
        <f t="shared" si="26"/>
        <v>0.01851484897757527</v>
      </c>
    </row>
    <row r="293" spans="1:19" ht="12.75">
      <c r="A293" s="146">
        <f t="shared" si="27"/>
        <v>2025</v>
      </c>
      <c r="B293" s="146">
        <f t="shared" si="28"/>
        <v>4</v>
      </c>
      <c r="C293" s="143"/>
      <c r="D293" s="143"/>
      <c r="E293" s="142"/>
      <c r="F293" s="142"/>
      <c r="G293" s="142"/>
      <c r="H293" s="160">
        <f t="shared" si="23"/>
        <v>388.505</v>
      </c>
      <c r="I293" s="142">
        <v>4083</v>
      </c>
      <c r="J293" s="163">
        <v>4.359928497264</v>
      </c>
      <c r="K293" s="142">
        <v>1142848.66666667</v>
      </c>
      <c r="L293" s="142">
        <v>1118527.26666667</v>
      </c>
      <c r="M293" s="144">
        <f t="shared" si="24"/>
        <v>1.0217441279482442</v>
      </c>
      <c r="N293" s="145">
        <v>43.3116415626158</v>
      </c>
      <c r="O293" s="141">
        <v>30.49</v>
      </c>
      <c r="Q293" s="161">
        <f t="shared" si="30"/>
        <v>0.007736703991271465</v>
      </c>
      <c r="R293" s="161">
        <f t="shared" si="30"/>
        <v>0.007756971763371201</v>
      </c>
      <c r="S293" s="162">
        <f t="shared" si="26"/>
        <v>0.01910443297888942</v>
      </c>
    </row>
    <row r="294" spans="1:19" ht="12.75">
      <c r="A294" s="146">
        <f t="shared" si="27"/>
        <v>2025</v>
      </c>
      <c r="B294" s="146">
        <f t="shared" si="28"/>
        <v>5</v>
      </c>
      <c r="C294" s="143"/>
      <c r="D294" s="143"/>
      <c r="E294" s="142"/>
      <c r="F294" s="142"/>
      <c r="G294" s="142"/>
      <c r="H294" s="160">
        <f t="shared" si="23"/>
        <v>168.735</v>
      </c>
      <c r="I294" s="142">
        <v>4083</v>
      </c>
      <c r="J294" s="163">
        <v>4.258396360656</v>
      </c>
      <c r="K294" s="142">
        <v>1143579.83333333</v>
      </c>
      <c r="L294" s="142">
        <v>1119244.73333333</v>
      </c>
      <c r="M294" s="144">
        <f t="shared" si="24"/>
        <v>1.021742429761117</v>
      </c>
      <c r="N294" s="145">
        <v>43.3116415626158</v>
      </c>
      <c r="O294" s="141">
        <v>29.81</v>
      </c>
      <c r="Q294" s="161">
        <f t="shared" si="30"/>
        <v>0.007731719156067074</v>
      </c>
      <c r="R294" s="161">
        <f t="shared" si="30"/>
        <v>0.007751960784960987</v>
      </c>
      <c r="S294" s="162">
        <f t="shared" si="26"/>
        <v>0.01910443297888942</v>
      </c>
    </row>
    <row r="295" spans="1:19" ht="12.75">
      <c r="A295" s="146">
        <f t="shared" si="27"/>
        <v>2025</v>
      </c>
      <c r="B295" s="146">
        <f t="shared" si="28"/>
        <v>6</v>
      </c>
      <c r="C295" s="143"/>
      <c r="D295" s="143"/>
      <c r="E295" s="142"/>
      <c r="F295" s="142"/>
      <c r="G295" s="142"/>
      <c r="H295" s="160">
        <f t="shared" si="23"/>
        <v>37.3025</v>
      </c>
      <c r="I295" s="142">
        <v>4083</v>
      </c>
      <c r="J295" s="163">
        <v>4.258396360656</v>
      </c>
      <c r="K295" s="142">
        <v>1144311</v>
      </c>
      <c r="L295" s="142">
        <v>1119962.2</v>
      </c>
      <c r="M295" s="144">
        <f t="shared" si="24"/>
        <v>1.0217407337497642</v>
      </c>
      <c r="N295" s="145">
        <v>43.3116415626158</v>
      </c>
      <c r="O295" s="141">
        <v>30.68</v>
      </c>
      <c r="Q295" s="161">
        <f t="shared" si="30"/>
        <v>0.0077267407402841215</v>
      </c>
      <c r="R295" s="161">
        <f t="shared" si="30"/>
        <v>0.007746956276522665</v>
      </c>
      <c r="S295" s="162">
        <f t="shared" si="26"/>
        <v>0.01910443297888942</v>
      </c>
    </row>
    <row r="296" spans="1:19" ht="12.75">
      <c r="A296" s="146">
        <f t="shared" si="27"/>
        <v>2025</v>
      </c>
      <c r="B296" s="146">
        <f t="shared" si="28"/>
        <v>7</v>
      </c>
      <c r="C296" s="143"/>
      <c r="D296" s="143"/>
      <c r="E296" s="142"/>
      <c r="F296" s="142"/>
      <c r="G296" s="142"/>
      <c r="H296" s="160">
        <f t="shared" si="23"/>
        <v>0.975</v>
      </c>
      <c r="I296" s="142">
        <v>4083</v>
      </c>
      <c r="J296" s="163">
        <v>4.258396360656</v>
      </c>
      <c r="K296" s="142">
        <v>1145042.16666667</v>
      </c>
      <c r="L296" s="142">
        <v>1120679.66666667</v>
      </c>
      <c r="M296" s="144">
        <f t="shared" si="24"/>
        <v>1.021739039910007</v>
      </c>
      <c r="N296" s="145">
        <v>43.4915256484561</v>
      </c>
      <c r="O296" s="141">
        <v>30.66</v>
      </c>
      <c r="Q296" s="161">
        <f t="shared" si="30"/>
        <v>0.0077217687315302985</v>
      </c>
      <c r="R296" s="161">
        <f t="shared" si="30"/>
        <v>0.007741958225534029</v>
      </c>
      <c r="S296" s="162">
        <f t="shared" si="26"/>
        <v>0.019626592734346637</v>
      </c>
    </row>
    <row r="297" spans="1:19" ht="12.75">
      <c r="A297" s="146">
        <f t="shared" si="27"/>
        <v>2025</v>
      </c>
      <c r="B297" s="146">
        <f t="shared" si="28"/>
        <v>8</v>
      </c>
      <c r="C297" s="143"/>
      <c r="D297" s="143"/>
      <c r="E297" s="142"/>
      <c r="F297" s="142"/>
      <c r="G297" s="142"/>
      <c r="H297" s="160">
        <f t="shared" si="23"/>
        <v>0.35</v>
      </c>
      <c r="I297" s="142">
        <v>4083</v>
      </c>
      <c r="J297" s="163">
        <v>4.381144167600002</v>
      </c>
      <c r="K297" s="142">
        <v>1145773.33333333</v>
      </c>
      <c r="L297" s="142">
        <v>1121397.13333333</v>
      </c>
      <c r="M297" s="144">
        <f t="shared" si="24"/>
        <v>1.0217373482376775</v>
      </c>
      <c r="N297" s="145">
        <v>43.4915256484561</v>
      </c>
      <c r="O297" s="141">
        <v>30.07</v>
      </c>
      <c r="Q297" s="161">
        <f t="shared" si="30"/>
        <v>0.007716803117445492</v>
      </c>
      <c r="R297" s="161">
        <f t="shared" si="30"/>
        <v>0.00773696661950396</v>
      </c>
      <c r="S297" s="162">
        <f t="shared" si="26"/>
        <v>0.019626592734346637</v>
      </c>
    </row>
    <row r="298" spans="1:19" ht="12.75">
      <c r="A298" s="146">
        <f t="shared" si="27"/>
        <v>2025</v>
      </c>
      <c r="B298" s="146">
        <f t="shared" si="28"/>
        <v>9</v>
      </c>
      <c r="C298" s="143"/>
      <c r="D298" s="143"/>
      <c r="E298" s="142"/>
      <c r="F298" s="142"/>
      <c r="G298" s="142"/>
      <c r="H298" s="160">
        <f t="shared" si="23"/>
        <v>7.842499999999999</v>
      </c>
      <c r="I298" s="142">
        <v>4083</v>
      </c>
      <c r="J298" s="163">
        <v>4.381144167600002</v>
      </c>
      <c r="K298" s="142">
        <v>1146504.5</v>
      </c>
      <c r="L298" s="142">
        <v>1122114.6</v>
      </c>
      <c r="M298" s="144">
        <f t="shared" si="24"/>
        <v>1.0217356587286182</v>
      </c>
      <c r="N298" s="145">
        <v>43.4915256484561</v>
      </c>
      <c r="O298" s="141">
        <v>30.72</v>
      </c>
      <c r="Q298" s="161">
        <f t="shared" si="30"/>
        <v>0.007711843885700453</v>
      </c>
      <c r="R298" s="161">
        <f t="shared" si="30"/>
        <v>0.007731981445974645</v>
      </c>
      <c r="S298" s="162">
        <f t="shared" si="26"/>
        <v>0.019626592734346637</v>
      </c>
    </row>
    <row r="299" spans="1:19" ht="12.75">
      <c r="A299" s="146">
        <f t="shared" si="27"/>
        <v>2025</v>
      </c>
      <c r="B299" s="146">
        <f t="shared" si="28"/>
        <v>10</v>
      </c>
      <c r="C299" s="143"/>
      <c r="D299" s="143"/>
      <c r="E299" s="142"/>
      <c r="F299" s="142"/>
      <c r="G299" s="142"/>
      <c r="H299" s="160">
        <f t="shared" si="23"/>
        <v>119.92</v>
      </c>
      <c r="I299" s="142">
        <v>4083</v>
      </c>
      <c r="J299" s="163">
        <v>4.381144167600002</v>
      </c>
      <c r="K299" s="142">
        <v>1147235.66666667</v>
      </c>
      <c r="L299" s="142">
        <v>1122832.06666667</v>
      </c>
      <c r="M299" s="144">
        <f t="shared" si="24"/>
        <v>1.0217339713786824</v>
      </c>
      <c r="N299" s="145">
        <v>43.6712683851251</v>
      </c>
      <c r="O299" s="141">
        <v>30.56</v>
      </c>
      <c r="Q299" s="161">
        <f t="shared" si="30"/>
        <v>0.0077068910239987964</v>
      </c>
      <c r="R299" s="161">
        <f t="shared" si="30"/>
        <v>0.007727002692520246</v>
      </c>
      <c r="S299" s="162">
        <f t="shared" si="26"/>
        <v>0.020090977233070184</v>
      </c>
    </row>
    <row r="300" spans="1:19" ht="12.75">
      <c r="A300" s="146">
        <f t="shared" si="27"/>
        <v>2025</v>
      </c>
      <c r="B300" s="146">
        <f t="shared" si="28"/>
        <v>11</v>
      </c>
      <c r="C300" s="143"/>
      <c r="D300" s="143"/>
      <c r="E300" s="142"/>
      <c r="F300" s="142"/>
      <c r="G300" s="142"/>
      <c r="H300" s="160">
        <f t="shared" si="23"/>
        <v>392.51750000000004</v>
      </c>
      <c r="I300" s="142">
        <v>4083</v>
      </c>
      <c r="J300" s="163">
        <v>4.593084384527999</v>
      </c>
      <c r="K300" s="142">
        <v>1147966.83333333</v>
      </c>
      <c r="L300" s="142">
        <v>1123549.53333333</v>
      </c>
      <c r="M300" s="144">
        <f t="shared" si="24"/>
        <v>1.0217322861837335</v>
      </c>
      <c r="N300" s="145">
        <v>43.6712683851251</v>
      </c>
      <c r="O300" s="141">
        <v>30.35</v>
      </c>
      <c r="Q300" s="161">
        <f t="shared" si="30"/>
        <v>0.007701944520074777</v>
      </c>
      <c r="R300" s="161">
        <f t="shared" si="30"/>
        <v>0.0077220303467469</v>
      </c>
      <c r="S300" s="162">
        <f t="shared" si="26"/>
        <v>0.020090977233070184</v>
      </c>
    </row>
    <row r="301" spans="1:19" ht="12.75">
      <c r="A301" s="146">
        <f t="shared" si="27"/>
        <v>2025</v>
      </c>
      <c r="B301" s="146">
        <f t="shared" si="28"/>
        <v>12</v>
      </c>
      <c r="C301" s="143"/>
      <c r="D301" s="143"/>
      <c r="E301" s="142"/>
      <c r="F301" s="142"/>
      <c r="G301" s="142"/>
      <c r="H301" s="160">
        <f t="shared" si="23"/>
        <v>683.0475</v>
      </c>
      <c r="I301" s="142">
        <v>4083</v>
      </c>
      <c r="J301" s="163">
        <v>4.593084384527999</v>
      </c>
      <c r="K301" s="142">
        <v>1148698</v>
      </c>
      <c r="L301" s="142">
        <v>1124267</v>
      </c>
      <c r="M301" s="144">
        <f t="shared" si="24"/>
        <v>1.0217306031396456</v>
      </c>
      <c r="N301" s="145">
        <v>43.6712683851251</v>
      </c>
      <c r="O301" s="141">
        <v>31</v>
      </c>
      <c r="Q301" s="161">
        <f t="shared" si="30"/>
        <v>0.007697004361694182</v>
      </c>
      <c r="R301" s="161">
        <f t="shared" si="30"/>
        <v>0.0077170643962922725</v>
      </c>
      <c r="S301" s="162">
        <f t="shared" si="26"/>
        <v>0.020090977233070184</v>
      </c>
    </row>
    <row r="302" spans="1:19" ht="12.75">
      <c r="A302" s="146">
        <f t="shared" si="27"/>
        <v>2026</v>
      </c>
      <c r="B302" s="146">
        <f t="shared" si="28"/>
        <v>1</v>
      </c>
      <c r="D302" s="143"/>
      <c r="H302" s="160">
        <f t="shared" si="23"/>
        <v>925.7250000000001</v>
      </c>
      <c r="I302" s="142">
        <v>4083</v>
      </c>
      <c r="J302" s="164">
        <v>4.593084384527999</v>
      </c>
      <c r="K302" s="165">
        <f>K290*(1+Q290)</f>
        <v>1149497.1800573573</v>
      </c>
      <c r="L302" s="165">
        <f>L290*(1+R290)</f>
        <v>1125051.3808536285</v>
      </c>
      <c r="M302" s="144">
        <f t="shared" si="24"/>
        <v>1.0217286069060958</v>
      </c>
      <c r="N302" s="145">
        <f>N290*(1+S290)</f>
        <v>43.90142434479728</v>
      </c>
      <c r="O302" s="141">
        <v>31.65</v>
      </c>
      <c r="Q302" s="161">
        <f t="shared" si="30"/>
        <v>0.007751697137817981</v>
      </c>
      <c r="R302" s="161">
        <f t="shared" si="30"/>
        <v>0.007772043644143745</v>
      </c>
      <c r="S302" s="162">
        <f t="shared" si="26"/>
        <v>0.01851484897757527</v>
      </c>
    </row>
    <row r="303" spans="1:19" ht="12.75">
      <c r="A303" s="146">
        <f t="shared" si="27"/>
        <v>2026</v>
      </c>
      <c r="B303" s="146">
        <f t="shared" si="28"/>
        <v>2</v>
      </c>
      <c r="D303" s="143"/>
      <c r="H303" s="160">
        <f t="shared" si="23"/>
        <v>815.855</v>
      </c>
      <c r="I303" s="142">
        <v>4083</v>
      </c>
      <c r="J303" s="164">
        <v>4.44712706720928</v>
      </c>
      <c r="K303" s="165">
        <f aca="true" t="shared" si="31" ref="K303:L313">K291*(1+Q291)</f>
        <v>1150228.302817446</v>
      </c>
      <c r="L303" s="165">
        <f t="shared" si="31"/>
        <v>1125768.804210008</v>
      </c>
      <c r="M303" s="144">
        <f t="shared" si="24"/>
        <v>1.021726928758345</v>
      </c>
      <c r="N303" s="145">
        <f aca="true" t="shared" si="32" ref="N303:N313">N291*(1+S291)</f>
        <v>43.90142434479728</v>
      </c>
      <c r="O303" s="141">
        <v>28.92</v>
      </c>
      <c r="Q303" s="161">
        <f t="shared" si="30"/>
        <v>0.007746692969674562</v>
      </c>
      <c r="R303" s="161">
        <f t="shared" si="30"/>
        <v>0.007767013180358884</v>
      </c>
      <c r="S303" s="162">
        <f t="shared" si="26"/>
        <v>0.01851484897757527</v>
      </c>
    </row>
    <row r="304" spans="1:19" ht="12.75">
      <c r="A304" s="146">
        <f t="shared" si="27"/>
        <v>2026</v>
      </c>
      <c r="B304" s="146">
        <f t="shared" si="28"/>
        <v>3</v>
      </c>
      <c r="D304" s="143"/>
      <c r="H304" s="160">
        <f t="shared" si="23"/>
        <v>647.95</v>
      </c>
      <c r="I304" s="142">
        <v>4083</v>
      </c>
      <c r="J304" s="164">
        <v>4.44712706720928</v>
      </c>
      <c r="K304" s="165">
        <f t="shared" si="31"/>
        <v>1150959.4256341965</v>
      </c>
      <c r="L304" s="165">
        <f t="shared" si="31"/>
        <v>1126486.2276224259</v>
      </c>
      <c r="M304" s="144">
        <f t="shared" si="24"/>
        <v>1.0217252527475849</v>
      </c>
      <c r="N304" s="145">
        <f t="shared" si="32"/>
        <v>43.90142434479728</v>
      </c>
      <c r="O304" s="141">
        <v>30.09</v>
      </c>
      <c r="Q304" s="161">
        <f t="shared" si="30"/>
        <v>0.007741695258322023</v>
      </c>
      <c r="R304" s="161">
        <f t="shared" si="30"/>
        <v>0.00776198922430793</v>
      </c>
      <c r="S304" s="162">
        <f t="shared" si="26"/>
        <v>0.01851484897757527</v>
      </c>
    </row>
    <row r="305" spans="1:19" ht="12.75">
      <c r="A305" s="146">
        <f t="shared" si="27"/>
        <v>2026</v>
      </c>
      <c r="B305" s="146">
        <f t="shared" si="28"/>
        <v>4</v>
      </c>
      <c r="D305" s="143"/>
      <c r="H305" s="160">
        <f t="shared" si="23"/>
        <v>388.505</v>
      </c>
      <c r="I305" s="142">
        <v>4083</v>
      </c>
      <c r="J305" s="164">
        <v>4.44712706720928</v>
      </c>
      <c r="K305" s="165">
        <f t="shared" si="31"/>
        <v>1151690.5485074893</v>
      </c>
      <c r="L305" s="165">
        <f t="shared" si="31"/>
        <v>1127203.6510907642</v>
      </c>
      <c r="M305" s="144">
        <f t="shared" si="24"/>
        <v>1.0217235788697363</v>
      </c>
      <c r="N305" s="145">
        <f t="shared" si="32"/>
        <v>44.13908591605447</v>
      </c>
      <c r="O305" s="141">
        <v>30.49</v>
      </c>
      <c r="Q305" s="161">
        <f t="shared" si="30"/>
        <v>0.007736703991271465</v>
      </c>
      <c r="R305" s="161">
        <f t="shared" si="30"/>
        <v>0.007756971763371201</v>
      </c>
      <c r="S305" s="162">
        <f t="shared" si="26"/>
        <v>0.01910443297888942</v>
      </c>
    </row>
    <row r="306" spans="1:19" ht="12.75">
      <c r="A306" s="146">
        <f t="shared" si="27"/>
        <v>2026</v>
      </c>
      <c r="B306" s="146">
        <f t="shared" si="28"/>
        <v>5</v>
      </c>
      <c r="D306" s="143"/>
      <c r="H306" s="160">
        <f t="shared" si="23"/>
        <v>168.735</v>
      </c>
      <c r="I306" s="142">
        <v>4083</v>
      </c>
      <c r="J306" s="164">
        <v>4.343564287869119</v>
      </c>
      <c r="K306" s="165">
        <f t="shared" si="31"/>
        <v>1152421.6714372053</v>
      </c>
      <c r="L306" s="165">
        <f t="shared" si="31"/>
        <v>1127921.074614904</v>
      </c>
      <c r="M306" s="144">
        <f t="shared" si="24"/>
        <v>1.0217219071207322</v>
      </c>
      <c r="N306" s="145">
        <f t="shared" si="32"/>
        <v>44.13908591605447</v>
      </c>
      <c r="O306" s="141">
        <v>29.81</v>
      </c>
      <c r="Q306" s="161">
        <f t="shared" si="30"/>
        <v>0.007731719156067074</v>
      </c>
      <c r="R306" s="161">
        <f t="shared" si="30"/>
        <v>0.007751960784960987</v>
      </c>
      <c r="S306" s="162">
        <f t="shared" si="26"/>
        <v>0.01910443297888942</v>
      </c>
    </row>
    <row r="307" spans="1:19" ht="12.75">
      <c r="A307" s="146">
        <f t="shared" si="27"/>
        <v>2026</v>
      </c>
      <c r="B307" s="146">
        <f t="shared" si="28"/>
        <v>6</v>
      </c>
      <c r="D307" s="143"/>
      <c r="H307" s="160">
        <f t="shared" si="23"/>
        <v>37.3025</v>
      </c>
      <c r="I307" s="142">
        <v>4083</v>
      </c>
      <c r="J307" s="164">
        <v>4.343564287869119</v>
      </c>
      <c r="K307" s="165">
        <f t="shared" si="31"/>
        <v>1153152.7944232554</v>
      </c>
      <c r="L307" s="165">
        <f t="shared" si="31"/>
        <v>1128638.498194758</v>
      </c>
      <c r="M307" s="144">
        <f t="shared" si="24"/>
        <v>1.0217202374965124</v>
      </c>
      <c r="N307" s="145">
        <f t="shared" si="32"/>
        <v>44.13908591605447</v>
      </c>
      <c r="O307" s="141">
        <v>30.68</v>
      </c>
      <c r="Q307" s="161">
        <f aca="true" t="shared" si="33" ref="Q307:R313">K307/K295-1</f>
        <v>0.0077267407402841215</v>
      </c>
      <c r="R307" s="161">
        <f t="shared" si="33"/>
        <v>0.007746956276522665</v>
      </c>
      <c r="S307" s="162">
        <f t="shared" si="26"/>
        <v>0.01910443297888942</v>
      </c>
    </row>
    <row r="308" spans="1:19" ht="12.75">
      <c r="A308" s="146">
        <f t="shared" si="27"/>
        <v>2026</v>
      </c>
      <c r="B308" s="146">
        <f t="shared" si="28"/>
        <v>7</v>
      </c>
      <c r="D308" s="143"/>
      <c r="H308" s="160">
        <f t="shared" si="23"/>
        <v>0.975</v>
      </c>
      <c r="I308" s="142">
        <v>4083</v>
      </c>
      <c r="J308" s="164">
        <v>4.343564287869119</v>
      </c>
      <c r="K308" s="165">
        <f t="shared" si="31"/>
        <v>1153883.9174655203</v>
      </c>
      <c r="L308" s="165">
        <f t="shared" si="31"/>
        <v>1129355.9218302087</v>
      </c>
      <c r="M308" s="144">
        <f t="shared" si="24"/>
        <v>1.0217185699930293</v>
      </c>
      <c r="N308" s="145">
        <f t="shared" si="32"/>
        <v>44.34511610975374</v>
      </c>
      <c r="O308" s="141">
        <v>30.66</v>
      </c>
      <c r="Q308" s="161">
        <f t="shared" si="33"/>
        <v>0.0077217687315302985</v>
      </c>
      <c r="R308" s="161">
        <f t="shared" si="33"/>
        <v>0.007741958225534029</v>
      </c>
      <c r="S308" s="162">
        <f t="shared" si="26"/>
        <v>0.019626592734346637</v>
      </c>
    </row>
    <row r="309" spans="1:19" ht="12.75">
      <c r="A309" s="146">
        <f t="shared" si="27"/>
        <v>2026</v>
      </c>
      <c r="B309" s="146">
        <f t="shared" si="28"/>
        <v>8</v>
      </c>
      <c r="D309" s="143"/>
      <c r="H309" s="160">
        <f t="shared" si="23"/>
        <v>0.35</v>
      </c>
      <c r="I309" s="142">
        <v>4083</v>
      </c>
      <c r="J309" s="164">
        <v>4.468767050952002</v>
      </c>
      <c r="K309" s="165">
        <f t="shared" si="31"/>
        <v>1154615.0405638826</v>
      </c>
      <c r="L309" s="165">
        <f t="shared" si="31"/>
        <v>1130073.3455211374</v>
      </c>
      <c r="M309" s="144">
        <f t="shared" si="24"/>
        <v>1.0217169046062473</v>
      </c>
      <c r="N309" s="145">
        <f t="shared" si="32"/>
        <v>44.34511610975374</v>
      </c>
      <c r="O309" s="141">
        <v>30.07</v>
      </c>
      <c r="Q309" s="161">
        <f t="shared" si="33"/>
        <v>0.007716803117445492</v>
      </c>
      <c r="R309" s="161">
        <f t="shared" si="33"/>
        <v>0.00773696661950396</v>
      </c>
      <c r="S309" s="162">
        <f t="shared" si="26"/>
        <v>0.019626592734346637</v>
      </c>
    </row>
    <row r="310" spans="1:19" ht="12.75">
      <c r="A310" s="146">
        <f t="shared" si="27"/>
        <v>2026</v>
      </c>
      <c r="B310" s="146">
        <f t="shared" si="28"/>
        <v>9</v>
      </c>
      <c r="D310" s="143"/>
      <c r="H310" s="160">
        <f t="shared" si="23"/>
        <v>7.842499999999999</v>
      </c>
      <c r="I310" s="142">
        <v>4083</v>
      </c>
      <c r="J310" s="164">
        <v>4.468767050952002</v>
      </c>
      <c r="K310" s="165">
        <f t="shared" si="31"/>
        <v>1155346.1637182531</v>
      </c>
      <c r="L310" s="165">
        <f t="shared" si="31"/>
        <v>1130790.7692674573</v>
      </c>
      <c r="M310" s="144">
        <f t="shared" si="24"/>
        <v>1.021715241332137</v>
      </c>
      <c r="N310" s="145">
        <f t="shared" si="32"/>
        <v>44.34511610975374</v>
      </c>
      <c r="O310" s="141">
        <v>30.72</v>
      </c>
      <c r="Q310" s="161">
        <f t="shared" si="33"/>
        <v>0.007711843885700453</v>
      </c>
      <c r="R310" s="161">
        <f t="shared" si="33"/>
        <v>0.007731981445974645</v>
      </c>
      <c r="S310" s="162">
        <f t="shared" si="26"/>
        <v>0.019626592734346637</v>
      </c>
    </row>
    <row r="311" spans="1:19" ht="12.75">
      <c r="A311" s="146">
        <f t="shared" si="27"/>
        <v>2026</v>
      </c>
      <c r="B311" s="146">
        <f t="shared" si="28"/>
        <v>10</v>
      </c>
      <c r="D311" s="143"/>
      <c r="H311" s="160">
        <f t="shared" si="23"/>
        <v>119.92</v>
      </c>
      <c r="I311" s="142">
        <v>4083</v>
      </c>
      <c r="J311" s="164">
        <v>4.468767050952002</v>
      </c>
      <c r="K311" s="165">
        <f t="shared" si="31"/>
        <v>1156077.2869285147</v>
      </c>
      <c r="L311" s="165">
        <f t="shared" si="31"/>
        <v>1131508.1930690513</v>
      </c>
      <c r="M311" s="144">
        <f t="shared" si="24"/>
        <v>1.021713580166683</v>
      </c>
      <c r="N311" s="145">
        <f t="shared" si="32"/>
        <v>44.54866684398995</v>
      </c>
      <c r="O311" s="141">
        <v>30.56</v>
      </c>
      <c r="Q311" s="161">
        <f t="shared" si="33"/>
        <v>0.0077068910239987964</v>
      </c>
      <c r="R311" s="161">
        <f t="shared" si="33"/>
        <v>0.007727002692520246</v>
      </c>
      <c r="S311" s="162">
        <f t="shared" si="26"/>
        <v>0.020090977233070184</v>
      </c>
    </row>
    <row r="312" spans="1:19" ht="12.75">
      <c r="A312" s="146">
        <f t="shared" si="27"/>
        <v>2026</v>
      </c>
      <c r="B312" s="146">
        <f t="shared" si="28"/>
        <v>11</v>
      </c>
      <c r="D312" s="143"/>
      <c r="H312" s="160">
        <f t="shared" si="23"/>
        <v>392.51750000000004</v>
      </c>
      <c r="I312" s="142">
        <v>4083</v>
      </c>
      <c r="J312" s="164">
        <v>4.684946072218559</v>
      </c>
      <c r="K312" s="165">
        <f t="shared" si="31"/>
        <v>1156808.4101945492</v>
      </c>
      <c r="L312" s="165">
        <f t="shared" si="31"/>
        <v>1132225.6169258032</v>
      </c>
      <c r="M312" s="144">
        <f t="shared" si="24"/>
        <v>1.021711921105877</v>
      </c>
      <c r="N312" s="145">
        <f t="shared" si="32"/>
        <v>44.54866684398995</v>
      </c>
      <c r="O312" s="141">
        <v>30.35</v>
      </c>
      <c r="Q312" s="161">
        <f t="shared" si="33"/>
        <v>0.007701944520074777</v>
      </c>
      <c r="R312" s="161">
        <f t="shared" si="33"/>
        <v>0.0077220303467469</v>
      </c>
      <c r="S312" s="162">
        <f t="shared" si="26"/>
        <v>0.020090977233070184</v>
      </c>
    </row>
    <row r="313" spans="1:19" ht="12.75">
      <c r="A313" s="146">
        <f t="shared" si="27"/>
        <v>2026</v>
      </c>
      <c r="B313" s="146">
        <f t="shared" si="28"/>
        <v>12</v>
      </c>
      <c r="D313" s="143"/>
      <c r="H313" s="160">
        <f t="shared" si="23"/>
        <v>683.0475</v>
      </c>
      <c r="I313" s="142">
        <v>4083</v>
      </c>
      <c r="J313" s="164">
        <v>4.684946072218559</v>
      </c>
      <c r="K313" s="165">
        <f t="shared" si="31"/>
        <v>1157539.5335162694</v>
      </c>
      <c r="L313" s="165">
        <f t="shared" si="31"/>
        <v>1132943.0408376264</v>
      </c>
      <c r="M313" s="144">
        <f t="shared" si="24"/>
        <v>1.0217102641457225</v>
      </c>
      <c r="N313" s="145">
        <f t="shared" si="32"/>
        <v>44.54866684398995</v>
      </c>
      <c r="O313" s="141">
        <v>31</v>
      </c>
      <c r="Q313" s="161">
        <f t="shared" si="33"/>
        <v>0.007697004361694182</v>
      </c>
      <c r="R313" s="161">
        <f t="shared" si="33"/>
        <v>0.0077170643962922725</v>
      </c>
      <c r="S313" s="162">
        <f t="shared" si="26"/>
        <v>0.020090977233070184</v>
      </c>
    </row>
    <row r="314" spans="1:13" ht="12.75">
      <c r="A314" s="146">
        <f t="shared" si="27"/>
        <v>2027</v>
      </c>
      <c r="B314" s="146">
        <f t="shared" si="28"/>
        <v>1</v>
      </c>
      <c r="D314" s="143"/>
      <c r="H314" s="160">
        <f t="shared" si="23"/>
        <v>925.7250000000001</v>
      </c>
      <c r="M314" s="144"/>
    </row>
    <row r="315" spans="1:13" ht="12.75">
      <c r="A315" s="146">
        <f t="shared" si="27"/>
        <v>2027</v>
      </c>
      <c r="B315" s="146">
        <f t="shared" si="28"/>
        <v>2</v>
      </c>
      <c r="D315" s="143"/>
      <c r="H315" s="160">
        <f t="shared" si="23"/>
        <v>815.855</v>
      </c>
      <c r="M315" s="144"/>
    </row>
    <row r="316" spans="1:13" ht="12.75">
      <c r="A316" s="146">
        <f t="shared" si="27"/>
        <v>2027</v>
      </c>
      <c r="B316" s="146">
        <f t="shared" si="28"/>
        <v>3</v>
      </c>
      <c r="D316" s="143"/>
      <c r="H316" s="160">
        <f t="shared" si="23"/>
        <v>647.95</v>
      </c>
      <c r="M316" s="144"/>
    </row>
    <row r="317" spans="1:13" ht="12.75">
      <c r="A317" s="146">
        <f t="shared" si="27"/>
        <v>2027</v>
      </c>
      <c r="B317" s="146">
        <f t="shared" si="28"/>
        <v>4</v>
      </c>
      <c r="D317" s="143"/>
      <c r="H317" s="160">
        <f t="shared" si="23"/>
        <v>388.505</v>
      </c>
      <c r="M317" s="144"/>
    </row>
    <row r="318" spans="1:13" ht="12.75">
      <c r="A318" s="146">
        <f t="shared" si="27"/>
        <v>2027</v>
      </c>
      <c r="B318" s="146">
        <f t="shared" si="28"/>
        <v>5</v>
      </c>
      <c r="D318" s="143"/>
      <c r="H318" s="160">
        <f t="shared" si="23"/>
        <v>168.735</v>
      </c>
      <c r="M318" s="144"/>
    </row>
    <row r="319" spans="1:13" ht="12.75">
      <c r="A319" s="146">
        <f t="shared" si="27"/>
        <v>2027</v>
      </c>
      <c r="B319" s="146">
        <f t="shared" si="28"/>
        <v>6</v>
      </c>
      <c r="D319" s="143"/>
      <c r="H319" s="160">
        <f t="shared" si="23"/>
        <v>37.3025</v>
      </c>
      <c r="M319" s="144"/>
    </row>
    <row r="320" spans="1:13" ht="12.75">
      <c r="A320" s="146">
        <f t="shared" si="27"/>
        <v>2027</v>
      </c>
      <c r="B320" s="146">
        <f t="shared" si="28"/>
        <v>7</v>
      </c>
      <c r="D320" s="143"/>
      <c r="H320" s="160">
        <f t="shared" si="23"/>
        <v>0.975</v>
      </c>
      <c r="M320" s="144"/>
    </row>
    <row r="321" spans="1:13" ht="12.75">
      <c r="A321" s="146">
        <f t="shared" si="27"/>
        <v>2027</v>
      </c>
      <c r="B321" s="146">
        <f t="shared" si="28"/>
        <v>8</v>
      </c>
      <c r="D321" s="143"/>
      <c r="H321" s="160">
        <f t="shared" si="23"/>
        <v>0.35</v>
      </c>
      <c r="M321" s="144"/>
    </row>
    <row r="322" spans="1:13" ht="12.75">
      <c r="A322" s="146">
        <f t="shared" si="27"/>
        <v>2027</v>
      </c>
      <c r="B322" s="146">
        <f t="shared" si="28"/>
        <v>9</v>
      </c>
      <c r="D322" s="143"/>
      <c r="H322" s="160">
        <f aca="true" t="shared" si="34" ref="H322:H385">+H310</f>
        <v>7.842499999999999</v>
      </c>
      <c r="M322" s="144"/>
    </row>
    <row r="323" spans="1:13" ht="12.75">
      <c r="A323" s="146">
        <f t="shared" si="27"/>
        <v>2027</v>
      </c>
      <c r="B323" s="146">
        <f t="shared" si="28"/>
        <v>10</v>
      </c>
      <c r="D323" s="143"/>
      <c r="H323" s="160">
        <f t="shared" si="34"/>
        <v>119.92</v>
      </c>
      <c r="M323" s="144"/>
    </row>
    <row r="324" spans="1:13" ht="12.75">
      <c r="A324" s="146">
        <f t="shared" si="27"/>
        <v>2027</v>
      </c>
      <c r="B324" s="146">
        <f t="shared" si="28"/>
        <v>11</v>
      </c>
      <c r="D324" s="143"/>
      <c r="H324" s="160">
        <f t="shared" si="34"/>
        <v>392.51750000000004</v>
      </c>
      <c r="M324" s="144"/>
    </row>
    <row r="325" spans="1:13" ht="12.75">
      <c r="A325" s="146">
        <f t="shared" si="27"/>
        <v>2027</v>
      </c>
      <c r="B325" s="146">
        <f t="shared" si="28"/>
        <v>12</v>
      </c>
      <c r="D325" s="143"/>
      <c r="H325" s="160">
        <f t="shared" si="34"/>
        <v>683.0475</v>
      </c>
      <c r="M325" s="144"/>
    </row>
    <row r="326" spans="1:13" ht="12.75">
      <c r="A326" s="146">
        <f t="shared" si="27"/>
        <v>2028</v>
      </c>
      <c r="B326" s="146">
        <f t="shared" si="28"/>
        <v>1</v>
      </c>
      <c r="D326" s="143"/>
      <c r="H326" s="160">
        <f t="shared" si="34"/>
        <v>925.7250000000001</v>
      </c>
      <c r="M326" s="144"/>
    </row>
    <row r="327" spans="1:13" ht="12.75">
      <c r="A327" s="146">
        <f t="shared" si="27"/>
        <v>2028</v>
      </c>
      <c r="B327" s="146">
        <f t="shared" si="28"/>
        <v>2</v>
      </c>
      <c r="D327" s="143"/>
      <c r="H327" s="160">
        <f t="shared" si="34"/>
        <v>815.855</v>
      </c>
      <c r="M327" s="144"/>
    </row>
    <row r="328" spans="1:13" ht="12.75">
      <c r="A328" s="146">
        <f t="shared" si="27"/>
        <v>2028</v>
      </c>
      <c r="B328" s="146">
        <f t="shared" si="28"/>
        <v>3</v>
      </c>
      <c r="D328" s="143"/>
      <c r="H328" s="160">
        <f t="shared" si="34"/>
        <v>647.95</v>
      </c>
      <c r="M328" s="144"/>
    </row>
    <row r="329" spans="1:13" ht="12.75">
      <c r="A329" s="146">
        <f t="shared" si="27"/>
        <v>2028</v>
      </c>
      <c r="B329" s="146">
        <f t="shared" si="28"/>
        <v>4</v>
      </c>
      <c r="D329" s="143"/>
      <c r="H329" s="160">
        <f t="shared" si="34"/>
        <v>388.505</v>
      </c>
      <c r="M329" s="144"/>
    </row>
    <row r="330" spans="1:13" ht="12.75">
      <c r="A330" s="146">
        <f t="shared" si="27"/>
        <v>2028</v>
      </c>
      <c r="B330" s="146">
        <f t="shared" si="28"/>
        <v>5</v>
      </c>
      <c r="D330" s="143"/>
      <c r="H330" s="160">
        <f t="shared" si="34"/>
        <v>168.735</v>
      </c>
      <c r="M330" s="144"/>
    </row>
    <row r="331" spans="1:13" ht="12.75">
      <c r="A331" s="146">
        <f t="shared" si="27"/>
        <v>2028</v>
      </c>
      <c r="B331" s="146">
        <f t="shared" si="28"/>
        <v>6</v>
      </c>
      <c r="D331" s="143"/>
      <c r="H331" s="160">
        <f t="shared" si="34"/>
        <v>37.3025</v>
      </c>
      <c r="M331" s="144"/>
    </row>
    <row r="332" spans="1:13" ht="12.75">
      <c r="A332" s="146">
        <f t="shared" si="27"/>
        <v>2028</v>
      </c>
      <c r="B332" s="146">
        <f t="shared" si="28"/>
        <v>7</v>
      </c>
      <c r="D332" s="143"/>
      <c r="H332" s="160">
        <f t="shared" si="34"/>
        <v>0.975</v>
      </c>
      <c r="M332" s="144"/>
    </row>
    <row r="333" spans="1:13" ht="12.75">
      <c r="A333" s="146">
        <f t="shared" si="27"/>
        <v>2028</v>
      </c>
      <c r="B333" s="146">
        <f t="shared" si="28"/>
        <v>8</v>
      </c>
      <c r="D333" s="143"/>
      <c r="H333" s="160">
        <f t="shared" si="34"/>
        <v>0.35</v>
      </c>
      <c r="M333" s="144"/>
    </row>
    <row r="334" spans="1:13" ht="12.75">
      <c r="A334" s="146">
        <f t="shared" si="27"/>
        <v>2028</v>
      </c>
      <c r="B334" s="146">
        <f t="shared" si="28"/>
        <v>9</v>
      </c>
      <c r="D334" s="143"/>
      <c r="H334" s="160">
        <f t="shared" si="34"/>
        <v>7.842499999999999</v>
      </c>
      <c r="M334" s="144"/>
    </row>
    <row r="335" spans="1:13" ht="12.75">
      <c r="A335" s="146">
        <f aca="true" t="shared" si="35" ref="A335:A398">+A323+1</f>
        <v>2028</v>
      </c>
      <c r="B335" s="146">
        <f aca="true" t="shared" si="36" ref="B335:B398">+B323</f>
        <v>10</v>
      </c>
      <c r="D335" s="143"/>
      <c r="H335" s="160">
        <f t="shared" si="34"/>
        <v>119.92</v>
      </c>
      <c r="M335" s="144"/>
    </row>
    <row r="336" spans="1:13" ht="12.75">
      <c r="A336" s="146">
        <f t="shared" si="35"/>
        <v>2028</v>
      </c>
      <c r="B336" s="146">
        <f t="shared" si="36"/>
        <v>11</v>
      </c>
      <c r="D336" s="143"/>
      <c r="H336" s="160">
        <f t="shared" si="34"/>
        <v>392.51750000000004</v>
      </c>
      <c r="M336" s="144"/>
    </row>
    <row r="337" spans="1:13" ht="12.75">
      <c r="A337" s="146">
        <f t="shared" si="35"/>
        <v>2028</v>
      </c>
      <c r="B337" s="146">
        <f t="shared" si="36"/>
        <v>12</v>
      </c>
      <c r="D337" s="143"/>
      <c r="H337" s="160">
        <f t="shared" si="34"/>
        <v>683.0475</v>
      </c>
      <c r="M337" s="144"/>
    </row>
    <row r="338" spans="1:13" ht="12.75">
      <c r="A338" s="146">
        <f t="shared" si="35"/>
        <v>2029</v>
      </c>
      <c r="B338" s="146">
        <f t="shared" si="36"/>
        <v>1</v>
      </c>
      <c r="D338" s="143"/>
      <c r="H338" s="160">
        <f t="shared" si="34"/>
        <v>925.7250000000001</v>
      </c>
      <c r="M338" s="144"/>
    </row>
    <row r="339" spans="1:13" ht="12.75">
      <c r="A339" s="146">
        <f t="shared" si="35"/>
        <v>2029</v>
      </c>
      <c r="B339" s="146">
        <f t="shared" si="36"/>
        <v>2</v>
      </c>
      <c r="D339" s="143"/>
      <c r="H339" s="160">
        <f t="shared" si="34"/>
        <v>815.855</v>
      </c>
      <c r="M339" s="144"/>
    </row>
    <row r="340" spans="1:13" ht="12.75">
      <c r="A340" s="146">
        <f t="shared" si="35"/>
        <v>2029</v>
      </c>
      <c r="B340" s="146">
        <f t="shared" si="36"/>
        <v>3</v>
      </c>
      <c r="D340" s="143"/>
      <c r="H340" s="160">
        <f t="shared" si="34"/>
        <v>647.95</v>
      </c>
      <c r="M340" s="144"/>
    </row>
    <row r="341" spans="1:13" ht="12.75">
      <c r="A341" s="146">
        <f t="shared" si="35"/>
        <v>2029</v>
      </c>
      <c r="B341" s="146">
        <f t="shared" si="36"/>
        <v>4</v>
      </c>
      <c r="D341" s="143"/>
      <c r="H341" s="160">
        <f t="shared" si="34"/>
        <v>388.505</v>
      </c>
      <c r="M341" s="144"/>
    </row>
    <row r="342" spans="1:13" ht="12.75">
      <c r="A342" s="146">
        <f t="shared" si="35"/>
        <v>2029</v>
      </c>
      <c r="B342" s="146">
        <f t="shared" si="36"/>
        <v>5</v>
      </c>
      <c r="D342" s="143"/>
      <c r="H342" s="160">
        <f t="shared" si="34"/>
        <v>168.735</v>
      </c>
      <c r="M342" s="144"/>
    </row>
    <row r="343" spans="1:13" ht="12.75">
      <c r="A343" s="146">
        <f t="shared" si="35"/>
        <v>2029</v>
      </c>
      <c r="B343" s="146">
        <f t="shared" si="36"/>
        <v>6</v>
      </c>
      <c r="D343" s="143"/>
      <c r="H343" s="160">
        <f t="shared" si="34"/>
        <v>37.3025</v>
      </c>
      <c r="M343" s="144"/>
    </row>
    <row r="344" spans="1:13" ht="12.75">
      <c r="A344" s="146">
        <f t="shared" si="35"/>
        <v>2029</v>
      </c>
      <c r="B344" s="146">
        <f t="shared" si="36"/>
        <v>7</v>
      </c>
      <c r="D344" s="143"/>
      <c r="H344" s="160">
        <f t="shared" si="34"/>
        <v>0.975</v>
      </c>
      <c r="M344" s="144"/>
    </row>
    <row r="345" spans="1:13" ht="12.75">
      <c r="A345" s="146">
        <f t="shared" si="35"/>
        <v>2029</v>
      </c>
      <c r="B345" s="146">
        <f t="shared" si="36"/>
        <v>8</v>
      </c>
      <c r="D345" s="143"/>
      <c r="H345" s="160">
        <f t="shared" si="34"/>
        <v>0.35</v>
      </c>
      <c r="M345" s="144"/>
    </row>
    <row r="346" spans="1:13" ht="12.75">
      <c r="A346" s="146">
        <f t="shared" si="35"/>
        <v>2029</v>
      </c>
      <c r="B346" s="146">
        <f t="shared" si="36"/>
        <v>9</v>
      </c>
      <c r="D346" s="143"/>
      <c r="H346" s="160">
        <f t="shared" si="34"/>
        <v>7.842499999999999</v>
      </c>
      <c r="M346" s="144"/>
    </row>
    <row r="347" spans="1:13" ht="12.75">
      <c r="A347" s="146">
        <f t="shared" si="35"/>
        <v>2029</v>
      </c>
      <c r="B347" s="146">
        <f t="shared" si="36"/>
        <v>10</v>
      </c>
      <c r="D347" s="143"/>
      <c r="H347" s="160">
        <f t="shared" si="34"/>
        <v>119.92</v>
      </c>
      <c r="M347" s="144"/>
    </row>
    <row r="348" spans="1:13" ht="12.75">
      <c r="A348" s="146">
        <f t="shared" si="35"/>
        <v>2029</v>
      </c>
      <c r="B348" s="146">
        <f t="shared" si="36"/>
        <v>11</v>
      </c>
      <c r="D348" s="143"/>
      <c r="H348" s="160">
        <f t="shared" si="34"/>
        <v>392.51750000000004</v>
      </c>
      <c r="M348" s="144"/>
    </row>
    <row r="349" spans="1:13" ht="12.75">
      <c r="A349" s="146">
        <f t="shared" si="35"/>
        <v>2029</v>
      </c>
      <c r="B349" s="146">
        <f t="shared" si="36"/>
        <v>12</v>
      </c>
      <c r="D349" s="143"/>
      <c r="H349" s="160">
        <f t="shared" si="34"/>
        <v>683.0475</v>
      </c>
      <c r="M349" s="144"/>
    </row>
    <row r="350" spans="1:13" ht="12.75">
      <c r="A350" s="146">
        <f t="shared" si="35"/>
        <v>2030</v>
      </c>
      <c r="B350" s="146">
        <f t="shared" si="36"/>
        <v>1</v>
      </c>
      <c r="D350" s="143"/>
      <c r="H350" s="160">
        <f t="shared" si="34"/>
        <v>925.7250000000001</v>
      </c>
      <c r="M350" s="144"/>
    </row>
    <row r="351" spans="1:13" ht="12.75">
      <c r="A351" s="146">
        <f t="shared" si="35"/>
        <v>2030</v>
      </c>
      <c r="B351" s="146">
        <f t="shared" si="36"/>
        <v>2</v>
      </c>
      <c r="D351" s="143"/>
      <c r="H351" s="160">
        <f t="shared" si="34"/>
        <v>815.855</v>
      </c>
      <c r="M351" s="144"/>
    </row>
    <row r="352" spans="1:13" ht="12.75">
      <c r="A352" s="146">
        <f t="shared" si="35"/>
        <v>2030</v>
      </c>
      <c r="B352" s="146">
        <f t="shared" si="36"/>
        <v>3</v>
      </c>
      <c r="D352" s="143"/>
      <c r="H352" s="160">
        <f t="shared" si="34"/>
        <v>647.95</v>
      </c>
      <c r="M352" s="144"/>
    </row>
    <row r="353" spans="1:13" ht="12.75">
      <c r="A353" s="146">
        <f t="shared" si="35"/>
        <v>2030</v>
      </c>
      <c r="B353" s="146">
        <f t="shared" si="36"/>
        <v>4</v>
      </c>
      <c r="D353" s="143"/>
      <c r="H353" s="160">
        <f t="shared" si="34"/>
        <v>388.505</v>
      </c>
      <c r="M353" s="144"/>
    </row>
    <row r="354" spans="1:13" ht="12.75">
      <c r="A354" s="146">
        <f t="shared" si="35"/>
        <v>2030</v>
      </c>
      <c r="B354" s="146">
        <f t="shared" si="36"/>
        <v>5</v>
      </c>
      <c r="D354" s="143"/>
      <c r="H354" s="160">
        <f t="shared" si="34"/>
        <v>168.735</v>
      </c>
      <c r="M354" s="144"/>
    </row>
    <row r="355" spans="1:13" ht="12.75">
      <c r="A355" s="146">
        <f t="shared" si="35"/>
        <v>2030</v>
      </c>
      <c r="B355" s="146">
        <f t="shared" si="36"/>
        <v>6</v>
      </c>
      <c r="D355" s="143"/>
      <c r="H355" s="160">
        <f t="shared" si="34"/>
        <v>37.3025</v>
      </c>
      <c r="M355" s="144"/>
    </row>
    <row r="356" spans="1:13" ht="12.75">
      <c r="A356" s="146">
        <f t="shared" si="35"/>
        <v>2030</v>
      </c>
      <c r="B356" s="146">
        <f t="shared" si="36"/>
        <v>7</v>
      </c>
      <c r="D356" s="143"/>
      <c r="H356" s="160">
        <f t="shared" si="34"/>
        <v>0.975</v>
      </c>
      <c r="M356" s="144"/>
    </row>
    <row r="357" spans="1:13" ht="12.75">
      <c r="A357" s="146">
        <f t="shared" si="35"/>
        <v>2030</v>
      </c>
      <c r="B357" s="146">
        <f t="shared" si="36"/>
        <v>8</v>
      </c>
      <c r="D357" s="143"/>
      <c r="H357" s="160">
        <f t="shared" si="34"/>
        <v>0.35</v>
      </c>
      <c r="M357" s="144"/>
    </row>
    <row r="358" spans="1:13" ht="12.75">
      <c r="A358" s="146">
        <f t="shared" si="35"/>
        <v>2030</v>
      </c>
      <c r="B358" s="146">
        <f t="shared" si="36"/>
        <v>9</v>
      </c>
      <c r="D358" s="143"/>
      <c r="H358" s="160">
        <f t="shared" si="34"/>
        <v>7.842499999999999</v>
      </c>
      <c r="M358" s="144"/>
    </row>
    <row r="359" spans="1:13" ht="12.75">
      <c r="A359" s="146">
        <f t="shared" si="35"/>
        <v>2030</v>
      </c>
      <c r="B359" s="146">
        <f t="shared" si="36"/>
        <v>10</v>
      </c>
      <c r="D359" s="143"/>
      <c r="H359" s="160">
        <f t="shared" si="34"/>
        <v>119.92</v>
      </c>
      <c r="M359" s="144"/>
    </row>
    <row r="360" spans="1:13" ht="12.75">
      <c r="A360" s="146">
        <f t="shared" si="35"/>
        <v>2030</v>
      </c>
      <c r="B360" s="146">
        <f t="shared" si="36"/>
        <v>11</v>
      </c>
      <c r="D360" s="143"/>
      <c r="H360" s="160">
        <f t="shared" si="34"/>
        <v>392.51750000000004</v>
      </c>
      <c r="M360" s="144"/>
    </row>
    <row r="361" spans="1:13" ht="12.75">
      <c r="A361" s="146">
        <f t="shared" si="35"/>
        <v>2030</v>
      </c>
      <c r="B361" s="146">
        <f t="shared" si="36"/>
        <v>12</v>
      </c>
      <c r="D361" s="143"/>
      <c r="H361" s="160">
        <f t="shared" si="34"/>
        <v>683.0475</v>
      </c>
      <c r="M361" s="144"/>
    </row>
    <row r="362" spans="1:13" ht="12.75">
      <c r="A362" s="146">
        <f t="shared" si="35"/>
        <v>2031</v>
      </c>
      <c r="B362" s="146">
        <f t="shared" si="36"/>
        <v>1</v>
      </c>
      <c r="D362" s="143"/>
      <c r="H362" s="160">
        <f t="shared" si="34"/>
        <v>925.7250000000001</v>
      </c>
      <c r="M362" s="144"/>
    </row>
    <row r="363" spans="1:13" ht="12.75">
      <c r="A363" s="146">
        <f t="shared" si="35"/>
        <v>2031</v>
      </c>
      <c r="B363" s="146">
        <f t="shared" si="36"/>
        <v>2</v>
      </c>
      <c r="D363" s="143"/>
      <c r="H363" s="160">
        <f t="shared" si="34"/>
        <v>815.855</v>
      </c>
      <c r="M363" s="144"/>
    </row>
    <row r="364" spans="1:13" ht="12.75">
      <c r="A364" s="146">
        <f t="shared" si="35"/>
        <v>2031</v>
      </c>
      <c r="B364" s="146">
        <f t="shared" si="36"/>
        <v>3</v>
      </c>
      <c r="D364" s="143"/>
      <c r="H364" s="160">
        <f t="shared" si="34"/>
        <v>647.95</v>
      </c>
      <c r="M364" s="144"/>
    </row>
    <row r="365" spans="1:13" ht="12.75">
      <c r="A365" s="146">
        <f t="shared" si="35"/>
        <v>2031</v>
      </c>
      <c r="B365" s="146">
        <f t="shared" si="36"/>
        <v>4</v>
      </c>
      <c r="D365" s="143"/>
      <c r="H365" s="160">
        <f t="shared" si="34"/>
        <v>388.505</v>
      </c>
      <c r="M365" s="144"/>
    </row>
    <row r="366" spans="1:13" ht="12.75">
      <c r="A366" s="146">
        <f t="shared" si="35"/>
        <v>2031</v>
      </c>
      <c r="B366" s="146">
        <f t="shared" si="36"/>
        <v>5</v>
      </c>
      <c r="D366" s="143"/>
      <c r="H366" s="160">
        <f t="shared" si="34"/>
        <v>168.735</v>
      </c>
      <c r="M366" s="144"/>
    </row>
    <row r="367" spans="1:13" ht="12.75">
      <c r="A367" s="146">
        <f t="shared" si="35"/>
        <v>2031</v>
      </c>
      <c r="B367" s="146">
        <f t="shared" si="36"/>
        <v>6</v>
      </c>
      <c r="D367" s="143"/>
      <c r="H367" s="160">
        <f t="shared" si="34"/>
        <v>37.3025</v>
      </c>
      <c r="M367" s="144"/>
    </row>
    <row r="368" spans="1:13" ht="12.75">
      <c r="A368" s="146">
        <f t="shared" si="35"/>
        <v>2031</v>
      </c>
      <c r="B368" s="146">
        <f t="shared" si="36"/>
        <v>7</v>
      </c>
      <c r="D368" s="143"/>
      <c r="H368" s="160">
        <f t="shared" si="34"/>
        <v>0.975</v>
      </c>
      <c r="M368" s="144"/>
    </row>
    <row r="369" spans="1:13" ht="12.75">
      <c r="A369" s="146">
        <f t="shared" si="35"/>
        <v>2031</v>
      </c>
      <c r="B369" s="146">
        <f t="shared" si="36"/>
        <v>8</v>
      </c>
      <c r="D369" s="143"/>
      <c r="H369" s="160">
        <f t="shared" si="34"/>
        <v>0.35</v>
      </c>
      <c r="M369" s="144"/>
    </row>
    <row r="370" spans="1:13" ht="12.75">
      <c r="A370" s="146">
        <f t="shared" si="35"/>
        <v>2031</v>
      </c>
      <c r="B370" s="146">
        <f t="shared" si="36"/>
        <v>9</v>
      </c>
      <c r="D370" s="143"/>
      <c r="H370" s="160">
        <f t="shared" si="34"/>
        <v>7.842499999999999</v>
      </c>
      <c r="M370" s="144"/>
    </row>
    <row r="371" spans="1:13" ht="12.75">
      <c r="A371" s="146">
        <f t="shared" si="35"/>
        <v>2031</v>
      </c>
      <c r="B371" s="146">
        <f t="shared" si="36"/>
        <v>10</v>
      </c>
      <c r="D371" s="143"/>
      <c r="H371" s="160">
        <f t="shared" si="34"/>
        <v>119.92</v>
      </c>
      <c r="M371" s="144"/>
    </row>
    <row r="372" spans="1:13" ht="12.75">
      <c r="A372" s="146">
        <f t="shared" si="35"/>
        <v>2031</v>
      </c>
      <c r="B372" s="146">
        <f t="shared" si="36"/>
        <v>11</v>
      </c>
      <c r="D372" s="143"/>
      <c r="H372" s="160">
        <f t="shared" si="34"/>
        <v>392.51750000000004</v>
      </c>
      <c r="M372" s="144"/>
    </row>
    <row r="373" spans="1:13" ht="12.75">
      <c r="A373" s="146">
        <f t="shared" si="35"/>
        <v>2031</v>
      </c>
      <c r="B373" s="146">
        <f t="shared" si="36"/>
        <v>12</v>
      </c>
      <c r="D373" s="143"/>
      <c r="H373" s="160">
        <f t="shared" si="34"/>
        <v>683.0475</v>
      </c>
      <c r="M373" s="144"/>
    </row>
    <row r="374" spans="1:13" ht="12.75">
      <c r="A374" s="146">
        <f t="shared" si="35"/>
        <v>2032</v>
      </c>
      <c r="B374" s="146">
        <f t="shared" si="36"/>
        <v>1</v>
      </c>
      <c r="D374" s="143"/>
      <c r="H374" s="160">
        <f t="shared" si="34"/>
        <v>925.7250000000001</v>
      </c>
      <c r="M374" s="144"/>
    </row>
    <row r="375" spans="1:13" ht="12.75">
      <c r="A375" s="146">
        <f t="shared" si="35"/>
        <v>2032</v>
      </c>
      <c r="B375" s="146">
        <f t="shared" si="36"/>
        <v>2</v>
      </c>
      <c r="D375" s="143"/>
      <c r="H375" s="160">
        <f t="shared" si="34"/>
        <v>815.855</v>
      </c>
      <c r="M375" s="144"/>
    </row>
    <row r="376" spans="1:13" ht="12.75">
      <c r="A376" s="146">
        <f t="shared" si="35"/>
        <v>2032</v>
      </c>
      <c r="B376" s="146">
        <f t="shared" si="36"/>
        <v>3</v>
      </c>
      <c r="D376" s="143"/>
      <c r="H376" s="160">
        <f t="shared" si="34"/>
        <v>647.95</v>
      </c>
      <c r="M376" s="144"/>
    </row>
    <row r="377" spans="1:13" ht="12.75">
      <c r="A377" s="146">
        <f t="shared" si="35"/>
        <v>2032</v>
      </c>
      <c r="B377" s="146">
        <f t="shared" si="36"/>
        <v>4</v>
      </c>
      <c r="D377" s="143"/>
      <c r="H377" s="160">
        <f t="shared" si="34"/>
        <v>388.505</v>
      </c>
      <c r="M377" s="144"/>
    </row>
    <row r="378" spans="1:13" ht="12.75">
      <c r="A378" s="146">
        <f t="shared" si="35"/>
        <v>2032</v>
      </c>
      <c r="B378" s="146">
        <f t="shared" si="36"/>
        <v>5</v>
      </c>
      <c r="D378" s="143"/>
      <c r="H378" s="160">
        <f t="shared" si="34"/>
        <v>168.735</v>
      </c>
      <c r="M378" s="144"/>
    </row>
    <row r="379" spans="1:13" ht="12.75">
      <c r="A379" s="146">
        <f t="shared" si="35"/>
        <v>2032</v>
      </c>
      <c r="B379" s="146">
        <f t="shared" si="36"/>
        <v>6</v>
      </c>
      <c r="D379" s="143"/>
      <c r="H379" s="160">
        <f t="shared" si="34"/>
        <v>37.3025</v>
      </c>
      <c r="M379" s="144"/>
    </row>
    <row r="380" spans="1:13" ht="12.75">
      <c r="A380" s="146">
        <f t="shared" si="35"/>
        <v>2032</v>
      </c>
      <c r="B380" s="146">
        <f t="shared" si="36"/>
        <v>7</v>
      </c>
      <c r="D380" s="143"/>
      <c r="H380" s="160">
        <f t="shared" si="34"/>
        <v>0.975</v>
      </c>
      <c r="M380" s="144"/>
    </row>
    <row r="381" spans="1:13" ht="12.75">
      <c r="A381" s="146">
        <f t="shared" si="35"/>
        <v>2032</v>
      </c>
      <c r="B381" s="146">
        <f t="shared" si="36"/>
        <v>8</v>
      </c>
      <c r="D381" s="143"/>
      <c r="H381" s="160">
        <f t="shared" si="34"/>
        <v>0.35</v>
      </c>
      <c r="M381" s="144"/>
    </row>
    <row r="382" spans="1:13" ht="12.75">
      <c r="A382" s="146">
        <f t="shared" si="35"/>
        <v>2032</v>
      </c>
      <c r="B382" s="146">
        <f t="shared" si="36"/>
        <v>9</v>
      </c>
      <c r="D382" s="143"/>
      <c r="H382" s="160">
        <f t="shared" si="34"/>
        <v>7.842499999999999</v>
      </c>
      <c r="M382" s="144"/>
    </row>
    <row r="383" spans="1:13" ht="12.75">
      <c r="A383" s="146">
        <f t="shared" si="35"/>
        <v>2032</v>
      </c>
      <c r="B383" s="146">
        <f t="shared" si="36"/>
        <v>10</v>
      </c>
      <c r="D383" s="143"/>
      <c r="H383" s="160">
        <f t="shared" si="34"/>
        <v>119.92</v>
      </c>
      <c r="M383" s="144"/>
    </row>
    <row r="384" spans="1:13" ht="12.75">
      <c r="A384" s="146">
        <f t="shared" si="35"/>
        <v>2032</v>
      </c>
      <c r="B384" s="146">
        <f t="shared" si="36"/>
        <v>11</v>
      </c>
      <c r="D384" s="143"/>
      <c r="H384" s="160">
        <f t="shared" si="34"/>
        <v>392.51750000000004</v>
      </c>
      <c r="M384" s="144"/>
    </row>
    <row r="385" spans="1:13" ht="12.75">
      <c r="A385" s="146">
        <f t="shared" si="35"/>
        <v>2032</v>
      </c>
      <c r="B385" s="146">
        <f t="shared" si="36"/>
        <v>12</v>
      </c>
      <c r="D385" s="143"/>
      <c r="H385" s="160">
        <f t="shared" si="34"/>
        <v>683.0475</v>
      </c>
      <c r="M385" s="144"/>
    </row>
    <row r="386" spans="1:13" ht="12.75">
      <c r="A386" s="146">
        <f t="shared" si="35"/>
        <v>2033</v>
      </c>
      <c r="B386" s="146">
        <f t="shared" si="36"/>
        <v>1</v>
      </c>
      <c r="D386" s="143"/>
      <c r="H386" s="160">
        <f aca="true" t="shared" si="37" ref="H386:H449">+H374</f>
        <v>925.7250000000001</v>
      </c>
      <c r="M386" s="144"/>
    </row>
    <row r="387" spans="1:13" ht="12.75">
      <c r="A387" s="146">
        <f t="shared" si="35"/>
        <v>2033</v>
      </c>
      <c r="B387" s="146">
        <f t="shared" si="36"/>
        <v>2</v>
      </c>
      <c r="D387" s="143"/>
      <c r="H387" s="160">
        <f t="shared" si="37"/>
        <v>815.855</v>
      </c>
      <c r="M387" s="144"/>
    </row>
    <row r="388" spans="1:13" ht="12.75">
      <c r="A388" s="146">
        <f t="shared" si="35"/>
        <v>2033</v>
      </c>
      <c r="B388" s="146">
        <f t="shared" si="36"/>
        <v>3</v>
      </c>
      <c r="D388" s="143"/>
      <c r="H388" s="160">
        <f t="shared" si="37"/>
        <v>647.95</v>
      </c>
      <c r="M388" s="144"/>
    </row>
    <row r="389" spans="1:13" ht="12.75">
      <c r="A389" s="146">
        <f t="shared" si="35"/>
        <v>2033</v>
      </c>
      <c r="B389" s="146">
        <f t="shared" si="36"/>
        <v>4</v>
      </c>
      <c r="D389" s="143"/>
      <c r="H389" s="160">
        <f t="shared" si="37"/>
        <v>388.505</v>
      </c>
      <c r="M389" s="144"/>
    </row>
    <row r="390" spans="1:13" ht="12.75">
      <c r="A390" s="146">
        <f t="shared" si="35"/>
        <v>2033</v>
      </c>
      <c r="B390" s="146">
        <f t="shared" si="36"/>
        <v>5</v>
      </c>
      <c r="D390" s="143"/>
      <c r="H390" s="160">
        <f t="shared" si="37"/>
        <v>168.735</v>
      </c>
      <c r="M390" s="144"/>
    </row>
    <row r="391" spans="1:13" ht="12.75">
      <c r="A391" s="146">
        <f t="shared" si="35"/>
        <v>2033</v>
      </c>
      <c r="B391" s="146">
        <f t="shared" si="36"/>
        <v>6</v>
      </c>
      <c r="D391" s="143"/>
      <c r="H391" s="160">
        <f t="shared" si="37"/>
        <v>37.3025</v>
      </c>
      <c r="M391" s="144"/>
    </row>
    <row r="392" spans="1:13" ht="12.75">
      <c r="A392" s="146">
        <f t="shared" si="35"/>
        <v>2033</v>
      </c>
      <c r="B392" s="146">
        <f t="shared" si="36"/>
        <v>7</v>
      </c>
      <c r="D392" s="143"/>
      <c r="H392" s="160">
        <f t="shared" si="37"/>
        <v>0.975</v>
      </c>
      <c r="M392" s="144"/>
    </row>
    <row r="393" spans="1:13" ht="12.75">
      <c r="A393" s="146">
        <f t="shared" si="35"/>
        <v>2033</v>
      </c>
      <c r="B393" s="146">
        <f t="shared" si="36"/>
        <v>8</v>
      </c>
      <c r="D393" s="143"/>
      <c r="H393" s="160">
        <f t="shared" si="37"/>
        <v>0.35</v>
      </c>
      <c r="M393" s="144"/>
    </row>
    <row r="394" spans="1:13" ht="12.75">
      <c r="A394" s="146">
        <f t="shared" si="35"/>
        <v>2033</v>
      </c>
      <c r="B394" s="146">
        <f t="shared" si="36"/>
        <v>9</v>
      </c>
      <c r="D394" s="143"/>
      <c r="H394" s="160">
        <f t="shared" si="37"/>
        <v>7.842499999999999</v>
      </c>
      <c r="M394" s="144"/>
    </row>
    <row r="395" spans="1:13" ht="12.75">
      <c r="A395" s="146">
        <f t="shared" si="35"/>
        <v>2033</v>
      </c>
      <c r="B395" s="146">
        <f t="shared" si="36"/>
        <v>10</v>
      </c>
      <c r="D395" s="143"/>
      <c r="H395" s="160">
        <f t="shared" si="37"/>
        <v>119.92</v>
      </c>
      <c r="M395" s="144"/>
    </row>
    <row r="396" spans="1:13" ht="12.75">
      <c r="A396" s="146">
        <f t="shared" si="35"/>
        <v>2033</v>
      </c>
      <c r="B396" s="146">
        <f t="shared" si="36"/>
        <v>11</v>
      </c>
      <c r="D396" s="143"/>
      <c r="H396" s="160">
        <f t="shared" si="37"/>
        <v>392.51750000000004</v>
      </c>
      <c r="M396" s="144"/>
    </row>
    <row r="397" spans="1:13" ht="12.75">
      <c r="A397" s="146">
        <f t="shared" si="35"/>
        <v>2033</v>
      </c>
      <c r="B397" s="146">
        <f t="shared" si="36"/>
        <v>12</v>
      </c>
      <c r="D397" s="143"/>
      <c r="H397" s="160">
        <f t="shared" si="37"/>
        <v>683.0475</v>
      </c>
      <c r="M397" s="144"/>
    </row>
    <row r="398" spans="1:13" ht="12.75">
      <c r="A398" s="146">
        <f t="shared" si="35"/>
        <v>2034</v>
      </c>
      <c r="B398" s="146">
        <f t="shared" si="36"/>
        <v>1</v>
      </c>
      <c r="D398" s="143"/>
      <c r="H398" s="160">
        <f t="shared" si="37"/>
        <v>925.7250000000001</v>
      </c>
      <c r="M398" s="144"/>
    </row>
    <row r="399" spans="1:13" ht="12.75">
      <c r="A399" s="146">
        <f aca="true" t="shared" si="38" ref="A399:A462">+A387+1</f>
        <v>2034</v>
      </c>
      <c r="B399" s="146">
        <f aca="true" t="shared" si="39" ref="B399:B462">+B387</f>
        <v>2</v>
      </c>
      <c r="D399" s="143"/>
      <c r="H399" s="160">
        <f t="shared" si="37"/>
        <v>815.855</v>
      </c>
      <c r="M399" s="144"/>
    </row>
    <row r="400" spans="1:13" ht="12.75">
      <c r="A400" s="146">
        <f t="shared" si="38"/>
        <v>2034</v>
      </c>
      <c r="B400" s="146">
        <f t="shared" si="39"/>
        <v>3</v>
      </c>
      <c r="D400" s="143"/>
      <c r="H400" s="160">
        <f t="shared" si="37"/>
        <v>647.95</v>
      </c>
      <c r="M400" s="144"/>
    </row>
    <row r="401" spans="1:13" ht="12.75">
      <c r="A401" s="146">
        <f t="shared" si="38"/>
        <v>2034</v>
      </c>
      <c r="B401" s="146">
        <f t="shared" si="39"/>
        <v>4</v>
      </c>
      <c r="D401" s="143"/>
      <c r="H401" s="160">
        <f t="shared" si="37"/>
        <v>388.505</v>
      </c>
      <c r="M401" s="144"/>
    </row>
    <row r="402" spans="1:13" ht="12.75">
      <c r="A402" s="146">
        <f t="shared" si="38"/>
        <v>2034</v>
      </c>
      <c r="B402" s="146">
        <f t="shared" si="39"/>
        <v>5</v>
      </c>
      <c r="D402" s="143"/>
      <c r="H402" s="160">
        <f t="shared" si="37"/>
        <v>168.735</v>
      </c>
      <c r="M402" s="144"/>
    </row>
    <row r="403" spans="1:13" ht="12.75">
      <c r="A403" s="146">
        <f t="shared" si="38"/>
        <v>2034</v>
      </c>
      <c r="B403" s="146">
        <f t="shared" si="39"/>
        <v>6</v>
      </c>
      <c r="D403" s="143"/>
      <c r="H403" s="160">
        <f t="shared" si="37"/>
        <v>37.3025</v>
      </c>
      <c r="M403" s="144"/>
    </row>
    <row r="404" spans="1:13" ht="12.75">
      <c r="A404" s="146">
        <f t="shared" si="38"/>
        <v>2034</v>
      </c>
      <c r="B404" s="146">
        <f t="shared" si="39"/>
        <v>7</v>
      </c>
      <c r="D404" s="143"/>
      <c r="H404" s="160">
        <f t="shared" si="37"/>
        <v>0.975</v>
      </c>
      <c r="M404" s="144"/>
    </row>
    <row r="405" spans="1:13" ht="12.75">
      <c r="A405" s="146">
        <f t="shared" si="38"/>
        <v>2034</v>
      </c>
      <c r="B405" s="146">
        <f t="shared" si="39"/>
        <v>8</v>
      </c>
      <c r="D405" s="143"/>
      <c r="H405" s="160">
        <f t="shared" si="37"/>
        <v>0.35</v>
      </c>
      <c r="M405" s="144"/>
    </row>
    <row r="406" spans="1:13" ht="12.75">
      <c r="A406" s="146">
        <f t="shared" si="38"/>
        <v>2034</v>
      </c>
      <c r="B406" s="146">
        <f t="shared" si="39"/>
        <v>9</v>
      </c>
      <c r="D406" s="143"/>
      <c r="H406" s="160">
        <f t="shared" si="37"/>
        <v>7.842499999999999</v>
      </c>
      <c r="M406" s="144"/>
    </row>
    <row r="407" spans="1:13" ht="12.75">
      <c r="A407" s="146">
        <f t="shared" si="38"/>
        <v>2034</v>
      </c>
      <c r="B407" s="146">
        <f t="shared" si="39"/>
        <v>10</v>
      </c>
      <c r="D407" s="143"/>
      <c r="H407" s="160">
        <f t="shared" si="37"/>
        <v>119.92</v>
      </c>
      <c r="M407" s="144"/>
    </row>
    <row r="408" spans="1:13" ht="12.75">
      <c r="A408" s="146">
        <f t="shared" si="38"/>
        <v>2034</v>
      </c>
      <c r="B408" s="146">
        <f t="shared" si="39"/>
        <v>11</v>
      </c>
      <c r="D408" s="143"/>
      <c r="H408" s="160">
        <f t="shared" si="37"/>
        <v>392.51750000000004</v>
      </c>
      <c r="M408" s="144"/>
    </row>
    <row r="409" spans="1:13" ht="12.75">
      <c r="A409" s="146">
        <f t="shared" si="38"/>
        <v>2034</v>
      </c>
      <c r="B409" s="146">
        <f t="shared" si="39"/>
        <v>12</v>
      </c>
      <c r="D409" s="143"/>
      <c r="H409" s="160">
        <f t="shared" si="37"/>
        <v>683.0475</v>
      </c>
      <c r="M409" s="144"/>
    </row>
    <row r="410" spans="1:13" ht="12.75">
      <c r="A410" s="146">
        <f t="shared" si="38"/>
        <v>2035</v>
      </c>
      <c r="B410" s="146">
        <f t="shared" si="39"/>
        <v>1</v>
      </c>
      <c r="D410" s="143"/>
      <c r="H410" s="160">
        <f t="shared" si="37"/>
        <v>925.7250000000001</v>
      </c>
      <c r="M410" s="144"/>
    </row>
    <row r="411" spans="1:13" ht="12.75">
      <c r="A411" s="146">
        <f t="shared" si="38"/>
        <v>2035</v>
      </c>
      <c r="B411" s="146">
        <f t="shared" si="39"/>
        <v>2</v>
      </c>
      <c r="D411" s="143"/>
      <c r="H411" s="160">
        <f t="shared" si="37"/>
        <v>815.855</v>
      </c>
      <c r="M411" s="144"/>
    </row>
    <row r="412" spans="1:13" ht="12.75">
      <c r="A412" s="146">
        <f t="shared" si="38"/>
        <v>2035</v>
      </c>
      <c r="B412" s="146">
        <f t="shared" si="39"/>
        <v>3</v>
      </c>
      <c r="D412" s="143"/>
      <c r="H412" s="160">
        <f t="shared" si="37"/>
        <v>647.95</v>
      </c>
      <c r="M412" s="144"/>
    </row>
    <row r="413" spans="1:13" ht="12.75">
      <c r="A413" s="146">
        <f t="shared" si="38"/>
        <v>2035</v>
      </c>
      <c r="B413" s="146">
        <f t="shared" si="39"/>
        <v>4</v>
      </c>
      <c r="D413" s="143"/>
      <c r="H413" s="160">
        <f t="shared" si="37"/>
        <v>388.505</v>
      </c>
      <c r="M413" s="144"/>
    </row>
    <row r="414" spans="1:13" ht="12.75">
      <c r="A414" s="146">
        <f t="shared" si="38"/>
        <v>2035</v>
      </c>
      <c r="B414" s="146">
        <f t="shared" si="39"/>
        <v>5</v>
      </c>
      <c r="D414" s="143"/>
      <c r="H414" s="160">
        <f t="shared" si="37"/>
        <v>168.735</v>
      </c>
      <c r="M414" s="144"/>
    </row>
    <row r="415" spans="1:13" ht="12.75">
      <c r="A415" s="146">
        <f t="shared" si="38"/>
        <v>2035</v>
      </c>
      <c r="B415" s="146">
        <f t="shared" si="39"/>
        <v>6</v>
      </c>
      <c r="D415" s="143"/>
      <c r="H415" s="160">
        <f t="shared" si="37"/>
        <v>37.3025</v>
      </c>
      <c r="M415" s="144"/>
    </row>
    <row r="416" spans="1:13" ht="12.75">
      <c r="A416" s="146">
        <f t="shared" si="38"/>
        <v>2035</v>
      </c>
      <c r="B416" s="146">
        <f t="shared" si="39"/>
        <v>7</v>
      </c>
      <c r="D416" s="143"/>
      <c r="H416" s="160">
        <f t="shared" si="37"/>
        <v>0.975</v>
      </c>
      <c r="M416" s="144"/>
    </row>
    <row r="417" spans="1:13" ht="12.75">
      <c r="A417" s="146">
        <f t="shared" si="38"/>
        <v>2035</v>
      </c>
      <c r="B417" s="146">
        <f t="shared" si="39"/>
        <v>8</v>
      </c>
      <c r="D417" s="143"/>
      <c r="H417" s="160">
        <f t="shared" si="37"/>
        <v>0.35</v>
      </c>
      <c r="M417" s="144"/>
    </row>
    <row r="418" spans="1:13" ht="12.75">
      <c r="A418" s="146">
        <f t="shared" si="38"/>
        <v>2035</v>
      </c>
      <c r="B418" s="146">
        <f t="shared" si="39"/>
        <v>9</v>
      </c>
      <c r="D418" s="143"/>
      <c r="H418" s="160">
        <f t="shared" si="37"/>
        <v>7.842499999999999</v>
      </c>
      <c r="M418" s="144"/>
    </row>
    <row r="419" spans="1:13" ht="12.75">
      <c r="A419" s="146">
        <f t="shared" si="38"/>
        <v>2035</v>
      </c>
      <c r="B419" s="146">
        <f t="shared" si="39"/>
        <v>10</v>
      </c>
      <c r="D419" s="143"/>
      <c r="H419" s="160">
        <f t="shared" si="37"/>
        <v>119.92</v>
      </c>
      <c r="M419" s="144"/>
    </row>
    <row r="420" spans="1:13" ht="12.75">
      <c r="A420" s="146">
        <f t="shared" si="38"/>
        <v>2035</v>
      </c>
      <c r="B420" s="146">
        <f t="shared" si="39"/>
        <v>11</v>
      </c>
      <c r="D420" s="143"/>
      <c r="H420" s="160">
        <f t="shared" si="37"/>
        <v>392.51750000000004</v>
      </c>
      <c r="M420" s="144"/>
    </row>
    <row r="421" spans="1:13" ht="12.75">
      <c r="A421" s="146">
        <f t="shared" si="38"/>
        <v>2035</v>
      </c>
      <c r="B421" s="146">
        <f t="shared" si="39"/>
        <v>12</v>
      </c>
      <c r="D421" s="143"/>
      <c r="H421" s="160">
        <f t="shared" si="37"/>
        <v>683.0475</v>
      </c>
      <c r="M421" s="144"/>
    </row>
    <row r="422" spans="1:13" ht="12.75">
      <c r="A422" s="146">
        <f t="shared" si="38"/>
        <v>2036</v>
      </c>
      <c r="B422" s="146">
        <f t="shared" si="39"/>
        <v>1</v>
      </c>
      <c r="D422" s="143"/>
      <c r="H422" s="160">
        <f t="shared" si="37"/>
        <v>925.7250000000001</v>
      </c>
      <c r="M422" s="144"/>
    </row>
    <row r="423" spans="1:13" ht="12.75">
      <c r="A423" s="146">
        <f t="shared" si="38"/>
        <v>2036</v>
      </c>
      <c r="B423" s="146">
        <f t="shared" si="39"/>
        <v>2</v>
      </c>
      <c r="D423" s="143"/>
      <c r="H423" s="160">
        <f t="shared" si="37"/>
        <v>815.855</v>
      </c>
      <c r="M423" s="144"/>
    </row>
    <row r="424" spans="1:13" ht="12.75">
      <c r="A424" s="146">
        <f t="shared" si="38"/>
        <v>2036</v>
      </c>
      <c r="B424" s="146">
        <f t="shared" si="39"/>
        <v>3</v>
      </c>
      <c r="D424" s="143"/>
      <c r="H424" s="160">
        <f t="shared" si="37"/>
        <v>647.95</v>
      </c>
      <c r="M424" s="144"/>
    </row>
    <row r="425" spans="1:13" ht="12.75">
      <c r="A425" s="146">
        <f t="shared" si="38"/>
        <v>2036</v>
      </c>
      <c r="B425" s="146">
        <f t="shared" si="39"/>
        <v>4</v>
      </c>
      <c r="D425" s="143"/>
      <c r="H425" s="160">
        <f t="shared" si="37"/>
        <v>388.505</v>
      </c>
      <c r="M425" s="144"/>
    </row>
    <row r="426" spans="1:13" ht="12.75">
      <c r="A426" s="146">
        <f t="shared" si="38"/>
        <v>2036</v>
      </c>
      <c r="B426" s="146">
        <f t="shared" si="39"/>
        <v>5</v>
      </c>
      <c r="D426" s="143"/>
      <c r="H426" s="160">
        <f t="shared" si="37"/>
        <v>168.735</v>
      </c>
      <c r="M426" s="144"/>
    </row>
    <row r="427" spans="1:13" ht="12.75">
      <c r="A427" s="146">
        <f t="shared" si="38"/>
        <v>2036</v>
      </c>
      <c r="B427" s="146">
        <f t="shared" si="39"/>
        <v>6</v>
      </c>
      <c r="D427" s="143"/>
      <c r="H427" s="160">
        <f t="shared" si="37"/>
        <v>37.3025</v>
      </c>
      <c r="M427" s="144"/>
    </row>
    <row r="428" spans="1:13" ht="12.75">
      <c r="A428" s="146">
        <f t="shared" si="38"/>
        <v>2036</v>
      </c>
      <c r="B428" s="146">
        <f t="shared" si="39"/>
        <v>7</v>
      </c>
      <c r="D428" s="143"/>
      <c r="H428" s="160">
        <f t="shared" si="37"/>
        <v>0.975</v>
      </c>
      <c r="M428" s="144"/>
    </row>
    <row r="429" spans="1:13" ht="12.75">
      <c r="A429" s="146">
        <f t="shared" si="38"/>
        <v>2036</v>
      </c>
      <c r="B429" s="146">
        <f t="shared" si="39"/>
        <v>8</v>
      </c>
      <c r="D429" s="143"/>
      <c r="H429" s="160">
        <f t="shared" si="37"/>
        <v>0.35</v>
      </c>
      <c r="M429" s="144"/>
    </row>
    <row r="430" spans="1:13" ht="12.75">
      <c r="A430" s="146">
        <f t="shared" si="38"/>
        <v>2036</v>
      </c>
      <c r="B430" s="146">
        <f t="shared" si="39"/>
        <v>9</v>
      </c>
      <c r="D430" s="143"/>
      <c r="H430" s="160">
        <f t="shared" si="37"/>
        <v>7.842499999999999</v>
      </c>
      <c r="M430" s="144"/>
    </row>
    <row r="431" spans="1:13" ht="12.75">
      <c r="A431" s="146">
        <f t="shared" si="38"/>
        <v>2036</v>
      </c>
      <c r="B431" s="146">
        <f t="shared" si="39"/>
        <v>10</v>
      </c>
      <c r="D431" s="143"/>
      <c r="H431" s="160">
        <f t="shared" si="37"/>
        <v>119.92</v>
      </c>
      <c r="M431" s="144"/>
    </row>
    <row r="432" spans="1:13" ht="12.75">
      <c r="A432" s="146">
        <f t="shared" si="38"/>
        <v>2036</v>
      </c>
      <c r="B432" s="146">
        <f t="shared" si="39"/>
        <v>11</v>
      </c>
      <c r="D432" s="143"/>
      <c r="H432" s="160">
        <f t="shared" si="37"/>
        <v>392.51750000000004</v>
      </c>
      <c r="M432" s="144"/>
    </row>
    <row r="433" spans="1:13" ht="12.75">
      <c r="A433" s="146">
        <f t="shared" si="38"/>
        <v>2036</v>
      </c>
      <c r="B433" s="146">
        <f t="shared" si="39"/>
        <v>12</v>
      </c>
      <c r="D433" s="143"/>
      <c r="H433" s="160">
        <f t="shared" si="37"/>
        <v>683.0475</v>
      </c>
      <c r="M433" s="144"/>
    </row>
    <row r="434" spans="1:13" ht="12.75">
      <c r="A434" s="146">
        <f t="shared" si="38"/>
        <v>2037</v>
      </c>
      <c r="B434" s="146">
        <f t="shared" si="39"/>
        <v>1</v>
      </c>
      <c r="D434" s="143"/>
      <c r="H434" s="160">
        <f t="shared" si="37"/>
        <v>925.7250000000001</v>
      </c>
      <c r="M434" s="144"/>
    </row>
    <row r="435" spans="1:13" ht="12.75">
      <c r="A435" s="146">
        <f t="shared" si="38"/>
        <v>2037</v>
      </c>
      <c r="B435" s="146">
        <f t="shared" si="39"/>
        <v>2</v>
      </c>
      <c r="D435" s="143"/>
      <c r="H435" s="160">
        <f t="shared" si="37"/>
        <v>815.855</v>
      </c>
      <c r="M435" s="144"/>
    </row>
    <row r="436" spans="1:13" ht="12.75">
      <c r="A436" s="146">
        <f t="shared" si="38"/>
        <v>2037</v>
      </c>
      <c r="B436" s="146">
        <f t="shared" si="39"/>
        <v>3</v>
      </c>
      <c r="D436" s="143"/>
      <c r="H436" s="160">
        <f t="shared" si="37"/>
        <v>647.95</v>
      </c>
      <c r="M436" s="144"/>
    </row>
    <row r="437" spans="1:13" ht="12.75">
      <c r="A437" s="146">
        <f t="shared" si="38"/>
        <v>2037</v>
      </c>
      <c r="B437" s="146">
        <f t="shared" si="39"/>
        <v>4</v>
      </c>
      <c r="D437" s="143"/>
      <c r="H437" s="160">
        <f t="shared" si="37"/>
        <v>388.505</v>
      </c>
      <c r="M437" s="144"/>
    </row>
    <row r="438" spans="1:13" ht="12.75">
      <c r="A438" s="146">
        <f t="shared" si="38"/>
        <v>2037</v>
      </c>
      <c r="B438" s="146">
        <f t="shared" si="39"/>
        <v>5</v>
      </c>
      <c r="D438" s="143"/>
      <c r="H438" s="160">
        <f t="shared" si="37"/>
        <v>168.735</v>
      </c>
      <c r="M438" s="144"/>
    </row>
    <row r="439" spans="1:13" ht="12.75">
      <c r="A439" s="146">
        <f t="shared" si="38"/>
        <v>2037</v>
      </c>
      <c r="B439" s="146">
        <f t="shared" si="39"/>
        <v>6</v>
      </c>
      <c r="D439" s="143"/>
      <c r="H439" s="160">
        <f t="shared" si="37"/>
        <v>37.3025</v>
      </c>
      <c r="M439" s="144"/>
    </row>
    <row r="440" spans="1:13" ht="12.75">
      <c r="A440" s="146">
        <f t="shared" si="38"/>
        <v>2037</v>
      </c>
      <c r="B440" s="146">
        <f t="shared" si="39"/>
        <v>7</v>
      </c>
      <c r="D440" s="143"/>
      <c r="H440" s="160">
        <f t="shared" si="37"/>
        <v>0.975</v>
      </c>
      <c r="M440" s="144"/>
    </row>
    <row r="441" spans="1:13" ht="12.75">
      <c r="A441" s="146">
        <f t="shared" si="38"/>
        <v>2037</v>
      </c>
      <c r="B441" s="146">
        <f t="shared" si="39"/>
        <v>8</v>
      </c>
      <c r="D441" s="143"/>
      <c r="H441" s="160">
        <f t="shared" si="37"/>
        <v>0.35</v>
      </c>
      <c r="M441" s="144"/>
    </row>
    <row r="442" spans="1:13" ht="12.75">
      <c r="A442" s="146">
        <f t="shared" si="38"/>
        <v>2037</v>
      </c>
      <c r="B442" s="146">
        <f t="shared" si="39"/>
        <v>9</v>
      </c>
      <c r="D442" s="143"/>
      <c r="H442" s="160">
        <f t="shared" si="37"/>
        <v>7.842499999999999</v>
      </c>
      <c r="M442" s="144"/>
    </row>
    <row r="443" spans="1:13" ht="12.75">
      <c r="A443" s="146">
        <f t="shared" si="38"/>
        <v>2037</v>
      </c>
      <c r="B443" s="146">
        <f t="shared" si="39"/>
        <v>10</v>
      </c>
      <c r="D443" s="143"/>
      <c r="H443" s="160">
        <f t="shared" si="37"/>
        <v>119.92</v>
      </c>
      <c r="M443" s="144"/>
    </row>
    <row r="444" spans="1:13" ht="12.75">
      <c r="A444" s="146">
        <f t="shared" si="38"/>
        <v>2037</v>
      </c>
      <c r="B444" s="146">
        <f t="shared" si="39"/>
        <v>11</v>
      </c>
      <c r="D444" s="143"/>
      <c r="H444" s="160">
        <f t="shared" si="37"/>
        <v>392.51750000000004</v>
      </c>
      <c r="M444" s="144"/>
    </row>
    <row r="445" spans="1:13" ht="12.75">
      <c r="A445" s="146">
        <f t="shared" si="38"/>
        <v>2037</v>
      </c>
      <c r="B445" s="146">
        <f t="shared" si="39"/>
        <v>12</v>
      </c>
      <c r="D445" s="143"/>
      <c r="H445" s="160">
        <f t="shared" si="37"/>
        <v>683.0475</v>
      </c>
      <c r="M445" s="144"/>
    </row>
    <row r="446" spans="1:13" ht="12.75">
      <c r="A446" s="146">
        <f t="shared" si="38"/>
        <v>2038</v>
      </c>
      <c r="B446" s="146">
        <f t="shared" si="39"/>
        <v>1</v>
      </c>
      <c r="D446" s="143"/>
      <c r="H446" s="160">
        <f t="shared" si="37"/>
        <v>925.7250000000001</v>
      </c>
      <c r="M446" s="144"/>
    </row>
    <row r="447" spans="1:13" ht="12.75">
      <c r="A447" s="146">
        <f t="shared" si="38"/>
        <v>2038</v>
      </c>
      <c r="B447" s="146">
        <f t="shared" si="39"/>
        <v>2</v>
      </c>
      <c r="D447" s="143"/>
      <c r="H447" s="160">
        <f t="shared" si="37"/>
        <v>815.855</v>
      </c>
      <c r="M447" s="144"/>
    </row>
    <row r="448" spans="1:13" ht="12.75">
      <c r="A448" s="146">
        <f t="shared" si="38"/>
        <v>2038</v>
      </c>
      <c r="B448" s="146">
        <f t="shared" si="39"/>
        <v>3</v>
      </c>
      <c r="D448" s="143"/>
      <c r="H448" s="160">
        <f t="shared" si="37"/>
        <v>647.95</v>
      </c>
      <c r="M448" s="144"/>
    </row>
    <row r="449" spans="1:13" ht="12.75">
      <c r="A449" s="146">
        <f t="shared" si="38"/>
        <v>2038</v>
      </c>
      <c r="B449" s="146">
        <f t="shared" si="39"/>
        <v>4</v>
      </c>
      <c r="D449" s="143"/>
      <c r="H449" s="160">
        <f t="shared" si="37"/>
        <v>388.505</v>
      </c>
      <c r="M449" s="144"/>
    </row>
    <row r="450" spans="1:13" ht="12.75">
      <c r="A450" s="146">
        <f t="shared" si="38"/>
        <v>2038</v>
      </c>
      <c r="B450" s="146">
        <f t="shared" si="39"/>
        <v>5</v>
      </c>
      <c r="D450" s="143"/>
      <c r="H450" s="160">
        <f aca="true" t="shared" si="40" ref="H450:H513">+H438</f>
        <v>168.735</v>
      </c>
      <c r="M450" s="144"/>
    </row>
    <row r="451" spans="1:13" ht="12.75">
      <c r="A451" s="146">
        <f t="shared" si="38"/>
        <v>2038</v>
      </c>
      <c r="B451" s="146">
        <f t="shared" si="39"/>
        <v>6</v>
      </c>
      <c r="D451" s="143"/>
      <c r="H451" s="160">
        <f t="shared" si="40"/>
        <v>37.3025</v>
      </c>
      <c r="M451" s="144"/>
    </row>
    <row r="452" spans="1:13" ht="12.75">
      <c r="A452" s="146">
        <f t="shared" si="38"/>
        <v>2038</v>
      </c>
      <c r="B452" s="146">
        <f t="shared" si="39"/>
        <v>7</v>
      </c>
      <c r="D452" s="143"/>
      <c r="H452" s="160">
        <f t="shared" si="40"/>
        <v>0.975</v>
      </c>
      <c r="M452" s="144"/>
    </row>
    <row r="453" spans="1:13" ht="12.75">
      <c r="A453" s="146">
        <f t="shared" si="38"/>
        <v>2038</v>
      </c>
      <c r="B453" s="146">
        <f t="shared" si="39"/>
        <v>8</v>
      </c>
      <c r="D453" s="143"/>
      <c r="H453" s="160">
        <f t="shared" si="40"/>
        <v>0.35</v>
      </c>
      <c r="M453" s="144"/>
    </row>
    <row r="454" spans="1:13" ht="12.75">
      <c r="A454" s="146">
        <f t="shared" si="38"/>
        <v>2038</v>
      </c>
      <c r="B454" s="146">
        <f t="shared" si="39"/>
        <v>9</v>
      </c>
      <c r="D454" s="143"/>
      <c r="H454" s="160">
        <f t="shared" si="40"/>
        <v>7.842499999999999</v>
      </c>
      <c r="M454" s="144"/>
    </row>
    <row r="455" spans="1:13" ht="12.75">
      <c r="A455" s="146">
        <f t="shared" si="38"/>
        <v>2038</v>
      </c>
      <c r="B455" s="146">
        <f t="shared" si="39"/>
        <v>10</v>
      </c>
      <c r="D455" s="143"/>
      <c r="H455" s="160">
        <f t="shared" si="40"/>
        <v>119.92</v>
      </c>
      <c r="M455" s="144"/>
    </row>
    <row r="456" spans="1:13" ht="12.75">
      <c r="A456" s="146">
        <f t="shared" si="38"/>
        <v>2038</v>
      </c>
      <c r="B456" s="146">
        <f t="shared" si="39"/>
        <v>11</v>
      </c>
      <c r="D456" s="143"/>
      <c r="H456" s="160">
        <f t="shared" si="40"/>
        <v>392.51750000000004</v>
      </c>
      <c r="M456" s="144"/>
    </row>
    <row r="457" spans="1:13" ht="12.75">
      <c r="A457" s="146">
        <f t="shared" si="38"/>
        <v>2038</v>
      </c>
      <c r="B457" s="146">
        <f t="shared" si="39"/>
        <v>12</v>
      </c>
      <c r="D457" s="143"/>
      <c r="H457" s="160">
        <f t="shared" si="40"/>
        <v>683.0475</v>
      </c>
      <c r="M457" s="144"/>
    </row>
    <row r="458" spans="1:13" ht="12.75">
      <c r="A458" s="146">
        <f t="shared" si="38"/>
        <v>2039</v>
      </c>
      <c r="B458" s="146">
        <f t="shared" si="39"/>
        <v>1</v>
      </c>
      <c r="D458" s="143"/>
      <c r="H458" s="160">
        <f t="shared" si="40"/>
        <v>925.7250000000001</v>
      </c>
      <c r="M458" s="144"/>
    </row>
    <row r="459" spans="1:13" ht="12.75">
      <c r="A459" s="146">
        <f t="shared" si="38"/>
        <v>2039</v>
      </c>
      <c r="B459" s="146">
        <f t="shared" si="39"/>
        <v>2</v>
      </c>
      <c r="D459" s="143"/>
      <c r="H459" s="160">
        <f t="shared" si="40"/>
        <v>815.855</v>
      </c>
      <c r="M459" s="144"/>
    </row>
    <row r="460" spans="1:13" ht="12.75">
      <c r="A460" s="146">
        <f t="shared" si="38"/>
        <v>2039</v>
      </c>
      <c r="B460" s="146">
        <f t="shared" si="39"/>
        <v>3</v>
      </c>
      <c r="D460" s="143"/>
      <c r="H460" s="160">
        <f t="shared" si="40"/>
        <v>647.95</v>
      </c>
      <c r="M460" s="144"/>
    </row>
    <row r="461" spans="1:13" ht="12.75">
      <c r="A461" s="146">
        <f t="shared" si="38"/>
        <v>2039</v>
      </c>
      <c r="B461" s="146">
        <f t="shared" si="39"/>
        <v>4</v>
      </c>
      <c r="D461" s="143"/>
      <c r="H461" s="160">
        <f t="shared" si="40"/>
        <v>388.505</v>
      </c>
      <c r="M461" s="144"/>
    </row>
    <row r="462" spans="1:13" ht="12.75">
      <c r="A462" s="146">
        <f t="shared" si="38"/>
        <v>2039</v>
      </c>
      <c r="B462" s="146">
        <f t="shared" si="39"/>
        <v>5</v>
      </c>
      <c r="D462" s="143"/>
      <c r="H462" s="160">
        <f t="shared" si="40"/>
        <v>168.735</v>
      </c>
      <c r="M462" s="144"/>
    </row>
    <row r="463" spans="1:13" ht="12.75">
      <c r="A463" s="146">
        <f aca="true" t="shared" si="41" ref="A463:A526">+A451+1</f>
        <v>2039</v>
      </c>
      <c r="B463" s="146">
        <f aca="true" t="shared" si="42" ref="B463:B526">+B451</f>
        <v>6</v>
      </c>
      <c r="D463" s="143"/>
      <c r="H463" s="160">
        <f t="shared" si="40"/>
        <v>37.3025</v>
      </c>
      <c r="M463" s="144"/>
    </row>
    <row r="464" spans="1:13" ht="12.75">
      <c r="A464" s="146">
        <f t="shared" si="41"/>
        <v>2039</v>
      </c>
      <c r="B464" s="146">
        <f t="shared" si="42"/>
        <v>7</v>
      </c>
      <c r="D464" s="143"/>
      <c r="H464" s="160">
        <f t="shared" si="40"/>
        <v>0.975</v>
      </c>
      <c r="M464" s="144"/>
    </row>
    <row r="465" spans="1:13" ht="12.75">
      <c r="A465" s="146">
        <f t="shared" si="41"/>
        <v>2039</v>
      </c>
      <c r="B465" s="146">
        <f t="shared" si="42"/>
        <v>8</v>
      </c>
      <c r="D465" s="143"/>
      <c r="H465" s="160">
        <f t="shared" si="40"/>
        <v>0.35</v>
      </c>
      <c r="M465" s="144"/>
    </row>
    <row r="466" spans="1:13" ht="12.75">
      <c r="A466" s="146">
        <f t="shared" si="41"/>
        <v>2039</v>
      </c>
      <c r="B466" s="146">
        <f t="shared" si="42"/>
        <v>9</v>
      </c>
      <c r="D466" s="143"/>
      <c r="H466" s="160">
        <f t="shared" si="40"/>
        <v>7.842499999999999</v>
      </c>
      <c r="M466" s="144"/>
    </row>
    <row r="467" spans="1:13" ht="12.75">
      <c r="A467" s="146">
        <f t="shared" si="41"/>
        <v>2039</v>
      </c>
      <c r="B467" s="146">
        <f t="shared" si="42"/>
        <v>10</v>
      </c>
      <c r="D467" s="143"/>
      <c r="H467" s="160">
        <f t="shared" si="40"/>
        <v>119.92</v>
      </c>
      <c r="M467" s="144"/>
    </row>
    <row r="468" spans="1:13" ht="12.75">
      <c r="A468" s="146">
        <f t="shared" si="41"/>
        <v>2039</v>
      </c>
      <c r="B468" s="146">
        <f t="shared" si="42"/>
        <v>11</v>
      </c>
      <c r="D468" s="143"/>
      <c r="H468" s="160">
        <f t="shared" si="40"/>
        <v>392.51750000000004</v>
      </c>
      <c r="M468" s="144"/>
    </row>
    <row r="469" spans="1:13" ht="12.75">
      <c r="A469" s="146">
        <f t="shared" si="41"/>
        <v>2039</v>
      </c>
      <c r="B469" s="146">
        <f t="shared" si="42"/>
        <v>12</v>
      </c>
      <c r="D469" s="143"/>
      <c r="H469" s="160">
        <f t="shared" si="40"/>
        <v>683.0475</v>
      </c>
      <c r="M469" s="144"/>
    </row>
    <row r="470" spans="1:13" ht="12.75">
      <c r="A470" s="146">
        <f t="shared" si="41"/>
        <v>2040</v>
      </c>
      <c r="B470" s="146">
        <f t="shared" si="42"/>
        <v>1</v>
      </c>
      <c r="D470" s="143"/>
      <c r="H470" s="160">
        <f t="shared" si="40"/>
        <v>925.7250000000001</v>
      </c>
      <c r="M470" s="144"/>
    </row>
    <row r="471" spans="1:13" ht="12.75">
      <c r="A471" s="146">
        <f t="shared" si="41"/>
        <v>2040</v>
      </c>
      <c r="B471" s="146">
        <f t="shared" si="42"/>
        <v>2</v>
      </c>
      <c r="D471" s="143"/>
      <c r="H471" s="160">
        <f t="shared" si="40"/>
        <v>815.855</v>
      </c>
      <c r="M471" s="144"/>
    </row>
    <row r="472" spans="1:13" ht="12.75">
      <c r="A472" s="146">
        <f t="shared" si="41"/>
        <v>2040</v>
      </c>
      <c r="B472" s="146">
        <f t="shared" si="42"/>
        <v>3</v>
      </c>
      <c r="D472" s="143"/>
      <c r="H472" s="160">
        <f t="shared" si="40"/>
        <v>647.95</v>
      </c>
      <c r="M472" s="144"/>
    </row>
    <row r="473" spans="1:13" ht="12.75">
      <c r="A473" s="146">
        <f t="shared" si="41"/>
        <v>2040</v>
      </c>
      <c r="B473" s="146">
        <f t="shared" si="42"/>
        <v>4</v>
      </c>
      <c r="D473" s="143"/>
      <c r="H473" s="160">
        <f t="shared" si="40"/>
        <v>388.505</v>
      </c>
      <c r="M473" s="144"/>
    </row>
    <row r="474" spans="1:13" ht="12.75">
      <c r="A474" s="146">
        <f t="shared" si="41"/>
        <v>2040</v>
      </c>
      <c r="B474" s="146">
        <f t="shared" si="42"/>
        <v>5</v>
      </c>
      <c r="D474" s="143"/>
      <c r="H474" s="160">
        <f t="shared" si="40"/>
        <v>168.735</v>
      </c>
      <c r="M474" s="144"/>
    </row>
    <row r="475" spans="1:13" ht="12.75">
      <c r="A475" s="146">
        <f t="shared" si="41"/>
        <v>2040</v>
      </c>
      <c r="B475" s="146">
        <f t="shared" si="42"/>
        <v>6</v>
      </c>
      <c r="D475" s="143"/>
      <c r="H475" s="160">
        <f t="shared" si="40"/>
        <v>37.3025</v>
      </c>
      <c r="M475" s="144"/>
    </row>
    <row r="476" spans="1:13" ht="12.75">
      <c r="A476" s="146">
        <f t="shared" si="41"/>
        <v>2040</v>
      </c>
      <c r="B476" s="146">
        <f t="shared" si="42"/>
        <v>7</v>
      </c>
      <c r="D476" s="143"/>
      <c r="H476" s="160">
        <f t="shared" si="40"/>
        <v>0.975</v>
      </c>
      <c r="M476" s="144"/>
    </row>
    <row r="477" spans="1:13" ht="12.75">
      <c r="A477" s="146">
        <f t="shared" si="41"/>
        <v>2040</v>
      </c>
      <c r="B477" s="146">
        <f t="shared" si="42"/>
        <v>8</v>
      </c>
      <c r="D477" s="143"/>
      <c r="H477" s="160">
        <f t="shared" si="40"/>
        <v>0.35</v>
      </c>
      <c r="M477" s="144"/>
    </row>
    <row r="478" spans="1:13" ht="12.75">
      <c r="A478" s="146">
        <f t="shared" si="41"/>
        <v>2040</v>
      </c>
      <c r="B478" s="146">
        <f t="shared" si="42"/>
        <v>9</v>
      </c>
      <c r="D478" s="143"/>
      <c r="H478" s="160">
        <f t="shared" si="40"/>
        <v>7.842499999999999</v>
      </c>
      <c r="M478" s="144"/>
    </row>
    <row r="479" spans="1:13" ht="12.75">
      <c r="A479" s="146">
        <f t="shared" si="41"/>
        <v>2040</v>
      </c>
      <c r="B479" s="146">
        <f t="shared" si="42"/>
        <v>10</v>
      </c>
      <c r="D479" s="143"/>
      <c r="H479" s="160">
        <f t="shared" si="40"/>
        <v>119.92</v>
      </c>
      <c r="M479" s="144"/>
    </row>
    <row r="480" spans="1:13" ht="12.75">
      <c r="A480" s="146">
        <f t="shared" si="41"/>
        <v>2040</v>
      </c>
      <c r="B480" s="146">
        <f t="shared" si="42"/>
        <v>11</v>
      </c>
      <c r="D480" s="143"/>
      <c r="H480" s="160">
        <f t="shared" si="40"/>
        <v>392.51750000000004</v>
      </c>
      <c r="M480" s="144"/>
    </row>
    <row r="481" spans="1:13" ht="12.75">
      <c r="A481" s="146">
        <f t="shared" si="41"/>
        <v>2040</v>
      </c>
      <c r="B481" s="146">
        <f t="shared" si="42"/>
        <v>12</v>
      </c>
      <c r="D481" s="143"/>
      <c r="H481" s="160">
        <f t="shared" si="40"/>
        <v>683.0475</v>
      </c>
      <c r="M481" s="144"/>
    </row>
    <row r="482" spans="1:13" ht="12.75">
      <c r="A482" s="146">
        <f t="shared" si="41"/>
        <v>2041</v>
      </c>
      <c r="B482" s="146">
        <f t="shared" si="42"/>
        <v>1</v>
      </c>
      <c r="D482" s="143"/>
      <c r="H482" s="160">
        <f t="shared" si="40"/>
        <v>925.7250000000001</v>
      </c>
      <c r="M482" s="144"/>
    </row>
    <row r="483" spans="1:13" ht="12.75">
      <c r="A483" s="146">
        <f t="shared" si="41"/>
        <v>2041</v>
      </c>
      <c r="B483" s="146">
        <f t="shared" si="42"/>
        <v>2</v>
      </c>
      <c r="D483" s="143"/>
      <c r="H483" s="160">
        <f t="shared" si="40"/>
        <v>815.855</v>
      </c>
      <c r="M483" s="144"/>
    </row>
    <row r="484" spans="1:13" ht="12.75">
      <c r="A484" s="146">
        <f t="shared" si="41"/>
        <v>2041</v>
      </c>
      <c r="B484" s="146">
        <f t="shared" si="42"/>
        <v>3</v>
      </c>
      <c r="D484" s="143"/>
      <c r="H484" s="160">
        <f t="shared" si="40"/>
        <v>647.95</v>
      </c>
      <c r="M484" s="144"/>
    </row>
    <row r="485" spans="1:13" ht="12.75">
      <c r="A485" s="146">
        <f t="shared" si="41"/>
        <v>2041</v>
      </c>
      <c r="B485" s="146">
        <f t="shared" si="42"/>
        <v>4</v>
      </c>
      <c r="D485" s="143"/>
      <c r="H485" s="160">
        <f t="shared" si="40"/>
        <v>388.505</v>
      </c>
      <c r="M485" s="144"/>
    </row>
    <row r="486" spans="1:13" ht="12.75">
      <c r="A486" s="146">
        <f t="shared" si="41"/>
        <v>2041</v>
      </c>
      <c r="B486" s="146">
        <f t="shared" si="42"/>
        <v>5</v>
      </c>
      <c r="D486" s="143"/>
      <c r="H486" s="160">
        <f t="shared" si="40"/>
        <v>168.735</v>
      </c>
      <c r="M486" s="144"/>
    </row>
    <row r="487" spans="1:13" ht="12.75">
      <c r="A487" s="146">
        <f t="shared" si="41"/>
        <v>2041</v>
      </c>
      <c r="B487" s="146">
        <f t="shared" si="42"/>
        <v>6</v>
      </c>
      <c r="D487" s="143"/>
      <c r="H487" s="160">
        <f t="shared" si="40"/>
        <v>37.3025</v>
      </c>
      <c r="M487" s="144"/>
    </row>
    <row r="488" spans="1:13" ht="12.75">
      <c r="A488" s="146">
        <f t="shared" si="41"/>
        <v>2041</v>
      </c>
      <c r="B488" s="146">
        <f t="shared" si="42"/>
        <v>7</v>
      </c>
      <c r="D488" s="143"/>
      <c r="H488" s="160">
        <f t="shared" si="40"/>
        <v>0.975</v>
      </c>
      <c r="M488" s="144"/>
    </row>
    <row r="489" spans="1:13" ht="12.75">
      <c r="A489" s="146">
        <f t="shared" si="41"/>
        <v>2041</v>
      </c>
      <c r="B489" s="146">
        <f t="shared" si="42"/>
        <v>8</v>
      </c>
      <c r="D489" s="143"/>
      <c r="H489" s="160">
        <f t="shared" si="40"/>
        <v>0.35</v>
      </c>
      <c r="M489" s="144"/>
    </row>
    <row r="490" spans="1:13" ht="12.75">
      <c r="A490" s="146">
        <f t="shared" si="41"/>
        <v>2041</v>
      </c>
      <c r="B490" s="146">
        <f t="shared" si="42"/>
        <v>9</v>
      </c>
      <c r="D490" s="143"/>
      <c r="H490" s="160">
        <f t="shared" si="40"/>
        <v>7.842499999999999</v>
      </c>
      <c r="M490" s="144"/>
    </row>
    <row r="491" spans="1:13" ht="12.75">
      <c r="A491" s="146">
        <f t="shared" si="41"/>
        <v>2041</v>
      </c>
      <c r="B491" s="146">
        <f t="shared" si="42"/>
        <v>10</v>
      </c>
      <c r="D491" s="143"/>
      <c r="H491" s="160">
        <f t="shared" si="40"/>
        <v>119.92</v>
      </c>
      <c r="M491" s="144"/>
    </row>
    <row r="492" spans="1:13" ht="12.75">
      <c r="A492" s="146">
        <f t="shared" si="41"/>
        <v>2041</v>
      </c>
      <c r="B492" s="146">
        <f t="shared" si="42"/>
        <v>11</v>
      </c>
      <c r="D492" s="143"/>
      <c r="H492" s="160">
        <f t="shared" si="40"/>
        <v>392.51750000000004</v>
      </c>
      <c r="M492" s="144"/>
    </row>
    <row r="493" spans="1:13" ht="12.75">
      <c r="A493" s="146">
        <f t="shared" si="41"/>
        <v>2041</v>
      </c>
      <c r="B493" s="146">
        <f t="shared" si="42"/>
        <v>12</v>
      </c>
      <c r="D493" s="143"/>
      <c r="H493" s="160">
        <f t="shared" si="40"/>
        <v>683.0475</v>
      </c>
      <c r="M493" s="144"/>
    </row>
    <row r="494" spans="1:13" ht="12.75">
      <c r="A494" s="146">
        <f t="shared" si="41"/>
        <v>2042</v>
      </c>
      <c r="B494" s="146">
        <f t="shared" si="42"/>
        <v>1</v>
      </c>
      <c r="D494" s="143"/>
      <c r="H494" s="160">
        <f t="shared" si="40"/>
        <v>925.7250000000001</v>
      </c>
      <c r="M494" s="144"/>
    </row>
    <row r="495" spans="1:13" ht="12.75">
      <c r="A495" s="146">
        <f t="shared" si="41"/>
        <v>2042</v>
      </c>
      <c r="B495" s="146">
        <f t="shared" si="42"/>
        <v>2</v>
      </c>
      <c r="D495" s="143"/>
      <c r="H495" s="160">
        <f t="shared" si="40"/>
        <v>815.855</v>
      </c>
      <c r="M495" s="144"/>
    </row>
    <row r="496" spans="1:13" ht="12.75">
      <c r="A496" s="146">
        <f t="shared" si="41"/>
        <v>2042</v>
      </c>
      <c r="B496" s="146">
        <f t="shared" si="42"/>
        <v>3</v>
      </c>
      <c r="D496" s="143"/>
      <c r="H496" s="160">
        <f t="shared" si="40"/>
        <v>647.95</v>
      </c>
      <c r="M496" s="144"/>
    </row>
    <row r="497" spans="1:13" ht="12.75">
      <c r="A497" s="146">
        <f t="shared" si="41"/>
        <v>2042</v>
      </c>
      <c r="B497" s="146">
        <f t="shared" si="42"/>
        <v>4</v>
      </c>
      <c r="D497" s="143"/>
      <c r="H497" s="160">
        <f t="shared" si="40"/>
        <v>388.505</v>
      </c>
      <c r="M497" s="144"/>
    </row>
    <row r="498" spans="1:13" ht="12.75">
      <c r="A498" s="146">
        <f t="shared" si="41"/>
        <v>2042</v>
      </c>
      <c r="B498" s="146">
        <f t="shared" si="42"/>
        <v>5</v>
      </c>
      <c r="D498" s="143"/>
      <c r="H498" s="160">
        <f t="shared" si="40"/>
        <v>168.735</v>
      </c>
      <c r="M498" s="144"/>
    </row>
    <row r="499" spans="1:13" ht="12.75">
      <c r="A499" s="146">
        <f t="shared" si="41"/>
        <v>2042</v>
      </c>
      <c r="B499" s="146">
        <f t="shared" si="42"/>
        <v>6</v>
      </c>
      <c r="D499" s="143"/>
      <c r="H499" s="160">
        <f t="shared" si="40"/>
        <v>37.3025</v>
      </c>
      <c r="M499" s="144"/>
    </row>
    <row r="500" spans="1:13" ht="12.75">
      <c r="A500" s="146">
        <f t="shared" si="41"/>
        <v>2042</v>
      </c>
      <c r="B500" s="146">
        <f t="shared" si="42"/>
        <v>7</v>
      </c>
      <c r="D500" s="143"/>
      <c r="H500" s="160">
        <f t="shared" si="40"/>
        <v>0.975</v>
      </c>
      <c r="M500" s="144"/>
    </row>
    <row r="501" spans="1:13" ht="12.75">
      <c r="A501" s="146">
        <f t="shared" si="41"/>
        <v>2042</v>
      </c>
      <c r="B501" s="146">
        <f t="shared" si="42"/>
        <v>8</v>
      </c>
      <c r="D501" s="143"/>
      <c r="H501" s="160">
        <f t="shared" si="40"/>
        <v>0.35</v>
      </c>
      <c r="M501" s="144"/>
    </row>
    <row r="502" spans="1:13" ht="12.75">
      <c r="A502" s="146">
        <f t="shared" si="41"/>
        <v>2042</v>
      </c>
      <c r="B502" s="146">
        <f t="shared" si="42"/>
        <v>9</v>
      </c>
      <c r="D502" s="143"/>
      <c r="H502" s="160">
        <f t="shared" si="40"/>
        <v>7.842499999999999</v>
      </c>
      <c r="M502" s="144"/>
    </row>
    <row r="503" spans="1:13" ht="12.75">
      <c r="A503" s="146">
        <f t="shared" si="41"/>
        <v>2042</v>
      </c>
      <c r="B503" s="146">
        <f t="shared" si="42"/>
        <v>10</v>
      </c>
      <c r="D503" s="143"/>
      <c r="H503" s="160">
        <f t="shared" si="40"/>
        <v>119.92</v>
      </c>
      <c r="M503" s="144"/>
    </row>
    <row r="504" spans="1:13" ht="12.75">
      <c r="A504" s="146">
        <f t="shared" si="41"/>
        <v>2042</v>
      </c>
      <c r="B504" s="146">
        <f t="shared" si="42"/>
        <v>11</v>
      </c>
      <c r="D504" s="143"/>
      <c r="H504" s="160">
        <f t="shared" si="40"/>
        <v>392.51750000000004</v>
      </c>
      <c r="M504" s="144"/>
    </row>
    <row r="505" spans="1:13" ht="12.75">
      <c r="A505" s="146">
        <f t="shared" si="41"/>
        <v>2042</v>
      </c>
      <c r="B505" s="146">
        <f t="shared" si="42"/>
        <v>12</v>
      </c>
      <c r="D505" s="143"/>
      <c r="H505" s="160">
        <f t="shared" si="40"/>
        <v>683.0475</v>
      </c>
      <c r="M505" s="144"/>
    </row>
    <row r="506" spans="1:13" ht="12.75">
      <c r="A506" s="146">
        <f t="shared" si="41"/>
        <v>2043</v>
      </c>
      <c r="B506" s="146">
        <f t="shared" si="42"/>
        <v>1</v>
      </c>
      <c r="D506" s="143"/>
      <c r="H506" s="160">
        <f t="shared" si="40"/>
        <v>925.7250000000001</v>
      </c>
      <c r="M506" s="144"/>
    </row>
    <row r="507" spans="1:13" ht="12.75">
      <c r="A507" s="146">
        <f t="shared" si="41"/>
        <v>2043</v>
      </c>
      <c r="B507" s="146">
        <f t="shared" si="42"/>
        <v>2</v>
      </c>
      <c r="D507" s="143"/>
      <c r="H507" s="160">
        <f t="shared" si="40"/>
        <v>815.855</v>
      </c>
      <c r="M507" s="144"/>
    </row>
    <row r="508" spans="1:13" ht="12.75">
      <c r="A508" s="146">
        <f t="shared" si="41"/>
        <v>2043</v>
      </c>
      <c r="B508" s="146">
        <f t="shared" si="42"/>
        <v>3</v>
      </c>
      <c r="D508" s="143"/>
      <c r="H508" s="160">
        <f t="shared" si="40"/>
        <v>647.95</v>
      </c>
      <c r="M508" s="144"/>
    </row>
    <row r="509" spans="1:13" ht="12.75">
      <c r="A509" s="146">
        <f t="shared" si="41"/>
        <v>2043</v>
      </c>
      <c r="B509" s="146">
        <f t="shared" si="42"/>
        <v>4</v>
      </c>
      <c r="D509" s="143"/>
      <c r="H509" s="160">
        <f t="shared" si="40"/>
        <v>388.505</v>
      </c>
      <c r="M509" s="144"/>
    </row>
    <row r="510" spans="1:13" ht="12.75">
      <c r="A510" s="146">
        <f t="shared" si="41"/>
        <v>2043</v>
      </c>
      <c r="B510" s="146">
        <f t="shared" si="42"/>
        <v>5</v>
      </c>
      <c r="D510" s="143"/>
      <c r="H510" s="160">
        <f t="shared" si="40"/>
        <v>168.735</v>
      </c>
      <c r="M510" s="144"/>
    </row>
    <row r="511" spans="1:13" ht="12.75">
      <c r="A511" s="146">
        <f t="shared" si="41"/>
        <v>2043</v>
      </c>
      <c r="B511" s="146">
        <f t="shared" si="42"/>
        <v>6</v>
      </c>
      <c r="D511" s="143"/>
      <c r="H511" s="160">
        <f t="shared" si="40"/>
        <v>37.3025</v>
      </c>
      <c r="M511" s="144"/>
    </row>
    <row r="512" spans="1:13" ht="12.75">
      <c r="A512" s="146">
        <f t="shared" si="41"/>
        <v>2043</v>
      </c>
      <c r="B512" s="146">
        <f t="shared" si="42"/>
        <v>7</v>
      </c>
      <c r="D512" s="143"/>
      <c r="H512" s="160">
        <f t="shared" si="40"/>
        <v>0.975</v>
      </c>
      <c r="M512" s="144"/>
    </row>
    <row r="513" spans="1:13" ht="12.75">
      <c r="A513" s="146">
        <f t="shared" si="41"/>
        <v>2043</v>
      </c>
      <c r="B513" s="146">
        <f t="shared" si="42"/>
        <v>8</v>
      </c>
      <c r="D513" s="143"/>
      <c r="H513" s="160">
        <f t="shared" si="40"/>
        <v>0.35</v>
      </c>
      <c r="M513" s="144"/>
    </row>
    <row r="514" spans="1:13" ht="12.75">
      <c r="A514" s="146">
        <f t="shared" si="41"/>
        <v>2043</v>
      </c>
      <c r="B514" s="146">
        <f t="shared" si="42"/>
        <v>9</v>
      </c>
      <c r="D514" s="143"/>
      <c r="H514" s="160">
        <f aca="true" t="shared" si="43" ref="H514:H553">+H502</f>
        <v>7.842499999999999</v>
      </c>
      <c r="M514" s="144"/>
    </row>
    <row r="515" spans="1:13" ht="12.75">
      <c r="A515" s="146">
        <f t="shared" si="41"/>
        <v>2043</v>
      </c>
      <c r="B515" s="146">
        <f t="shared" si="42"/>
        <v>10</v>
      </c>
      <c r="D515" s="143"/>
      <c r="H515" s="160">
        <f t="shared" si="43"/>
        <v>119.92</v>
      </c>
      <c r="M515" s="144"/>
    </row>
    <row r="516" spans="1:13" ht="12.75">
      <c r="A516" s="146">
        <f t="shared" si="41"/>
        <v>2043</v>
      </c>
      <c r="B516" s="146">
        <f t="shared" si="42"/>
        <v>11</v>
      </c>
      <c r="D516" s="143"/>
      <c r="H516" s="160">
        <f t="shared" si="43"/>
        <v>392.51750000000004</v>
      </c>
      <c r="M516" s="144"/>
    </row>
    <row r="517" spans="1:13" ht="12.75">
      <c r="A517" s="146">
        <f t="shared" si="41"/>
        <v>2043</v>
      </c>
      <c r="B517" s="146">
        <f t="shared" si="42"/>
        <v>12</v>
      </c>
      <c r="D517" s="143"/>
      <c r="H517" s="160">
        <f t="shared" si="43"/>
        <v>683.0475</v>
      </c>
      <c r="M517" s="144"/>
    </row>
    <row r="518" spans="1:13" ht="12.75">
      <c r="A518" s="146">
        <f t="shared" si="41"/>
        <v>2044</v>
      </c>
      <c r="B518" s="146">
        <f t="shared" si="42"/>
        <v>1</v>
      </c>
      <c r="D518" s="143"/>
      <c r="H518" s="160">
        <f t="shared" si="43"/>
        <v>925.7250000000001</v>
      </c>
      <c r="M518" s="144"/>
    </row>
    <row r="519" spans="1:13" ht="12.75">
      <c r="A519" s="146">
        <f t="shared" si="41"/>
        <v>2044</v>
      </c>
      <c r="B519" s="146">
        <f t="shared" si="42"/>
        <v>2</v>
      </c>
      <c r="D519" s="143"/>
      <c r="H519" s="160">
        <f t="shared" si="43"/>
        <v>815.855</v>
      </c>
      <c r="M519" s="144"/>
    </row>
    <row r="520" spans="1:13" ht="12.75">
      <c r="A520" s="146">
        <f t="shared" si="41"/>
        <v>2044</v>
      </c>
      <c r="B520" s="146">
        <f t="shared" si="42"/>
        <v>3</v>
      </c>
      <c r="D520" s="143"/>
      <c r="H520" s="160">
        <f t="shared" si="43"/>
        <v>647.95</v>
      </c>
      <c r="M520" s="144"/>
    </row>
    <row r="521" spans="1:13" ht="12.75">
      <c r="A521" s="146">
        <f t="shared" si="41"/>
        <v>2044</v>
      </c>
      <c r="B521" s="146">
        <f t="shared" si="42"/>
        <v>4</v>
      </c>
      <c r="D521" s="143"/>
      <c r="H521" s="160">
        <f t="shared" si="43"/>
        <v>388.505</v>
      </c>
      <c r="M521" s="144"/>
    </row>
    <row r="522" spans="1:13" ht="12.75">
      <c r="A522" s="146">
        <f t="shared" si="41"/>
        <v>2044</v>
      </c>
      <c r="B522" s="146">
        <f t="shared" si="42"/>
        <v>5</v>
      </c>
      <c r="D522" s="143"/>
      <c r="H522" s="160">
        <f t="shared" si="43"/>
        <v>168.735</v>
      </c>
      <c r="M522" s="144"/>
    </row>
    <row r="523" spans="1:13" ht="12.75">
      <c r="A523" s="146">
        <f t="shared" si="41"/>
        <v>2044</v>
      </c>
      <c r="B523" s="146">
        <f t="shared" si="42"/>
        <v>6</v>
      </c>
      <c r="D523" s="143"/>
      <c r="H523" s="160">
        <f t="shared" si="43"/>
        <v>37.3025</v>
      </c>
      <c r="M523" s="144"/>
    </row>
    <row r="524" spans="1:13" ht="12.75">
      <c r="A524" s="146">
        <f t="shared" si="41"/>
        <v>2044</v>
      </c>
      <c r="B524" s="146">
        <f t="shared" si="42"/>
        <v>7</v>
      </c>
      <c r="D524" s="143"/>
      <c r="H524" s="160">
        <f t="shared" si="43"/>
        <v>0.975</v>
      </c>
      <c r="M524" s="144"/>
    </row>
    <row r="525" spans="1:13" ht="12.75">
      <c r="A525" s="146">
        <f t="shared" si="41"/>
        <v>2044</v>
      </c>
      <c r="B525" s="146">
        <f t="shared" si="42"/>
        <v>8</v>
      </c>
      <c r="D525" s="143"/>
      <c r="H525" s="160">
        <f t="shared" si="43"/>
        <v>0.35</v>
      </c>
      <c r="M525" s="144"/>
    </row>
    <row r="526" spans="1:13" ht="12.75">
      <c r="A526" s="146">
        <f t="shared" si="41"/>
        <v>2044</v>
      </c>
      <c r="B526" s="146">
        <f t="shared" si="42"/>
        <v>9</v>
      </c>
      <c r="D526" s="143"/>
      <c r="H526" s="160">
        <f t="shared" si="43"/>
        <v>7.842499999999999</v>
      </c>
      <c r="M526" s="144"/>
    </row>
    <row r="527" spans="1:13" ht="12.75">
      <c r="A527" s="146">
        <f aca="true" t="shared" si="44" ref="A527:A553">+A515+1</f>
        <v>2044</v>
      </c>
      <c r="B527" s="146">
        <f aca="true" t="shared" si="45" ref="B527:B553">+B515</f>
        <v>10</v>
      </c>
      <c r="D527" s="143"/>
      <c r="H527" s="160">
        <f t="shared" si="43"/>
        <v>119.92</v>
      </c>
      <c r="M527" s="144"/>
    </row>
    <row r="528" spans="1:13" ht="12.75">
      <c r="A528" s="146">
        <f t="shared" si="44"/>
        <v>2044</v>
      </c>
      <c r="B528" s="146">
        <f t="shared" si="45"/>
        <v>11</v>
      </c>
      <c r="D528" s="143"/>
      <c r="H528" s="160">
        <f t="shared" si="43"/>
        <v>392.51750000000004</v>
      </c>
      <c r="M528" s="144"/>
    </row>
    <row r="529" spans="1:13" ht="12.75">
      <c r="A529" s="146">
        <f t="shared" si="44"/>
        <v>2044</v>
      </c>
      <c r="B529" s="146">
        <f t="shared" si="45"/>
        <v>12</v>
      </c>
      <c r="D529" s="143"/>
      <c r="H529" s="160">
        <f t="shared" si="43"/>
        <v>683.0475</v>
      </c>
      <c r="M529" s="144"/>
    </row>
    <row r="530" spans="1:13" ht="12.75">
      <c r="A530" s="146">
        <f t="shared" si="44"/>
        <v>2045</v>
      </c>
      <c r="B530" s="146">
        <f t="shared" si="45"/>
        <v>1</v>
      </c>
      <c r="D530" s="143"/>
      <c r="H530" s="160">
        <f t="shared" si="43"/>
        <v>925.7250000000001</v>
      </c>
      <c r="M530" s="144"/>
    </row>
    <row r="531" spans="1:13" ht="12.75">
      <c r="A531" s="146">
        <f t="shared" si="44"/>
        <v>2045</v>
      </c>
      <c r="B531" s="146">
        <f t="shared" si="45"/>
        <v>2</v>
      </c>
      <c r="D531" s="143"/>
      <c r="H531" s="160">
        <f t="shared" si="43"/>
        <v>815.855</v>
      </c>
      <c r="M531" s="144"/>
    </row>
    <row r="532" spans="1:13" ht="12.75">
      <c r="A532" s="146">
        <f t="shared" si="44"/>
        <v>2045</v>
      </c>
      <c r="B532" s="146">
        <f t="shared" si="45"/>
        <v>3</v>
      </c>
      <c r="D532" s="143"/>
      <c r="H532" s="160">
        <f t="shared" si="43"/>
        <v>647.95</v>
      </c>
      <c r="M532" s="144"/>
    </row>
    <row r="533" spans="1:13" ht="12.75">
      <c r="A533" s="146">
        <f t="shared" si="44"/>
        <v>2045</v>
      </c>
      <c r="B533" s="146">
        <f t="shared" si="45"/>
        <v>4</v>
      </c>
      <c r="D533" s="143"/>
      <c r="H533" s="160">
        <f t="shared" si="43"/>
        <v>388.505</v>
      </c>
      <c r="M533" s="144"/>
    </row>
    <row r="534" spans="1:13" ht="12.75">
      <c r="A534" s="146">
        <f t="shared" si="44"/>
        <v>2045</v>
      </c>
      <c r="B534" s="146">
        <f t="shared" si="45"/>
        <v>5</v>
      </c>
      <c r="D534" s="143"/>
      <c r="H534" s="160">
        <f t="shared" si="43"/>
        <v>168.735</v>
      </c>
      <c r="M534" s="144"/>
    </row>
    <row r="535" spans="1:13" ht="12.75">
      <c r="A535" s="146">
        <f t="shared" si="44"/>
        <v>2045</v>
      </c>
      <c r="B535" s="146">
        <f t="shared" si="45"/>
        <v>6</v>
      </c>
      <c r="D535" s="143"/>
      <c r="H535" s="160">
        <f t="shared" si="43"/>
        <v>37.3025</v>
      </c>
      <c r="M535" s="144"/>
    </row>
    <row r="536" spans="1:13" ht="12.75">
      <c r="A536" s="146">
        <f t="shared" si="44"/>
        <v>2045</v>
      </c>
      <c r="B536" s="146">
        <f t="shared" si="45"/>
        <v>7</v>
      </c>
      <c r="D536" s="143"/>
      <c r="H536" s="160">
        <f t="shared" si="43"/>
        <v>0.975</v>
      </c>
      <c r="M536" s="144"/>
    </row>
    <row r="537" spans="1:13" ht="12.75">
      <c r="A537" s="146">
        <f t="shared" si="44"/>
        <v>2045</v>
      </c>
      <c r="B537" s="146">
        <f t="shared" si="45"/>
        <v>8</v>
      </c>
      <c r="D537" s="143"/>
      <c r="H537" s="160">
        <f t="shared" si="43"/>
        <v>0.35</v>
      </c>
      <c r="M537" s="144"/>
    </row>
    <row r="538" spans="1:13" ht="12.75">
      <c r="A538" s="146">
        <f t="shared" si="44"/>
        <v>2045</v>
      </c>
      <c r="B538" s="146">
        <f t="shared" si="45"/>
        <v>9</v>
      </c>
      <c r="D538" s="143"/>
      <c r="H538" s="160">
        <f t="shared" si="43"/>
        <v>7.842499999999999</v>
      </c>
      <c r="M538" s="144"/>
    </row>
    <row r="539" spans="1:13" ht="12.75">
      <c r="A539" s="146">
        <f t="shared" si="44"/>
        <v>2045</v>
      </c>
      <c r="B539" s="146">
        <f t="shared" si="45"/>
        <v>10</v>
      </c>
      <c r="D539" s="143"/>
      <c r="H539" s="160">
        <f t="shared" si="43"/>
        <v>119.92</v>
      </c>
      <c r="M539" s="144"/>
    </row>
    <row r="540" spans="1:13" ht="12.75">
      <c r="A540" s="146">
        <f t="shared" si="44"/>
        <v>2045</v>
      </c>
      <c r="B540" s="146">
        <f t="shared" si="45"/>
        <v>11</v>
      </c>
      <c r="D540" s="143"/>
      <c r="H540" s="160">
        <f t="shared" si="43"/>
        <v>392.51750000000004</v>
      </c>
      <c r="M540" s="144"/>
    </row>
    <row r="541" spans="1:13" ht="12.75">
      <c r="A541" s="146">
        <f t="shared" si="44"/>
        <v>2045</v>
      </c>
      <c r="B541" s="146">
        <f t="shared" si="45"/>
        <v>12</v>
      </c>
      <c r="D541" s="143"/>
      <c r="H541" s="160">
        <f t="shared" si="43"/>
        <v>683.0475</v>
      </c>
      <c r="M541" s="144"/>
    </row>
    <row r="542" spans="1:13" ht="12.75">
      <c r="A542" s="146">
        <f t="shared" si="44"/>
        <v>2046</v>
      </c>
      <c r="B542" s="146">
        <f t="shared" si="45"/>
        <v>1</v>
      </c>
      <c r="D542" s="143"/>
      <c r="H542" s="160">
        <f t="shared" si="43"/>
        <v>925.7250000000001</v>
      </c>
      <c r="M542" s="144"/>
    </row>
    <row r="543" spans="1:13" ht="12.75">
      <c r="A543" s="146">
        <f t="shared" si="44"/>
        <v>2046</v>
      </c>
      <c r="B543" s="146">
        <f t="shared" si="45"/>
        <v>2</v>
      </c>
      <c r="D543" s="143"/>
      <c r="H543" s="160">
        <f t="shared" si="43"/>
        <v>815.855</v>
      </c>
      <c r="M543" s="144"/>
    </row>
    <row r="544" spans="1:13" ht="12.75">
      <c r="A544" s="146">
        <f t="shared" si="44"/>
        <v>2046</v>
      </c>
      <c r="B544" s="146">
        <f t="shared" si="45"/>
        <v>3</v>
      </c>
      <c r="D544" s="143"/>
      <c r="H544" s="160">
        <f t="shared" si="43"/>
        <v>647.95</v>
      </c>
      <c r="M544" s="144"/>
    </row>
    <row r="545" spans="1:13" ht="12.75">
      <c r="A545" s="146">
        <f t="shared" si="44"/>
        <v>2046</v>
      </c>
      <c r="B545" s="146">
        <f t="shared" si="45"/>
        <v>4</v>
      </c>
      <c r="D545" s="143"/>
      <c r="H545" s="160">
        <f t="shared" si="43"/>
        <v>388.505</v>
      </c>
      <c r="M545" s="144"/>
    </row>
    <row r="546" spans="1:13" ht="12.75">
      <c r="A546" s="146">
        <f t="shared" si="44"/>
        <v>2046</v>
      </c>
      <c r="B546" s="146">
        <f t="shared" si="45"/>
        <v>5</v>
      </c>
      <c r="D546" s="143"/>
      <c r="H546" s="160">
        <f t="shared" si="43"/>
        <v>168.735</v>
      </c>
      <c r="M546" s="144"/>
    </row>
    <row r="547" spans="1:13" ht="12.75">
      <c r="A547" s="146">
        <f t="shared" si="44"/>
        <v>2046</v>
      </c>
      <c r="B547" s="146">
        <f t="shared" si="45"/>
        <v>6</v>
      </c>
      <c r="D547" s="143"/>
      <c r="H547" s="160">
        <f t="shared" si="43"/>
        <v>37.3025</v>
      </c>
      <c r="M547" s="144"/>
    </row>
    <row r="548" spans="1:13" ht="12.75">
      <c r="A548" s="146">
        <f t="shared" si="44"/>
        <v>2046</v>
      </c>
      <c r="B548" s="146">
        <f t="shared" si="45"/>
        <v>7</v>
      </c>
      <c r="D548" s="143"/>
      <c r="H548" s="160">
        <f t="shared" si="43"/>
        <v>0.975</v>
      </c>
      <c r="M548" s="144"/>
    </row>
    <row r="549" spans="1:13" ht="12.75">
      <c r="A549" s="146">
        <f t="shared" si="44"/>
        <v>2046</v>
      </c>
      <c r="B549" s="146">
        <f t="shared" si="45"/>
        <v>8</v>
      </c>
      <c r="D549" s="143"/>
      <c r="H549" s="160">
        <f t="shared" si="43"/>
        <v>0.35</v>
      </c>
      <c r="M549" s="144"/>
    </row>
    <row r="550" spans="1:13" ht="12.75">
      <c r="A550" s="146">
        <f t="shared" si="44"/>
        <v>2046</v>
      </c>
      <c r="B550" s="146">
        <f t="shared" si="45"/>
        <v>9</v>
      </c>
      <c r="D550" s="143"/>
      <c r="H550" s="160">
        <f t="shared" si="43"/>
        <v>7.842499999999999</v>
      </c>
      <c r="M550" s="144"/>
    </row>
    <row r="551" spans="1:13" ht="12.75">
      <c r="A551" s="146">
        <f t="shared" si="44"/>
        <v>2046</v>
      </c>
      <c r="B551" s="146">
        <f t="shared" si="45"/>
        <v>10</v>
      </c>
      <c r="D551" s="143"/>
      <c r="H551" s="160">
        <f t="shared" si="43"/>
        <v>119.92</v>
      </c>
      <c r="M551" s="144"/>
    </row>
    <row r="552" spans="1:13" ht="12.75">
      <c r="A552" s="146">
        <f t="shared" si="44"/>
        <v>2046</v>
      </c>
      <c r="B552" s="146">
        <f t="shared" si="45"/>
        <v>11</v>
      </c>
      <c r="D552" s="143"/>
      <c r="H552" s="160">
        <f t="shared" si="43"/>
        <v>392.51750000000004</v>
      </c>
      <c r="M552" s="144"/>
    </row>
    <row r="553" spans="1:13" ht="12.75">
      <c r="A553" s="146">
        <f t="shared" si="44"/>
        <v>2046</v>
      </c>
      <c r="B553" s="146">
        <f t="shared" si="45"/>
        <v>12</v>
      </c>
      <c r="D553" s="143"/>
      <c r="H553" s="160">
        <f t="shared" si="43"/>
        <v>683.0475</v>
      </c>
      <c r="M553" s="144"/>
    </row>
    <row r="554" spans="1:2" ht="12.75">
      <c r="A554" s="146"/>
      <c r="B554" s="146"/>
    </row>
    <row r="555" spans="1:2" ht="12.75">
      <c r="A555" s="146"/>
      <c r="B555" s="146"/>
    </row>
    <row r="556" spans="1:2" ht="12.75">
      <c r="A556" s="146"/>
      <c r="B556" s="146"/>
    </row>
    <row r="557" spans="1:2" ht="12.75">
      <c r="A557" s="146"/>
      <c r="B557" s="146"/>
    </row>
    <row r="558" spans="1:2" ht="12.75">
      <c r="A558" s="146"/>
      <c r="B558" s="146"/>
    </row>
    <row r="559" spans="1:2" ht="12.75">
      <c r="A559" s="146"/>
      <c r="B559" s="146"/>
    </row>
    <row r="560" spans="1:2" ht="12.75">
      <c r="A560" s="146"/>
      <c r="B560" s="146"/>
    </row>
    <row r="561" spans="1:2" ht="12.75">
      <c r="A561" s="146"/>
      <c r="B561" s="146"/>
    </row>
    <row r="562" spans="1:2" ht="12.75">
      <c r="A562" s="146"/>
      <c r="B562" s="146"/>
    </row>
    <row r="563" spans="1:2" ht="12.75">
      <c r="A563" s="146"/>
      <c r="B563" s="146"/>
    </row>
    <row r="564" spans="1:2" ht="12.75">
      <c r="A564" s="146"/>
      <c r="B564" s="146"/>
    </row>
    <row r="565" spans="1:2" ht="12.75">
      <c r="A565" s="146"/>
      <c r="B565" s="146"/>
    </row>
    <row r="566" spans="1:2" ht="12.75">
      <c r="A566" s="146"/>
      <c r="B566" s="146"/>
    </row>
    <row r="567" spans="1:2" ht="12.75">
      <c r="A567" s="146"/>
      <c r="B567" s="146"/>
    </row>
    <row r="568" spans="1:2" ht="12.75">
      <c r="A568" s="146"/>
      <c r="B568" s="146"/>
    </row>
    <row r="569" spans="1:2" ht="12.75">
      <c r="A569" s="146"/>
      <c r="B569" s="146"/>
    </row>
    <row r="570" spans="1:2" ht="12.75">
      <c r="A570" s="146"/>
      <c r="B570" s="146"/>
    </row>
    <row r="571" spans="1:2" ht="12.75">
      <c r="A571" s="146"/>
      <c r="B571" s="146"/>
    </row>
    <row r="572" spans="1:2" ht="12.75">
      <c r="A572" s="146"/>
      <c r="B572" s="146"/>
    </row>
    <row r="573" spans="1:2" ht="12.75">
      <c r="A573" s="146"/>
      <c r="B573" s="146"/>
    </row>
    <row r="574" spans="1:2" ht="12.75">
      <c r="A574" s="146"/>
      <c r="B574" s="146"/>
    </row>
    <row r="575" spans="1:2" ht="12.75">
      <c r="A575" s="146"/>
      <c r="B575" s="146"/>
    </row>
    <row r="576" spans="1:2" ht="12.75">
      <c r="A576" s="146"/>
      <c r="B576" s="146"/>
    </row>
    <row r="577" spans="1:2" ht="12.75">
      <c r="A577" s="146"/>
      <c r="B577" s="146"/>
    </row>
  </sheetData>
  <sheetProtection/>
  <printOptions/>
  <pageMargins left="1" right="1" top="1.25" bottom="1" header="0.5" footer="0.5"/>
  <pageSetup horizontalDpi="90" verticalDpi="90" orientation="portrait" r:id="rId1"/>
  <headerFooter alignWithMargins="0">
    <oddHeader>&amp;R&amp;"Times New Roman,Bold"&amp;12Attachment 6 to Response to PSC-2 Question No. 56
Page &amp;P of &amp;N
Sinclair&amp;"Arial,Regular"&amp;10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X182"/>
  <sheetViews>
    <sheetView workbookViewId="0" topLeftCell="A1">
      <selection activeCell="L14" sqref="L14"/>
    </sheetView>
  </sheetViews>
  <sheetFormatPr defaultColWidth="9.140625" defaultRowHeight="12.75"/>
  <cols>
    <col min="8" max="8" width="11.140625" style="0" customWidth="1"/>
    <col min="9" max="9" width="11.140625" style="0" bestFit="1" customWidth="1"/>
    <col min="10" max="10" width="12.7109375" style="0" bestFit="1" customWidth="1"/>
    <col min="11" max="11" width="11.28125" style="0" bestFit="1" customWidth="1"/>
    <col min="12" max="13" width="11.140625" style="0" bestFit="1" customWidth="1"/>
    <col min="14" max="14" width="12.7109375" style="0" bestFit="1" customWidth="1"/>
    <col min="16" max="16" width="13.28125" style="0" customWidth="1"/>
    <col min="17" max="17" width="11.140625" style="0" bestFit="1" customWidth="1"/>
    <col min="19" max="19" width="11.140625" style="0" bestFit="1" customWidth="1"/>
    <col min="21" max="21" width="11.57421875" style="0" customWidth="1"/>
    <col min="22" max="22" width="13.00390625" style="0" customWidth="1"/>
  </cols>
  <sheetData>
    <row r="1" spans="1:46" ht="15.75">
      <c r="A1" s="13"/>
      <c r="B1" s="166" t="s">
        <v>84</v>
      </c>
      <c r="C1" s="166"/>
      <c r="D1" s="166"/>
      <c r="E1" s="166"/>
      <c r="F1" s="166"/>
      <c r="H1" s="60" t="s">
        <v>85</v>
      </c>
      <c r="P1" s="61"/>
      <c r="AQ1" s="61"/>
      <c r="AR1" s="1"/>
      <c r="AS1" s="1"/>
      <c r="AT1" s="1"/>
    </row>
    <row r="2" spans="1:46" ht="12.75">
      <c r="A2" s="13" t="s">
        <v>0</v>
      </c>
      <c r="B2" s="5" t="s">
        <v>61</v>
      </c>
      <c r="C2" s="5" t="s">
        <v>62</v>
      </c>
      <c r="D2" s="5" t="s">
        <v>55</v>
      </c>
      <c r="E2" s="5" t="s">
        <v>56</v>
      </c>
      <c r="F2" s="5" t="s">
        <v>67</v>
      </c>
      <c r="H2" s="104" t="s">
        <v>99</v>
      </c>
      <c r="I2" s="105" t="s">
        <v>100</v>
      </c>
      <c r="J2" s="105" t="s">
        <v>101</v>
      </c>
      <c r="K2" s="105" t="s">
        <v>102</v>
      </c>
      <c r="L2" s="105" t="s">
        <v>103</v>
      </c>
      <c r="M2" s="105" t="s">
        <v>104</v>
      </c>
      <c r="N2" s="106" t="s">
        <v>105</v>
      </c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68"/>
      <c r="AO2" s="68"/>
      <c r="AP2" s="68"/>
      <c r="AQ2" s="68"/>
      <c r="AR2" s="68"/>
      <c r="AS2" s="69"/>
      <c r="AT2" s="69"/>
    </row>
    <row r="3" spans="1:46" ht="12.75">
      <c r="A3" s="13">
        <v>2009</v>
      </c>
      <c r="B3" s="62">
        <f>B4*(B4/B5)</f>
        <v>0.7899572734867963</v>
      </c>
      <c r="C3" s="63">
        <f>(H3/H40)*10</f>
        <v>115.20016565829108</v>
      </c>
      <c r="D3" s="62">
        <f>D4*(D4/D5)</f>
        <v>0.6480190364706133</v>
      </c>
      <c r="E3" s="62">
        <f>E4*(E4/E5)</f>
        <v>0.38579870027343977</v>
      </c>
      <c r="F3" s="62">
        <f>F4*(F4/F5)</f>
        <v>3.1403558922088086</v>
      </c>
      <c r="H3" s="107">
        <v>8038921</v>
      </c>
      <c r="I3" s="108">
        <v>796102</v>
      </c>
      <c r="J3" s="108">
        <v>110946479</v>
      </c>
      <c r="K3" s="108">
        <v>3080602</v>
      </c>
      <c r="L3" s="108">
        <v>8433228</v>
      </c>
      <c r="M3" s="108">
        <v>4673579</v>
      </c>
      <c r="N3" s="109">
        <v>46691092</v>
      </c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  <c r="AO3" s="70"/>
      <c r="AP3" s="68"/>
      <c r="AQ3" s="70"/>
      <c r="AR3" s="70"/>
      <c r="AS3" s="69"/>
      <c r="AT3" s="69"/>
    </row>
    <row r="4" spans="1:50" ht="12.75">
      <c r="A4" s="13">
        <f>A3+1</f>
        <v>2010</v>
      </c>
      <c r="B4" s="102">
        <v>0.7898859848767852</v>
      </c>
      <c r="C4" s="63">
        <f aca="true" t="shared" si="0" ref="C4:C34">(H4/H41)*10</f>
        <v>124.02453245861709</v>
      </c>
      <c r="D4" s="102">
        <v>0.6302859297911136</v>
      </c>
      <c r="E4" s="102">
        <v>0.38677648969672934</v>
      </c>
      <c r="F4" s="102">
        <v>3.1408152621646015</v>
      </c>
      <c r="H4" s="71">
        <v>8635853</v>
      </c>
      <c r="I4" s="57">
        <v>806701</v>
      </c>
      <c r="J4" s="57">
        <v>128302525</v>
      </c>
      <c r="K4" s="57">
        <v>4578884</v>
      </c>
      <c r="L4" s="57">
        <v>10381063</v>
      </c>
      <c r="M4" s="57">
        <v>4670140</v>
      </c>
      <c r="N4" s="72">
        <v>45284823</v>
      </c>
      <c r="O4" s="70"/>
      <c r="P4" s="70"/>
      <c r="Q4" s="70"/>
      <c r="R4" s="70"/>
      <c r="S4" s="101"/>
      <c r="T4" s="101"/>
      <c r="U4" s="101"/>
      <c r="V4" s="101"/>
      <c r="W4" s="101"/>
      <c r="X4" s="101"/>
      <c r="Y4" s="101"/>
      <c r="Z4" s="101"/>
      <c r="AA4" s="101"/>
      <c r="AB4" s="101"/>
      <c r="AC4" s="101"/>
      <c r="AD4" s="101"/>
      <c r="AE4" s="101"/>
      <c r="AF4" s="101"/>
      <c r="AG4" s="101"/>
      <c r="AH4" s="101"/>
      <c r="AI4" s="101"/>
      <c r="AJ4" s="101"/>
      <c r="AK4" s="101"/>
      <c r="AL4" s="101"/>
      <c r="AM4" s="101"/>
      <c r="AN4" s="101"/>
      <c r="AO4" s="101"/>
      <c r="AP4" s="101"/>
      <c r="AQ4" s="101"/>
      <c r="AR4" s="101"/>
      <c r="AS4" s="101"/>
      <c r="AT4" s="101"/>
      <c r="AU4" s="101"/>
      <c r="AV4" s="101"/>
      <c r="AW4" s="101"/>
      <c r="AX4" s="101"/>
    </row>
    <row r="5" spans="1:50" ht="12.75">
      <c r="A5" s="13">
        <f aca="true" t="shared" si="1" ref="A5:A34">A4+1</f>
        <v>2011</v>
      </c>
      <c r="B5" s="102">
        <v>0.7898147027001168</v>
      </c>
      <c r="C5" s="63">
        <f t="shared" si="0"/>
        <v>108.92466611734817</v>
      </c>
      <c r="D5" s="102">
        <v>0.6130380913750576</v>
      </c>
      <c r="E5" s="102">
        <v>0.3877567572832569</v>
      </c>
      <c r="F5" s="102">
        <v>3.141274699316841</v>
      </c>
      <c r="H5" s="71">
        <v>7614357</v>
      </c>
      <c r="I5" s="57">
        <v>817095</v>
      </c>
      <c r="J5" s="57">
        <v>112483335</v>
      </c>
      <c r="K5" s="57">
        <v>3697569</v>
      </c>
      <c r="L5" s="57">
        <v>7423441</v>
      </c>
      <c r="M5" s="57">
        <v>4670530</v>
      </c>
      <c r="N5" s="72">
        <v>45473664</v>
      </c>
      <c r="O5" s="70"/>
      <c r="P5" s="70"/>
      <c r="Q5" s="70"/>
      <c r="R5" s="70"/>
      <c r="S5" s="101"/>
      <c r="T5" s="101"/>
      <c r="U5" s="101"/>
      <c r="V5" s="101"/>
      <c r="W5" s="101"/>
      <c r="X5" s="101"/>
      <c r="Y5" s="101"/>
      <c r="Z5" s="101"/>
      <c r="AA5" s="101"/>
      <c r="AB5" s="101"/>
      <c r="AC5" s="101"/>
      <c r="AD5" s="101"/>
      <c r="AE5" s="101"/>
      <c r="AF5" s="101"/>
      <c r="AG5" s="101"/>
      <c r="AH5" s="101"/>
      <c r="AI5" s="101"/>
      <c r="AJ5" s="101"/>
      <c r="AK5" s="101"/>
      <c r="AL5" s="101"/>
      <c r="AM5" s="101"/>
      <c r="AN5" s="101"/>
      <c r="AO5" s="101"/>
      <c r="AP5" s="101"/>
      <c r="AQ5" s="101"/>
      <c r="AR5" s="101"/>
      <c r="AS5" s="101"/>
      <c r="AT5" s="101"/>
      <c r="AU5" s="101"/>
      <c r="AV5" s="101"/>
      <c r="AW5" s="101"/>
      <c r="AX5" s="101"/>
    </row>
    <row r="6" spans="1:46" ht="12.75">
      <c r="A6" s="13">
        <f t="shared" si="1"/>
        <v>2012</v>
      </c>
      <c r="B6" s="102">
        <v>0.7917556174396951</v>
      </c>
      <c r="C6" s="63">
        <f t="shared" si="0"/>
        <v>97.53613025097722</v>
      </c>
      <c r="D6" s="102">
        <v>0.611932731132496</v>
      </c>
      <c r="E6" s="102">
        <v>0.388823702428335</v>
      </c>
      <c r="F6" s="102">
        <v>3.1416593143184577</v>
      </c>
      <c r="H6" s="71">
        <v>6856907</v>
      </c>
      <c r="I6" s="57">
        <v>827214</v>
      </c>
      <c r="J6" s="57">
        <v>79642122</v>
      </c>
      <c r="K6" s="57">
        <v>3682267</v>
      </c>
      <c r="L6" s="57">
        <v>5469301</v>
      </c>
      <c r="M6" s="57">
        <v>4690401</v>
      </c>
      <c r="N6" s="72">
        <v>45731774</v>
      </c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68"/>
      <c r="AQ6" s="70"/>
      <c r="AR6" s="70"/>
      <c r="AS6" s="69"/>
      <c r="AT6" s="69"/>
    </row>
    <row r="7" spans="1:46" ht="12.75">
      <c r="A7" s="13">
        <f t="shared" si="1"/>
        <v>2013</v>
      </c>
      <c r="B7" s="102">
        <v>0.797308433096032</v>
      </c>
      <c r="C7" s="63">
        <f t="shared" si="0"/>
        <v>114.89223486613737</v>
      </c>
      <c r="D7" s="102">
        <v>0.611602406634974</v>
      </c>
      <c r="E7" s="102">
        <v>0.3897952728828369</v>
      </c>
      <c r="F7" s="102">
        <v>3.1421147353969245</v>
      </c>
      <c r="H7" s="71">
        <v>8135680</v>
      </c>
      <c r="I7" s="57">
        <v>834106</v>
      </c>
      <c r="J7" s="57">
        <v>109874753</v>
      </c>
      <c r="K7" s="57">
        <v>3012674</v>
      </c>
      <c r="L7" s="57">
        <v>8718222</v>
      </c>
      <c r="M7" s="57">
        <v>4687096</v>
      </c>
      <c r="N7" s="72">
        <v>45823437</v>
      </c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68"/>
      <c r="AQ7" s="70"/>
      <c r="AR7" s="70"/>
      <c r="AS7" s="69"/>
      <c r="AT7" s="69"/>
    </row>
    <row r="8" spans="1:46" ht="12.75">
      <c r="A8" s="13">
        <f t="shared" si="1"/>
        <v>2014</v>
      </c>
      <c r="B8" s="102">
        <v>0.8017929045032633</v>
      </c>
      <c r="C8" s="63">
        <f t="shared" si="0"/>
        <v>120.93647588930813</v>
      </c>
      <c r="D8" s="102">
        <v>0.6092539798093584</v>
      </c>
      <c r="E8" s="102">
        <v>0.3908503817901273</v>
      </c>
      <c r="F8" s="102">
        <v>3.142514883540925</v>
      </c>
      <c r="H8" s="71">
        <v>8631587</v>
      </c>
      <c r="I8" s="57">
        <v>832246</v>
      </c>
      <c r="J8" s="57">
        <v>134524251</v>
      </c>
      <c r="K8" s="57">
        <v>3238819</v>
      </c>
      <c r="L8" s="57">
        <v>10459416</v>
      </c>
      <c r="M8" s="57">
        <v>4697101</v>
      </c>
      <c r="N8" s="72">
        <v>45535580</v>
      </c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68"/>
      <c r="AQ8" s="70"/>
      <c r="AR8" s="70"/>
      <c r="AS8" s="69"/>
      <c r="AT8" s="69"/>
    </row>
    <row r="9" spans="1:46" ht="12.75">
      <c r="A9" s="13">
        <f t="shared" si="1"/>
        <v>2015</v>
      </c>
      <c r="B9" s="102">
        <v>0.8050863293191164</v>
      </c>
      <c r="C9" s="63">
        <f t="shared" si="0"/>
        <v>108.05861877686867</v>
      </c>
      <c r="D9" s="102">
        <v>0.6155870893752978</v>
      </c>
      <c r="E9" s="102">
        <v>0.39191744877436707</v>
      </c>
      <c r="F9" s="102">
        <v>3.1623066176059536</v>
      </c>
      <c r="H9" s="71">
        <v>7792107</v>
      </c>
      <c r="I9" s="57">
        <v>828507</v>
      </c>
      <c r="J9" s="57">
        <v>103249848</v>
      </c>
      <c r="K9" s="57">
        <v>3384213</v>
      </c>
      <c r="L9" s="57">
        <v>7748887</v>
      </c>
      <c r="M9" s="57">
        <v>4714148</v>
      </c>
      <c r="N9" s="72">
        <v>45058025</v>
      </c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68"/>
      <c r="AQ9" s="70"/>
      <c r="AR9" s="70"/>
      <c r="AS9" s="69"/>
      <c r="AT9" s="69"/>
    </row>
    <row r="10" spans="1:46" ht="12.75">
      <c r="A10" s="13">
        <f t="shared" si="1"/>
        <v>2016</v>
      </c>
      <c r="B10" s="102">
        <v>0.8086633515003235</v>
      </c>
      <c r="C10" s="63">
        <f t="shared" si="0"/>
        <v>103.04380196564509</v>
      </c>
      <c r="D10" s="102">
        <v>0.617801468865523</v>
      </c>
      <c r="E10" s="102">
        <v>0.3930593536497835</v>
      </c>
      <c r="F10" s="102">
        <v>3.172491651142152</v>
      </c>
      <c r="H10" s="71">
        <v>7515273</v>
      </c>
      <c r="I10" s="57">
        <v>828297</v>
      </c>
      <c r="J10" s="57">
        <v>95030322</v>
      </c>
      <c r="K10" s="57">
        <v>3490464</v>
      </c>
      <c r="L10" s="57">
        <v>6887788</v>
      </c>
      <c r="M10" s="57">
        <v>4736444</v>
      </c>
      <c r="N10" s="72">
        <v>44792302</v>
      </c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68"/>
      <c r="AQ10" s="70"/>
      <c r="AR10" s="70"/>
      <c r="AS10" s="69"/>
      <c r="AT10" s="69"/>
    </row>
    <row r="11" spans="1:46" ht="12.75">
      <c r="A11" s="13">
        <f t="shared" si="1"/>
        <v>2017</v>
      </c>
      <c r="B11" s="102">
        <v>0.8124428576040842</v>
      </c>
      <c r="C11" s="63">
        <f t="shared" si="0"/>
        <v>101.66478218303098</v>
      </c>
      <c r="D11" s="102">
        <v>0.6196958556922618</v>
      </c>
      <c r="E11" s="102">
        <v>0.3942140155616585</v>
      </c>
      <c r="F11" s="102">
        <v>3.182696753235239</v>
      </c>
      <c r="H11" s="71">
        <v>7507812</v>
      </c>
      <c r="I11" s="57">
        <v>832200</v>
      </c>
      <c r="J11" s="57">
        <v>94106722</v>
      </c>
      <c r="K11" s="57">
        <v>3472295</v>
      </c>
      <c r="L11" s="57">
        <v>6718331</v>
      </c>
      <c r="M11" s="57">
        <v>4768954</v>
      </c>
      <c r="N11" s="72">
        <v>44815859</v>
      </c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68"/>
      <c r="AQ11" s="70"/>
      <c r="AR11" s="70"/>
      <c r="AS11" s="69"/>
      <c r="AT11" s="69"/>
    </row>
    <row r="12" spans="1:46" ht="12.75">
      <c r="A12" s="13">
        <f t="shared" si="1"/>
        <v>2018</v>
      </c>
      <c r="B12" s="102">
        <v>0.8161797686935996</v>
      </c>
      <c r="C12" s="63">
        <f t="shared" si="0"/>
        <v>99.7559025749277</v>
      </c>
      <c r="D12" s="102">
        <v>0.6213031394465102</v>
      </c>
      <c r="E12" s="102">
        <v>0.3952520516494736</v>
      </c>
      <c r="F12" s="102">
        <v>3.1930400497821547</v>
      </c>
      <c r="H12" s="71">
        <v>7461951</v>
      </c>
      <c r="I12" s="57">
        <v>835620</v>
      </c>
      <c r="J12" s="57">
        <v>93322039</v>
      </c>
      <c r="K12" s="57">
        <v>3457569</v>
      </c>
      <c r="L12" s="57">
        <v>6558692</v>
      </c>
      <c r="M12" s="57">
        <v>4806401</v>
      </c>
      <c r="N12" s="72">
        <v>44805158</v>
      </c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68"/>
      <c r="AQ12" s="70"/>
      <c r="AR12" s="70"/>
      <c r="AS12" s="69"/>
      <c r="AT12" s="69"/>
    </row>
    <row r="13" spans="1:46" ht="12.75">
      <c r="A13" s="13">
        <f t="shared" si="1"/>
        <v>2019</v>
      </c>
      <c r="B13" s="102">
        <v>0.8200390746095091</v>
      </c>
      <c r="C13" s="63">
        <f t="shared" si="0"/>
        <v>97.65904711627293</v>
      </c>
      <c r="D13" s="102">
        <v>0.622663138249088</v>
      </c>
      <c r="E13" s="102">
        <v>0.39637595061868247</v>
      </c>
      <c r="F13" s="102">
        <v>3.2034942632642442</v>
      </c>
      <c r="H13" s="71">
        <v>7399626</v>
      </c>
      <c r="I13" s="57">
        <v>836387</v>
      </c>
      <c r="J13" s="57">
        <v>92243672</v>
      </c>
      <c r="K13" s="57">
        <v>3427506</v>
      </c>
      <c r="L13" s="57">
        <v>6371329</v>
      </c>
      <c r="M13" s="57">
        <v>4845061</v>
      </c>
      <c r="N13" s="72">
        <v>44725943</v>
      </c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68"/>
      <c r="AQ13" s="70"/>
      <c r="AR13" s="70"/>
      <c r="AS13" s="69"/>
      <c r="AT13" s="69"/>
    </row>
    <row r="14" spans="1:46" ht="12.75">
      <c r="A14" s="13">
        <f t="shared" si="1"/>
        <v>2020</v>
      </c>
      <c r="B14" s="102">
        <v>0.8239258381599236</v>
      </c>
      <c r="C14" s="63">
        <f t="shared" si="0"/>
        <v>95.43894900341924</v>
      </c>
      <c r="D14" s="102">
        <v>0.6237550000234187</v>
      </c>
      <c r="E14" s="102">
        <v>0.39743736137622687</v>
      </c>
      <c r="F14" s="102">
        <v>3.214379055770518</v>
      </c>
      <c r="H14" s="71">
        <v>7324214</v>
      </c>
      <c r="I14" s="57">
        <v>835866</v>
      </c>
      <c r="J14" s="57">
        <v>90981354</v>
      </c>
      <c r="K14" s="57">
        <v>3361641</v>
      </c>
      <c r="L14" s="57">
        <v>6168308</v>
      </c>
      <c r="M14" s="57">
        <v>4885065</v>
      </c>
      <c r="N14" s="72">
        <v>44536752</v>
      </c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68"/>
      <c r="AQ14" s="70"/>
      <c r="AR14" s="70"/>
      <c r="AS14" s="69"/>
      <c r="AT14" s="69"/>
    </row>
    <row r="15" spans="1:46" ht="12.75">
      <c r="A15" s="13">
        <f t="shared" si="1"/>
        <v>2021</v>
      </c>
      <c r="B15" s="102">
        <v>0.8274411617302425</v>
      </c>
      <c r="C15" s="63">
        <f t="shared" si="0"/>
        <v>93.40822798255678</v>
      </c>
      <c r="D15" s="102">
        <v>0.6247476770407284</v>
      </c>
      <c r="E15" s="102">
        <v>0.39857352392398965</v>
      </c>
      <c r="F15" s="102">
        <v>3.225579470042253</v>
      </c>
      <c r="H15" s="71">
        <v>7254933</v>
      </c>
      <c r="I15" s="57">
        <v>836361</v>
      </c>
      <c r="J15" s="57">
        <v>89838053</v>
      </c>
      <c r="K15" s="57">
        <v>3300905</v>
      </c>
      <c r="L15" s="57">
        <v>5978794</v>
      </c>
      <c r="M15" s="57">
        <v>4923472</v>
      </c>
      <c r="N15" s="72">
        <v>44433870</v>
      </c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68"/>
      <c r="AQ15" s="70"/>
      <c r="AR15" s="70"/>
      <c r="AS15" s="69"/>
      <c r="AT15" s="69"/>
    </row>
    <row r="16" spans="1:46" ht="12.75">
      <c r="A16" s="13">
        <f t="shared" si="1"/>
        <v>2022</v>
      </c>
      <c r="B16" s="102">
        <v>0.8306771550688042</v>
      </c>
      <c r="C16" s="63">
        <f t="shared" si="0"/>
        <v>91.67193934427064</v>
      </c>
      <c r="D16" s="102">
        <v>0.6253880229232254</v>
      </c>
      <c r="E16" s="102">
        <v>0.3996943444600031</v>
      </c>
      <c r="F16" s="102">
        <v>3.2354307020565796</v>
      </c>
      <c r="H16" s="71">
        <v>7203691</v>
      </c>
      <c r="I16" s="57">
        <v>838509</v>
      </c>
      <c r="J16" s="57">
        <v>88961689</v>
      </c>
      <c r="K16" s="57">
        <v>3248886</v>
      </c>
      <c r="L16" s="57">
        <v>5813981</v>
      </c>
      <c r="M16" s="57">
        <v>4961565</v>
      </c>
      <c r="N16" s="72">
        <v>44450950</v>
      </c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68"/>
      <c r="AQ16" s="70"/>
      <c r="AR16" s="70"/>
      <c r="AS16" s="69"/>
      <c r="AT16" s="69"/>
    </row>
    <row r="17" spans="1:46" ht="12.75">
      <c r="A17" s="13">
        <f t="shared" si="1"/>
        <v>2023</v>
      </c>
      <c r="B17" s="102">
        <v>0.8336559924976344</v>
      </c>
      <c r="C17" s="63">
        <f t="shared" si="0"/>
        <v>90.03735075110359</v>
      </c>
      <c r="D17" s="102">
        <v>0.6259312826119977</v>
      </c>
      <c r="E17" s="102">
        <v>0.4007376377187687</v>
      </c>
      <c r="F17" s="102">
        <v>3.2448113217190024</v>
      </c>
      <c r="H17" s="71">
        <v>7157042</v>
      </c>
      <c r="I17" s="57">
        <v>841155</v>
      </c>
      <c r="J17" s="57">
        <v>88136093</v>
      </c>
      <c r="K17" s="57">
        <v>3201858</v>
      </c>
      <c r="L17" s="57">
        <v>5653551</v>
      </c>
      <c r="M17" s="57">
        <v>5000018</v>
      </c>
      <c r="N17" s="72">
        <v>44524267</v>
      </c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68"/>
      <c r="AQ17" s="70"/>
      <c r="AR17" s="70"/>
      <c r="AS17" s="69"/>
      <c r="AT17" s="69"/>
    </row>
    <row r="18" spans="1:46" ht="12.75">
      <c r="A18" s="13">
        <f t="shared" si="1"/>
        <v>2024</v>
      </c>
      <c r="B18" s="102">
        <v>0.8363648261570169</v>
      </c>
      <c r="C18" s="63">
        <f t="shared" si="0"/>
        <v>88.47760009750444</v>
      </c>
      <c r="D18" s="102">
        <v>0.6261260348873823</v>
      </c>
      <c r="E18" s="102">
        <v>0.4017806922349269</v>
      </c>
      <c r="F18" s="102">
        <v>3.2535364646521923</v>
      </c>
      <c r="H18" s="71">
        <v>7114183</v>
      </c>
      <c r="I18" s="57">
        <v>843973</v>
      </c>
      <c r="J18" s="57">
        <v>87364158</v>
      </c>
      <c r="K18" s="57">
        <v>3153522</v>
      </c>
      <c r="L18" s="57">
        <v>5496916</v>
      </c>
      <c r="M18" s="57">
        <v>5039155</v>
      </c>
      <c r="N18" s="72">
        <v>44631161</v>
      </c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68"/>
      <c r="AQ18" s="70"/>
      <c r="AR18" s="70"/>
      <c r="AS18" s="69"/>
      <c r="AT18" s="69"/>
    </row>
    <row r="19" spans="1:46" ht="12.75">
      <c r="A19" s="13">
        <f t="shared" si="1"/>
        <v>2025</v>
      </c>
      <c r="B19" s="102">
        <v>0.838913796581475</v>
      </c>
      <c r="C19" s="63">
        <f t="shared" si="0"/>
        <v>86.92914373250355</v>
      </c>
      <c r="D19" s="102">
        <v>0.6264247651216381</v>
      </c>
      <c r="E19" s="102">
        <v>0.4028280406302511</v>
      </c>
      <c r="F19" s="102">
        <v>3.2617923742420225</v>
      </c>
      <c r="H19" s="71">
        <v>7070634</v>
      </c>
      <c r="I19" s="57">
        <v>846636</v>
      </c>
      <c r="J19" s="57">
        <v>86607143</v>
      </c>
      <c r="K19" s="57">
        <v>3104305</v>
      </c>
      <c r="L19" s="57">
        <v>5339053</v>
      </c>
      <c r="M19" s="57">
        <v>5080638</v>
      </c>
      <c r="N19" s="72">
        <v>44669680</v>
      </c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68"/>
      <c r="AQ19" s="70"/>
      <c r="AR19" s="70"/>
      <c r="AS19" s="69"/>
      <c r="AT19" s="69"/>
    </row>
    <row r="20" spans="1:46" ht="12.75">
      <c r="A20" s="13">
        <f t="shared" si="1"/>
        <v>2026</v>
      </c>
      <c r="B20" s="102">
        <v>0.841125442503651</v>
      </c>
      <c r="C20" s="63">
        <f t="shared" si="0"/>
        <v>85.366238476798</v>
      </c>
      <c r="D20" s="102">
        <v>0.6267907413383413</v>
      </c>
      <c r="E20" s="102">
        <v>0.4038071012496382</v>
      </c>
      <c r="F20" s="102">
        <v>3.2695506838124935</v>
      </c>
      <c r="H20" s="71">
        <v>7022978</v>
      </c>
      <c r="I20" s="57">
        <v>848830</v>
      </c>
      <c r="J20" s="57">
        <v>85827557</v>
      </c>
      <c r="K20" s="57">
        <v>3053561</v>
      </c>
      <c r="L20" s="57">
        <v>5178111</v>
      </c>
      <c r="M20" s="57">
        <v>5123737</v>
      </c>
      <c r="N20" s="72">
        <v>44660953</v>
      </c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68"/>
      <c r="AQ20" s="70"/>
      <c r="AR20" s="70"/>
      <c r="AS20" s="69"/>
      <c r="AT20" s="69"/>
    </row>
    <row r="21" spans="1:46" ht="12.75">
      <c r="A21" s="13">
        <f t="shared" si="1"/>
        <v>2027</v>
      </c>
      <c r="B21" s="102">
        <v>0.8432201821713413</v>
      </c>
      <c r="C21" s="63">
        <f t="shared" si="0"/>
        <v>83.9253950965471</v>
      </c>
      <c r="D21" s="102">
        <v>0.6270804417312748</v>
      </c>
      <c r="E21" s="102">
        <v>0.40456337389898345</v>
      </c>
      <c r="F21" s="102">
        <v>3.276562840400335</v>
      </c>
      <c r="H21" s="71">
        <v>6981099</v>
      </c>
      <c r="I21" s="57">
        <v>851672</v>
      </c>
      <c r="J21" s="57">
        <v>85163074</v>
      </c>
      <c r="K21" s="57">
        <v>3006644</v>
      </c>
      <c r="L21" s="57">
        <v>5027479</v>
      </c>
      <c r="M21" s="57">
        <v>5168138</v>
      </c>
      <c r="N21" s="72">
        <v>44658956</v>
      </c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0"/>
      <c r="AL21" s="70"/>
      <c r="AM21" s="70"/>
      <c r="AN21" s="70"/>
      <c r="AO21" s="70"/>
      <c r="AP21" s="68"/>
      <c r="AQ21" s="70"/>
      <c r="AR21" s="70"/>
      <c r="AS21" s="69"/>
      <c r="AT21" s="69"/>
    </row>
    <row r="22" spans="1:46" ht="12.75">
      <c r="A22" s="13">
        <f t="shared" si="1"/>
        <v>2028</v>
      </c>
      <c r="B22" s="102">
        <v>0.8449474385561366</v>
      </c>
      <c r="C22" s="63">
        <f t="shared" si="0"/>
        <v>82.60341570424512</v>
      </c>
      <c r="D22" s="102">
        <v>0.6273493384383918</v>
      </c>
      <c r="E22" s="102">
        <v>0.40521646382930465</v>
      </c>
      <c r="F22" s="102">
        <v>3.2827214861183176</v>
      </c>
      <c r="H22" s="71">
        <v>6943544</v>
      </c>
      <c r="I22" s="57">
        <v>855337</v>
      </c>
      <c r="J22" s="57">
        <v>84538351</v>
      </c>
      <c r="K22" s="57">
        <v>2966889</v>
      </c>
      <c r="L22" s="57">
        <v>4883420</v>
      </c>
      <c r="M22" s="57">
        <v>5211676</v>
      </c>
      <c r="N22" s="72">
        <v>44664798</v>
      </c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68"/>
      <c r="AQ22" s="70"/>
      <c r="AR22" s="70"/>
      <c r="AS22" s="69"/>
      <c r="AT22" s="69"/>
    </row>
    <row r="23" spans="1:46" ht="12.75">
      <c r="A23" s="13">
        <f t="shared" si="1"/>
        <v>2029</v>
      </c>
      <c r="B23" s="102">
        <v>0.8464998152437742</v>
      </c>
      <c r="C23" s="63">
        <f t="shared" si="0"/>
        <v>81.33510889440711</v>
      </c>
      <c r="D23" s="102">
        <v>0.6275288467344527</v>
      </c>
      <c r="E23" s="102">
        <v>0.405602315763378</v>
      </c>
      <c r="F23" s="102">
        <v>3.287586983157453</v>
      </c>
      <c r="H23" s="71">
        <v>6907864</v>
      </c>
      <c r="I23" s="57">
        <v>859199</v>
      </c>
      <c r="J23" s="57">
        <v>83941035</v>
      </c>
      <c r="K23" s="57">
        <v>2927377</v>
      </c>
      <c r="L23" s="57">
        <v>4742042</v>
      </c>
      <c r="M23" s="57">
        <v>5256608</v>
      </c>
      <c r="N23" s="72">
        <v>44653491</v>
      </c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68"/>
      <c r="AQ23" s="70"/>
      <c r="AR23" s="70"/>
      <c r="AS23" s="69"/>
      <c r="AT23" s="69"/>
    </row>
    <row r="24" spans="1:46" ht="12.75">
      <c r="A24" s="13">
        <f t="shared" si="1"/>
        <v>2030</v>
      </c>
      <c r="B24" s="102">
        <v>0.848336188332842</v>
      </c>
      <c r="C24" s="63">
        <f t="shared" si="0"/>
        <v>80.062067430448</v>
      </c>
      <c r="D24" s="102">
        <v>0.6276285993179308</v>
      </c>
      <c r="E24" s="102">
        <v>0.40580075837963</v>
      </c>
      <c r="F24" s="102">
        <v>3.291128858961755</v>
      </c>
      <c r="H24" s="71">
        <v>6870118</v>
      </c>
      <c r="I24" s="57">
        <v>862751</v>
      </c>
      <c r="J24" s="57">
        <v>83311666</v>
      </c>
      <c r="K24" s="57">
        <v>2888852</v>
      </c>
      <c r="L24" s="57">
        <v>4598729</v>
      </c>
      <c r="M24" s="57">
        <v>5303704</v>
      </c>
      <c r="N24" s="72">
        <v>44591732</v>
      </c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68"/>
      <c r="AQ24" s="70"/>
      <c r="AR24" s="70"/>
      <c r="AS24" s="69"/>
      <c r="AT24" s="69"/>
    </row>
    <row r="25" spans="1:46" ht="12.75">
      <c r="A25" s="13">
        <f t="shared" si="1"/>
        <v>2031</v>
      </c>
      <c r="B25" s="102">
        <v>0.8498423847810858</v>
      </c>
      <c r="C25" s="63">
        <f t="shared" si="0"/>
        <v>78.71541659311256</v>
      </c>
      <c r="D25" s="102">
        <v>0.6278082460021894</v>
      </c>
      <c r="E25" s="102">
        <v>0.4058005413400531</v>
      </c>
      <c r="F25" s="102">
        <v>3.2941802386240147</v>
      </c>
      <c r="H25" s="71">
        <v>6822336</v>
      </c>
      <c r="I25" s="57">
        <v>865447</v>
      </c>
      <c r="J25" s="57">
        <v>82569894</v>
      </c>
      <c r="K25" s="57">
        <v>2849302</v>
      </c>
      <c r="L25" s="57">
        <v>4448331</v>
      </c>
      <c r="M25" s="57">
        <v>5351327</v>
      </c>
      <c r="N25" s="72">
        <v>44424506</v>
      </c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68"/>
      <c r="AQ25" s="70"/>
      <c r="AR25" s="70"/>
      <c r="AS25" s="69"/>
      <c r="AT25" s="69"/>
    </row>
    <row r="26" spans="1:46" ht="12.75">
      <c r="A26" s="13">
        <f t="shared" si="1"/>
        <v>2032</v>
      </c>
      <c r="B26" s="102">
        <v>0.8510802473052671</v>
      </c>
      <c r="C26" s="63">
        <f t="shared" si="0"/>
        <v>77.34335710693549</v>
      </c>
      <c r="D26" s="102">
        <v>0.6279081140965377</v>
      </c>
      <c r="E26" s="102">
        <v>0.40580812974491415</v>
      </c>
      <c r="F26" s="102">
        <v>3.296545210552909</v>
      </c>
      <c r="H26" s="71">
        <v>6766925</v>
      </c>
      <c r="I26" s="57">
        <v>867689</v>
      </c>
      <c r="J26" s="57">
        <v>81731609</v>
      </c>
      <c r="K26" s="57">
        <v>2807802</v>
      </c>
      <c r="L26" s="57">
        <v>4294539</v>
      </c>
      <c r="M26" s="57">
        <v>5396322</v>
      </c>
      <c r="N26" s="72">
        <v>44163028</v>
      </c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68"/>
      <c r="AQ26" s="70"/>
      <c r="AR26" s="70"/>
      <c r="AS26" s="69"/>
      <c r="AT26" s="69"/>
    </row>
    <row r="27" spans="1:46" ht="12.75">
      <c r="A27" s="13">
        <f t="shared" si="1"/>
        <v>2033</v>
      </c>
      <c r="B27" s="102">
        <v>0.8521873559432546</v>
      </c>
      <c r="C27" s="63">
        <f t="shared" si="0"/>
        <v>76.0009603221609</v>
      </c>
      <c r="D27" s="102">
        <v>0.6280157260227117</v>
      </c>
      <c r="E27" s="102">
        <v>0.4058085307511324</v>
      </c>
      <c r="F27" s="102">
        <v>3.298251150768433</v>
      </c>
      <c r="H27" s="71">
        <v>6711166</v>
      </c>
      <c r="I27" s="57">
        <v>870125</v>
      </c>
      <c r="J27" s="57">
        <v>80895435</v>
      </c>
      <c r="K27" s="57">
        <v>2769170</v>
      </c>
      <c r="L27" s="57">
        <v>4142809</v>
      </c>
      <c r="M27" s="57">
        <v>5440893</v>
      </c>
      <c r="N27" s="72">
        <v>43850884</v>
      </c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68"/>
      <c r="AQ27" s="70"/>
      <c r="AR27" s="70"/>
      <c r="AS27" s="69"/>
      <c r="AT27" s="69"/>
    </row>
    <row r="28" spans="1:46" ht="12.75">
      <c r="A28" s="13">
        <f t="shared" si="1"/>
        <v>2034</v>
      </c>
      <c r="B28" s="102">
        <v>0.8530249641246408</v>
      </c>
      <c r="C28" s="63">
        <f t="shared" si="0"/>
        <v>74.69893024544993</v>
      </c>
      <c r="D28" s="102">
        <v>0.6281157255475599</v>
      </c>
      <c r="E28" s="102">
        <v>0.4058088794416853</v>
      </c>
      <c r="F28" s="102">
        <v>3.2992909270079904</v>
      </c>
      <c r="H28" s="71">
        <v>6656713</v>
      </c>
      <c r="I28" s="57">
        <v>872904</v>
      </c>
      <c r="J28" s="57">
        <v>80082579</v>
      </c>
      <c r="K28" s="57">
        <v>2729982</v>
      </c>
      <c r="L28" s="57">
        <v>3994236</v>
      </c>
      <c r="M28" s="57">
        <v>5485437</v>
      </c>
      <c r="N28" s="72">
        <v>43503164</v>
      </c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68"/>
      <c r="AQ28" s="70"/>
      <c r="AR28" s="70"/>
      <c r="AS28" s="69"/>
      <c r="AT28" s="69"/>
    </row>
    <row r="29" spans="1:46" ht="12.75">
      <c r="A29" s="13">
        <f t="shared" si="1"/>
        <v>2035</v>
      </c>
      <c r="B29" s="102">
        <v>0.8536576666354</v>
      </c>
      <c r="C29" s="63">
        <f t="shared" si="0"/>
        <v>73.44862749022812</v>
      </c>
      <c r="D29" s="102">
        <v>0.6281350140747027</v>
      </c>
      <c r="E29" s="102">
        <v>0.4059073090511609</v>
      </c>
      <c r="F29" s="102">
        <v>3.2999435215135833</v>
      </c>
      <c r="H29" s="71">
        <v>6604978</v>
      </c>
      <c r="I29" s="57">
        <v>876143</v>
      </c>
      <c r="J29" s="57">
        <v>79312143</v>
      </c>
      <c r="K29" s="57">
        <v>2693024</v>
      </c>
      <c r="L29" s="57">
        <v>3849766</v>
      </c>
      <c r="M29" s="57">
        <v>5530338</v>
      </c>
      <c r="N29" s="72">
        <v>43139328</v>
      </c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68"/>
      <c r="AQ29" s="70"/>
      <c r="AR29" s="70"/>
      <c r="AS29" s="69"/>
      <c r="AT29" s="69"/>
    </row>
    <row r="30" spans="1:46" ht="12.75">
      <c r="A30" s="13">
        <f t="shared" si="1"/>
        <v>2036</v>
      </c>
      <c r="B30" s="102">
        <v>0.8544054311707431</v>
      </c>
      <c r="C30" s="63">
        <f t="shared" si="0"/>
        <v>72.24330213227441</v>
      </c>
      <c r="D30" s="102">
        <v>0.628226544465328</v>
      </c>
      <c r="E30" s="102">
        <v>0.4059076622629561</v>
      </c>
      <c r="F30" s="102">
        <v>3.300322873825907</v>
      </c>
      <c r="H30" s="71">
        <v>6554931</v>
      </c>
      <c r="I30" s="57">
        <v>879630</v>
      </c>
      <c r="J30" s="57">
        <v>78551205</v>
      </c>
      <c r="K30" s="57">
        <v>2658142</v>
      </c>
      <c r="L30" s="57">
        <v>3708745</v>
      </c>
      <c r="M30" s="57">
        <v>5574763</v>
      </c>
      <c r="N30" s="72">
        <v>42769385</v>
      </c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68"/>
      <c r="AQ30" s="70"/>
      <c r="AR30" s="70"/>
      <c r="AS30" s="69"/>
      <c r="AT30" s="69"/>
    </row>
    <row r="31" spans="1:46" ht="12.75">
      <c r="A31" s="13">
        <f t="shared" si="1"/>
        <v>2037</v>
      </c>
      <c r="B31" s="102">
        <v>0.8551445784151986</v>
      </c>
      <c r="C31" s="63">
        <f t="shared" si="0"/>
        <v>71.09054718541509</v>
      </c>
      <c r="D31" s="102">
        <v>0.6283258340759962</v>
      </c>
      <c r="E31" s="102">
        <v>0.40590798640599</v>
      </c>
      <c r="F31" s="102">
        <v>3.3004213471407415</v>
      </c>
      <c r="H31" s="71">
        <v>6507323</v>
      </c>
      <c r="I31" s="57">
        <v>883468</v>
      </c>
      <c r="J31" s="57">
        <v>77813850</v>
      </c>
      <c r="K31" s="57">
        <v>2625723</v>
      </c>
      <c r="L31" s="57">
        <v>3571788</v>
      </c>
      <c r="M31" s="57">
        <v>5618848</v>
      </c>
      <c r="N31" s="72">
        <v>42429203</v>
      </c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68"/>
      <c r="AQ31" s="70"/>
      <c r="AR31" s="70"/>
      <c r="AS31" s="69"/>
      <c r="AT31" s="69"/>
    </row>
    <row r="32" spans="1:46" ht="12.75">
      <c r="A32" s="13">
        <f t="shared" si="1"/>
        <v>2038</v>
      </c>
      <c r="B32" s="102">
        <v>0.8559799902502621</v>
      </c>
      <c r="C32" s="63">
        <f t="shared" si="0"/>
        <v>69.94815381216236</v>
      </c>
      <c r="D32" s="102">
        <v>0.6284347920377158</v>
      </c>
      <c r="E32" s="102">
        <v>0.4059082687150247</v>
      </c>
      <c r="F32" s="102">
        <v>3.3005142132906364</v>
      </c>
      <c r="H32" s="71">
        <v>6458369</v>
      </c>
      <c r="I32" s="57">
        <v>887128</v>
      </c>
      <c r="J32" s="57">
        <v>77060145</v>
      </c>
      <c r="K32" s="57">
        <v>2596043</v>
      </c>
      <c r="L32" s="57">
        <v>3435690</v>
      </c>
      <c r="M32" s="57">
        <v>5662639</v>
      </c>
      <c r="N32" s="72">
        <v>42122769</v>
      </c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68"/>
      <c r="AQ32" s="70"/>
      <c r="AR32" s="70"/>
      <c r="AS32" s="69"/>
      <c r="AT32" s="69"/>
    </row>
    <row r="33" spans="1:46" ht="12.75">
      <c r="A33" s="13">
        <f t="shared" si="1"/>
        <v>2039</v>
      </c>
      <c r="B33" s="102">
        <v>0.856844630514657</v>
      </c>
      <c r="C33" s="63">
        <f t="shared" si="0"/>
        <v>68.76819641495452</v>
      </c>
      <c r="D33" s="102">
        <v>0.6285550959278877</v>
      </c>
      <c r="E33" s="102">
        <v>0.4059163031234839</v>
      </c>
      <c r="F33" s="102">
        <v>3.300521157844597</v>
      </c>
      <c r="H33" s="71">
        <v>6402938</v>
      </c>
      <c r="I33" s="57">
        <v>889818</v>
      </c>
      <c r="J33" s="57">
        <v>76223579</v>
      </c>
      <c r="K33" s="57">
        <v>2562969</v>
      </c>
      <c r="L33" s="57">
        <v>3296394</v>
      </c>
      <c r="M33" s="57">
        <v>5705302</v>
      </c>
      <c r="N33" s="72">
        <v>41831202</v>
      </c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68"/>
      <c r="AQ33" s="70"/>
      <c r="AR33" s="70"/>
      <c r="AS33" s="69"/>
      <c r="AT33" s="69"/>
    </row>
    <row r="34" spans="1:46" ht="12.75">
      <c r="A34" s="13">
        <f t="shared" si="1"/>
        <v>2040</v>
      </c>
      <c r="B34" s="102">
        <v>0.8578203494478083</v>
      </c>
      <c r="C34" s="63">
        <f t="shared" si="0"/>
        <v>67.5350367995569</v>
      </c>
      <c r="D34" s="102">
        <v>0.6287660948863768</v>
      </c>
      <c r="E34" s="102">
        <v>0.40601486494279565</v>
      </c>
      <c r="F34" s="102">
        <v>3.3006209383079796</v>
      </c>
      <c r="H34" s="110">
        <v>6340662</v>
      </c>
      <c r="I34" s="111">
        <v>891327</v>
      </c>
      <c r="J34" s="111">
        <v>75304508</v>
      </c>
      <c r="K34" s="111">
        <v>2527700</v>
      </c>
      <c r="L34" s="111">
        <v>3152864</v>
      </c>
      <c r="M34" s="111">
        <v>5747976</v>
      </c>
      <c r="N34" s="112">
        <v>41559529</v>
      </c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68"/>
      <c r="AQ34" s="70"/>
      <c r="AR34" s="70"/>
      <c r="AS34" s="69"/>
      <c r="AT34" s="69"/>
    </row>
    <row r="35" spans="1:46" ht="12.75">
      <c r="A35" s="13"/>
      <c r="B35" s="1"/>
      <c r="C35" s="1"/>
      <c r="D35" s="1"/>
      <c r="E35" s="1"/>
      <c r="F35" s="1"/>
      <c r="AQ35" s="1"/>
      <c r="AR35" s="1"/>
      <c r="AS35" s="1"/>
      <c r="AT35" s="1"/>
    </row>
    <row r="36" spans="1:46" ht="12.75">
      <c r="A36" s="13"/>
      <c r="B36" s="1"/>
      <c r="C36" s="1"/>
      <c r="D36" s="1"/>
      <c r="E36" s="1"/>
      <c r="F36" s="1"/>
      <c r="AQ36" s="1"/>
      <c r="AR36" s="1"/>
      <c r="AS36" s="1"/>
      <c r="AT36" s="1"/>
    </row>
    <row r="37" spans="1:46" ht="12.75">
      <c r="A37" s="13"/>
      <c r="B37" s="1"/>
      <c r="C37" s="1"/>
      <c r="D37" s="1"/>
      <c r="E37" s="1"/>
      <c r="F37" s="1"/>
      <c r="AQ37" s="1"/>
      <c r="AR37" s="1"/>
      <c r="AS37" s="1"/>
      <c r="AT37" s="1"/>
    </row>
    <row r="38" spans="1:21" ht="15.75">
      <c r="A38" s="13"/>
      <c r="B38" s="166" t="s">
        <v>86</v>
      </c>
      <c r="C38" s="166"/>
      <c r="D38" s="166"/>
      <c r="E38" s="166"/>
      <c r="F38" s="166"/>
      <c r="H38" s="60" t="s">
        <v>87</v>
      </c>
      <c r="P38" s="61" t="s">
        <v>88</v>
      </c>
      <c r="Q38" s="1"/>
      <c r="R38" s="1"/>
      <c r="S38" s="1"/>
      <c r="U38" s="60" t="s">
        <v>89</v>
      </c>
    </row>
    <row r="39" spans="1:24" ht="12.75">
      <c r="A39" s="13" t="s">
        <v>0</v>
      </c>
      <c r="B39" s="5" t="s">
        <v>61</v>
      </c>
      <c r="C39" s="5" t="s">
        <v>62</v>
      </c>
      <c r="D39" s="5" t="s">
        <v>55</v>
      </c>
      <c r="E39" s="5" t="s">
        <v>56</v>
      </c>
      <c r="F39" s="5" t="s">
        <v>67</v>
      </c>
      <c r="H39" s="104" t="s">
        <v>99</v>
      </c>
      <c r="I39" s="105" t="s">
        <v>100</v>
      </c>
      <c r="J39" s="105" t="s">
        <v>101</v>
      </c>
      <c r="K39" s="105" t="s">
        <v>102</v>
      </c>
      <c r="L39" s="105" t="s">
        <v>103</v>
      </c>
      <c r="M39" s="105" t="s">
        <v>104</v>
      </c>
      <c r="N39" s="106" t="s">
        <v>105</v>
      </c>
      <c r="P39" s="114" t="s">
        <v>90</v>
      </c>
      <c r="Q39" s="115" t="s">
        <v>91</v>
      </c>
      <c r="R39" s="115" t="s">
        <v>92</v>
      </c>
      <c r="S39" s="124" t="s">
        <v>48</v>
      </c>
      <c r="U39" s="64" t="s">
        <v>90</v>
      </c>
      <c r="V39" s="65" t="s">
        <v>91</v>
      </c>
      <c r="W39" s="65" t="s">
        <v>92</v>
      </c>
      <c r="X39" s="124" t="s">
        <v>48</v>
      </c>
    </row>
    <row r="40" spans="1:24" ht="12.75">
      <c r="A40" s="13">
        <f aca="true" t="shared" si="2" ref="A40:A71">A3</f>
        <v>2009</v>
      </c>
      <c r="B40" s="66">
        <f>SUM(J40,L40)/$S40</f>
        <v>0.30432875866021597</v>
      </c>
      <c r="C40" s="66">
        <f>H40/$S40</f>
        <v>0.09833881968106702</v>
      </c>
      <c r="D40" s="66">
        <f>N40/$S40</f>
        <v>0.28251621066729765</v>
      </c>
      <c r="E40" s="66">
        <f>M40/$S40</f>
        <v>0.12182933186247824</v>
      </c>
      <c r="F40" s="66">
        <f>I40/$S40</f>
        <v>0.030854981025490204</v>
      </c>
      <c r="H40" s="107">
        <v>697822</v>
      </c>
      <c r="I40" s="108">
        <v>218950</v>
      </c>
      <c r="J40" s="108">
        <v>1962882</v>
      </c>
      <c r="K40" s="108">
        <v>87704</v>
      </c>
      <c r="L40" s="108">
        <v>196665</v>
      </c>
      <c r="M40" s="108">
        <v>864513</v>
      </c>
      <c r="N40" s="109">
        <v>2004763</v>
      </c>
      <c r="P40" s="116">
        <v>5490358</v>
      </c>
      <c r="Q40" s="117">
        <v>946669</v>
      </c>
      <c r="R40" s="117">
        <v>659072</v>
      </c>
      <c r="S40" s="125">
        <f>SUM(P40:R40)</f>
        <v>7096099</v>
      </c>
      <c r="U40" s="116">
        <v>10335</v>
      </c>
      <c r="V40" s="117">
        <v>823</v>
      </c>
      <c r="W40" s="118">
        <v>601</v>
      </c>
      <c r="X40" s="125">
        <f>SUM(U40:W40)</f>
        <v>11759</v>
      </c>
    </row>
    <row r="41" spans="1:24" ht="12.75">
      <c r="A41" s="13">
        <f t="shared" si="2"/>
        <v>2010</v>
      </c>
      <c r="B41" s="66">
        <f aca="true" t="shared" si="3" ref="B41:B71">SUM(J41,L41)/$S41</f>
        <v>0.304603499308402</v>
      </c>
      <c r="C41" s="66">
        <f aca="true" t="shared" si="4" ref="C41:C71">H41/$S41</f>
        <v>0.09805763908076473</v>
      </c>
      <c r="D41" s="66">
        <f aca="true" t="shared" si="5" ref="D41:D71">N41/$S41</f>
        <v>0.28096721197429186</v>
      </c>
      <c r="E41" s="66">
        <f aca="true" t="shared" si="6" ref="E41:E71">M41/$S41</f>
        <v>0.12185348262048465</v>
      </c>
      <c r="F41" s="66">
        <f aca="true" t="shared" si="7" ref="F41:F71">I41/$S41</f>
        <v>0.030892503618531953</v>
      </c>
      <c r="H41" s="71">
        <v>696302</v>
      </c>
      <c r="I41" s="57">
        <v>219366</v>
      </c>
      <c r="J41" s="57">
        <v>1967380</v>
      </c>
      <c r="K41" s="57">
        <v>87450</v>
      </c>
      <c r="L41" s="57">
        <v>195593</v>
      </c>
      <c r="M41" s="57">
        <v>865275</v>
      </c>
      <c r="N41" s="72">
        <v>1995133</v>
      </c>
      <c r="P41" s="119">
        <v>5510694</v>
      </c>
      <c r="Q41" s="113">
        <v>948450</v>
      </c>
      <c r="R41" s="113">
        <v>641802</v>
      </c>
      <c r="S41" s="126">
        <f aca="true" t="shared" si="8" ref="S41:S71">SUM(P41:R41)</f>
        <v>7100946</v>
      </c>
      <c r="U41" s="119">
        <v>10413</v>
      </c>
      <c r="V41" s="113">
        <v>832</v>
      </c>
      <c r="W41" s="120">
        <v>590</v>
      </c>
      <c r="X41" s="126">
        <f aca="true" t="shared" si="9" ref="X41:X71">SUM(U41:W41)</f>
        <v>11835</v>
      </c>
    </row>
    <row r="42" spans="1:24" ht="12.75">
      <c r="A42" s="13">
        <f t="shared" si="2"/>
        <v>2011</v>
      </c>
      <c r="B42" s="66">
        <f t="shared" si="3"/>
        <v>0.30464880335073335</v>
      </c>
      <c r="C42" s="66">
        <f t="shared" si="4"/>
        <v>0.09838057551921744</v>
      </c>
      <c r="D42" s="66">
        <f t="shared" si="5"/>
        <v>0.2797593824206968</v>
      </c>
      <c r="E42" s="66">
        <f t="shared" si="6"/>
        <v>0.12199268487206266</v>
      </c>
      <c r="F42" s="66">
        <f t="shared" si="7"/>
        <v>0.030924422588599416</v>
      </c>
      <c r="H42" s="71">
        <v>699048</v>
      </c>
      <c r="I42" s="57">
        <v>219735</v>
      </c>
      <c r="J42" s="57">
        <v>1970178</v>
      </c>
      <c r="K42" s="57">
        <v>87202</v>
      </c>
      <c r="L42" s="57">
        <v>194519</v>
      </c>
      <c r="M42" s="57">
        <v>866825</v>
      </c>
      <c r="N42" s="72">
        <v>1987844</v>
      </c>
      <c r="P42" s="119">
        <v>5526342</v>
      </c>
      <c r="Q42" s="113">
        <v>954463</v>
      </c>
      <c r="R42" s="113">
        <v>624744</v>
      </c>
      <c r="S42" s="126">
        <f t="shared" si="8"/>
        <v>7105549</v>
      </c>
      <c r="U42" s="119">
        <v>10484</v>
      </c>
      <c r="V42" s="113">
        <v>844</v>
      </c>
      <c r="W42" s="120">
        <v>579</v>
      </c>
      <c r="X42" s="126">
        <f t="shared" si="9"/>
        <v>11907</v>
      </c>
    </row>
    <row r="43" spans="1:24" ht="12.75">
      <c r="A43" s="13">
        <f t="shared" si="2"/>
        <v>2012</v>
      </c>
      <c r="B43" s="66">
        <f t="shared" si="3"/>
        <v>0.30465559897241257</v>
      </c>
      <c r="C43" s="66">
        <f t="shared" si="4"/>
        <v>0.09872175068451061</v>
      </c>
      <c r="D43" s="66">
        <f t="shared" si="5"/>
        <v>0.278545054405569</v>
      </c>
      <c r="E43" s="66">
        <f t="shared" si="6"/>
        <v>0.12213343189424848</v>
      </c>
      <c r="F43" s="66">
        <f t="shared" si="7"/>
        <v>0.030932521254303732</v>
      </c>
      <c r="H43" s="71">
        <v>703012</v>
      </c>
      <c r="I43" s="57">
        <v>220275</v>
      </c>
      <c r="J43" s="57">
        <v>1975968</v>
      </c>
      <c r="K43" s="57">
        <v>86962</v>
      </c>
      <c r="L43" s="57">
        <v>193529</v>
      </c>
      <c r="M43" s="57">
        <v>869730</v>
      </c>
      <c r="N43" s="72">
        <v>1983560</v>
      </c>
      <c r="P43" s="119">
        <v>5547684</v>
      </c>
      <c r="Q43" s="113">
        <v>964878</v>
      </c>
      <c r="R43" s="113">
        <v>608584</v>
      </c>
      <c r="S43" s="126">
        <f t="shared" si="8"/>
        <v>7121146</v>
      </c>
      <c r="U43" s="119">
        <v>10571</v>
      </c>
      <c r="V43" s="113">
        <v>859</v>
      </c>
      <c r="W43" s="120">
        <v>568</v>
      </c>
      <c r="X43" s="126">
        <f t="shared" si="9"/>
        <v>11998</v>
      </c>
    </row>
    <row r="44" spans="1:24" ht="12.75">
      <c r="A44" s="13">
        <f t="shared" si="2"/>
        <v>2013</v>
      </c>
      <c r="B44" s="66">
        <f t="shared" si="3"/>
        <v>0.3046696357477323</v>
      </c>
      <c r="C44" s="66">
        <f t="shared" si="4"/>
        <v>0.09907548630466935</v>
      </c>
      <c r="D44" s="66">
        <f t="shared" si="5"/>
        <v>0.2771341628496798</v>
      </c>
      <c r="E44" s="66">
        <f t="shared" si="6"/>
        <v>0.12216979000357761</v>
      </c>
      <c r="F44" s="66">
        <f t="shared" si="7"/>
        <v>0.03092112636289062</v>
      </c>
      <c r="H44" s="71">
        <v>708114</v>
      </c>
      <c r="I44" s="57">
        <v>221000</v>
      </c>
      <c r="J44" s="57">
        <v>1985041</v>
      </c>
      <c r="K44" s="57">
        <v>86702</v>
      </c>
      <c r="L44" s="57">
        <v>192499</v>
      </c>
      <c r="M44" s="57">
        <v>873174</v>
      </c>
      <c r="N44" s="72">
        <v>1980738</v>
      </c>
      <c r="P44" s="119">
        <v>5574803</v>
      </c>
      <c r="Q44" s="113">
        <v>978997</v>
      </c>
      <c r="R44" s="113">
        <v>593417</v>
      </c>
      <c r="S44" s="126">
        <f t="shared" si="8"/>
        <v>7147217</v>
      </c>
      <c r="U44" s="119">
        <v>10670</v>
      </c>
      <c r="V44" s="113">
        <v>877</v>
      </c>
      <c r="W44" s="120">
        <v>558</v>
      </c>
      <c r="X44" s="126">
        <f t="shared" si="9"/>
        <v>12105</v>
      </c>
    </row>
    <row r="45" spans="1:24" ht="12.75">
      <c r="A45" s="13">
        <f t="shared" si="2"/>
        <v>2014</v>
      </c>
      <c r="B45" s="66">
        <f t="shared" si="3"/>
        <v>0.3045311662388871</v>
      </c>
      <c r="C45" s="66">
        <f t="shared" si="4"/>
        <v>0.09943074484909208</v>
      </c>
      <c r="D45" s="66">
        <f t="shared" si="5"/>
        <v>0.27544582505357923</v>
      </c>
      <c r="E45" s="66">
        <f t="shared" si="6"/>
        <v>0.12215052007814825</v>
      </c>
      <c r="F45" s="66">
        <f t="shared" si="7"/>
        <v>0.030896252963158205</v>
      </c>
      <c r="H45" s="71">
        <v>713729</v>
      </c>
      <c r="I45" s="57">
        <v>221778</v>
      </c>
      <c r="J45" s="57">
        <v>1994483</v>
      </c>
      <c r="K45" s="57">
        <v>86442</v>
      </c>
      <c r="L45" s="57">
        <v>191488</v>
      </c>
      <c r="M45" s="57">
        <v>876815</v>
      </c>
      <c r="N45" s="72">
        <v>1977192</v>
      </c>
      <c r="P45" s="119">
        <v>5602811</v>
      </c>
      <c r="Q45" s="113">
        <v>996304</v>
      </c>
      <c r="R45" s="113">
        <v>579037</v>
      </c>
      <c r="S45" s="126">
        <f t="shared" si="8"/>
        <v>7178152</v>
      </c>
      <c r="U45" s="119">
        <v>10771</v>
      </c>
      <c r="V45" s="113">
        <v>898</v>
      </c>
      <c r="W45" s="120">
        <v>548</v>
      </c>
      <c r="X45" s="126">
        <f t="shared" si="9"/>
        <v>12217</v>
      </c>
    </row>
    <row r="46" spans="1:24" ht="12.75">
      <c r="A46" s="13">
        <f t="shared" si="2"/>
        <v>2015</v>
      </c>
      <c r="B46" s="66">
        <f t="shared" si="3"/>
        <v>0.3038300126861575</v>
      </c>
      <c r="C46" s="66">
        <f t="shared" si="4"/>
        <v>0.09980349327450957</v>
      </c>
      <c r="D46" s="66">
        <f t="shared" si="5"/>
        <v>0.2737383805952446</v>
      </c>
      <c r="E46" s="66">
        <f t="shared" si="6"/>
        <v>0.12205603223607159</v>
      </c>
      <c r="F46" s="66">
        <f t="shared" si="7"/>
        <v>0.030857977871333077</v>
      </c>
      <c r="H46" s="71">
        <v>721100</v>
      </c>
      <c r="I46" s="57">
        <v>222955</v>
      </c>
      <c r="J46" s="57">
        <v>2004749</v>
      </c>
      <c r="K46" s="57">
        <v>86182</v>
      </c>
      <c r="L46" s="57">
        <v>190483</v>
      </c>
      <c r="M46" s="57">
        <v>881879</v>
      </c>
      <c r="N46" s="72">
        <v>1977814</v>
      </c>
      <c r="P46" s="119">
        <v>5640603</v>
      </c>
      <c r="Q46" s="113">
        <v>1018593</v>
      </c>
      <c r="R46" s="113">
        <v>566002</v>
      </c>
      <c r="S46" s="126">
        <f t="shared" si="8"/>
        <v>7225198</v>
      </c>
      <c r="U46" s="119">
        <v>10893</v>
      </c>
      <c r="V46" s="113">
        <v>924</v>
      </c>
      <c r="W46" s="120">
        <v>539</v>
      </c>
      <c r="X46" s="126">
        <f t="shared" si="9"/>
        <v>12356</v>
      </c>
    </row>
    <row r="47" spans="1:24" ht="12.75">
      <c r="A47" s="13">
        <f t="shared" si="2"/>
        <v>2016</v>
      </c>
      <c r="B47" s="66">
        <f t="shared" si="3"/>
        <v>0.3032920096172457</v>
      </c>
      <c r="C47" s="66">
        <f t="shared" si="4"/>
        <v>0.10018463320411344</v>
      </c>
      <c r="D47" s="66">
        <f t="shared" si="5"/>
        <v>0.272172090619037</v>
      </c>
      <c r="E47" s="66">
        <f t="shared" si="6"/>
        <v>0.12197907124044914</v>
      </c>
      <c r="F47" s="66">
        <f t="shared" si="7"/>
        <v>0.030822522311276388</v>
      </c>
      <c r="H47" s="71">
        <v>729328</v>
      </c>
      <c r="I47" s="57">
        <v>224383</v>
      </c>
      <c r="J47" s="57">
        <v>2018416</v>
      </c>
      <c r="K47" s="57">
        <v>85924</v>
      </c>
      <c r="L47" s="57">
        <v>189501</v>
      </c>
      <c r="M47" s="57">
        <v>887988</v>
      </c>
      <c r="N47" s="72">
        <v>1981369</v>
      </c>
      <c r="P47" s="119">
        <v>5685465</v>
      </c>
      <c r="Q47" s="113">
        <v>1041249</v>
      </c>
      <c r="R47" s="113">
        <v>553125</v>
      </c>
      <c r="S47" s="126">
        <f t="shared" si="8"/>
        <v>7279839</v>
      </c>
      <c r="U47" s="119">
        <v>11029</v>
      </c>
      <c r="V47" s="113">
        <v>949</v>
      </c>
      <c r="W47" s="120">
        <v>531</v>
      </c>
      <c r="X47" s="126">
        <f t="shared" si="9"/>
        <v>12509</v>
      </c>
    </row>
    <row r="48" spans="1:24" ht="12.75">
      <c r="A48" s="13">
        <f t="shared" si="2"/>
        <v>2017</v>
      </c>
      <c r="B48" s="66">
        <f t="shared" si="3"/>
        <v>0.3029346024624776</v>
      </c>
      <c r="C48" s="66">
        <f t="shared" si="4"/>
        <v>0.10054447459243372</v>
      </c>
      <c r="D48" s="66">
        <f t="shared" si="5"/>
        <v>0.2709204603642892</v>
      </c>
      <c r="E48" s="66">
        <f t="shared" si="6"/>
        <v>0.12200868115049955</v>
      </c>
      <c r="F48" s="66">
        <f t="shared" si="7"/>
        <v>0.030785394830874682</v>
      </c>
      <c r="H48" s="71">
        <v>738487</v>
      </c>
      <c r="I48" s="57">
        <v>226115</v>
      </c>
      <c r="J48" s="57">
        <v>2036482</v>
      </c>
      <c r="K48" s="57">
        <v>85666</v>
      </c>
      <c r="L48" s="57">
        <v>188536</v>
      </c>
      <c r="M48" s="57">
        <v>896139</v>
      </c>
      <c r="N48" s="72">
        <v>1989878</v>
      </c>
      <c r="P48" s="119">
        <v>5740719</v>
      </c>
      <c r="Q48" s="113">
        <v>1061897</v>
      </c>
      <c r="R48" s="113">
        <v>542263</v>
      </c>
      <c r="S48" s="126">
        <f t="shared" si="8"/>
        <v>7344879</v>
      </c>
      <c r="U48" s="119">
        <v>11189</v>
      </c>
      <c r="V48" s="113">
        <v>973</v>
      </c>
      <c r="W48" s="120">
        <v>524</v>
      </c>
      <c r="X48" s="126">
        <f t="shared" si="9"/>
        <v>12686</v>
      </c>
    </row>
    <row r="49" spans="1:24" ht="12.75">
      <c r="A49" s="13">
        <f t="shared" si="2"/>
        <v>2018</v>
      </c>
      <c r="B49" s="66">
        <f t="shared" si="3"/>
        <v>0.30263828079476524</v>
      </c>
      <c r="C49" s="66">
        <f t="shared" si="4"/>
        <v>0.10087299893074926</v>
      </c>
      <c r="D49" s="66">
        <f t="shared" si="5"/>
        <v>0.26976404606961685</v>
      </c>
      <c r="E49" s="66">
        <f t="shared" si="6"/>
        <v>0.12208283948980733</v>
      </c>
      <c r="F49" s="66">
        <f t="shared" si="7"/>
        <v>0.03074341987355358</v>
      </c>
      <c r="H49" s="71">
        <v>748021</v>
      </c>
      <c r="I49" s="57">
        <v>227977</v>
      </c>
      <c r="J49" s="57">
        <v>2056620</v>
      </c>
      <c r="K49" s="57">
        <v>85408</v>
      </c>
      <c r="L49" s="57">
        <v>187586</v>
      </c>
      <c r="M49" s="57">
        <v>905302</v>
      </c>
      <c r="N49" s="72">
        <v>2000428</v>
      </c>
      <c r="P49" s="119">
        <v>5799100</v>
      </c>
      <c r="Q49" s="113">
        <v>1082688</v>
      </c>
      <c r="R49" s="113">
        <v>533685</v>
      </c>
      <c r="S49" s="126">
        <f t="shared" si="8"/>
        <v>7415473</v>
      </c>
      <c r="U49" s="119">
        <v>11355</v>
      </c>
      <c r="V49" s="113">
        <v>998</v>
      </c>
      <c r="W49" s="120">
        <v>518</v>
      </c>
      <c r="X49" s="126">
        <f t="shared" si="9"/>
        <v>12871</v>
      </c>
    </row>
    <row r="50" spans="1:24" ht="12.75">
      <c r="A50" s="13">
        <f t="shared" si="2"/>
        <v>2019</v>
      </c>
      <c r="B50" s="66">
        <f t="shared" si="3"/>
        <v>0.302328550314111</v>
      </c>
      <c r="C50" s="66">
        <f t="shared" si="4"/>
        <v>0.10118267686336639</v>
      </c>
      <c r="D50" s="66">
        <f t="shared" si="5"/>
        <v>0.26858078242239103</v>
      </c>
      <c r="E50" s="66">
        <f t="shared" si="6"/>
        <v>0.12215434571384465</v>
      </c>
      <c r="F50" s="66">
        <f t="shared" si="7"/>
        <v>0.03069706411325409</v>
      </c>
      <c r="H50" s="71">
        <v>757700</v>
      </c>
      <c r="I50" s="57">
        <v>229873</v>
      </c>
      <c r="J50" s="57">
        <v>2077317</v>
      </c>
      <c r="K50" s="57">
        <v>85152</v>
      </c>
      <c r="L50" s="57">
        <v>186651</v>
      </c>
      <c r="M50" s="57">
        <v>914745</v>
      </c>
      <c r="N50" s="72">
        <v>2011250</v>
      </c>
      <c r="P50" s="119">
        <v>5856381</v>
      </c>
      <c r="Q50" s="113">
        <v>1105554</v>
      </c>
      <c r="R50" s="113">
        <v>526501</v>
      </c>
      <c r="S50" s="126">
        <f t="shared" si="8"/>
        <v>7488436</v>
      </c>
      <c r="U50" s="119">
        <v>11519</v>
      </c>
      <c r="V50" s="113">
        <v>1024</v>
      </c>
      <c r="W50" s="120">
        <v>514</v>
      </c>
      <c r="X50" s="126">
        <f t="shared" si="9"/>
        <v>13057</v>
      </c>
    </row>
    <row r="51" spans="1:24" ht="12.75">
      <c r="A51" s="13">
        <f t="shared" si="2"/>
        <v>2020</v>
      </c>
      <c r="B51" s="66">
        <f t="shared" si="3"/>
        <v>0.3020559255869894</v>
      </c>
      <c r="C51" s="66">
        <f t="shared" si="4"/>
        <v>0.10147257569248504</v>
      </c>
      <c r="D51" s="66">
        <f t="shared" si="5"/>
        <v>0.2674284673108929</v>
      </c>
      <c r="E51" s="66">
        <f t="shared" si="6"/>
        <v>0.12224841597853514</v>
      </c>
      <c r="F51" s="66">
        <f t="shared" si="7"/>
        <v>0.030671024271073776</v>
      </c>
      <c r="H51" s="71">
        <v>767424</v>
      </c>
      <c r="I51" s="57">
        <v>231961</v>
      </c>
      <c r="J51" s="57">
        <v>2098679</v>
      </c>
      <c r="K51" s="57">
        <v>84898</v>
      </c>
      <c r="L51" s="57">
        <v>185731</v>
      </c>
      <c r="M51" s="57">
        <v>924549</v>
      </c>
      <c r="N51" s="72">
        <v>2022527</v>
      </c>
      <c r="P51" s="119">
        <v>5913595</v>
      </c>
      <c r="Q51" s="113">
        <v>1128807</v>
      </c>
      <c r="R51" s="113">
        <v>520469</v>
      </c>
      <c r="S51" s="126">
        <f t="shared" si="8"/>
        <v>7562871</v>
      </c>
      <c r="U51" s="119">
        <v>11684</v>
      </c>
      <c r="V51" s="113">
        <v>1050</v>
      </c>
      <c r="W51" s="120">
        <v>511</v>
      </c>
      <c r="X51" s="126">
        <f t="shared" si="9"/>
        <v>13245</v>
      </c>
    </row>
    <row r="52" spans="1:24" ht="12.75">
      <c r="A52" s="13">
        <f t="shared" si="2"/>
        <v>2021</v>
      </c>
      <c r="B52" s="66">
        <f t="shared" si="3"/>
        <v>0.30184984345019755</v>
      </c>
      <c r="C52" s="66">
        <f t="shared" si="4"/>
        <v>0.10174538521626483</v>
      </c>
      <c r="D52" s="66">
        <f t="shared" si="5"/>
        <v>0.2663455717843822</v>
      </c>
      <c r="E52" s="66">
        <f t="shared" si="6"/>
        <v>0.12237333194649548</v>
      </c>
      <c r="F52" s="66">
        <f t="shared" si="7"/>
        <v>0.030665709678682856</v>
      </c>
      <c r="H52" s="71">
        <v>776691</v>
      </c>
      <c r="I52" s="57">
        <v>234092</v>
      </c>
      <c r="J52" s="57">
        <v>2119398</v>
      </c>
      <c r="K52" s="57">
        <v>84642</v>
      </c>
      <c r="L52" s="57">
        <v>184825</v>
      </c>
      <c r="M52" s="57">
        <v>934158</v>
      </c>
      <c r="N52" s="72">
        <v>2033195</v>
      </c>
      <c r="P52" s="119">
        <v>5967640</v>
      </c>
      <c r="Q52" s="113">
        <v>1151301</v>
      </c>
      <c r="R52" s="113">
        <v>514732</v>
      </c>
      <c r="S52" s="126">
        <f t="shared" si="8"/>
        <v>7633673</v>
      </c>
      <c r="U52" s="119">
        <v>11841</v>
      </c>
      <c r="V52" s="113">
        <v>1076</v>
      </c>
      <c r="W52" s="120">
        <v>509</v>
      </c>
      <c r="X52" s="126">
        <f t="shared" si="9"/>
        <v>13426</v>
      </c>
    </row>
    <row r="53" spans="1:24" ht="12.75">
      <c r="A53" s="13">
        <f t="shared" si="2"/>
        <v>2022</v>
      </c>
      <c r="B53" s="66">
        <f t="shared" si="3"/>
        <v>0.3016636334606328</v>
      </c>
      <c r="C53" s="66">
        <f t="shared" si="4"/>
        <v>0.10200555063723289</v>
      </c>
      <c r="D53" s="66">
        <f t="shared" si="5"/>
        <v>0.265334219496808</v>
      </c>
      <c r="E53" s="66">
        <f t="shared" si="6"/>
        <v>0.12250578299552678</v>
      </c>
      <c r="F53" s="66">
        <f t="shared" si="7"/>
        <v>0.030649097437308693</v>
      </c>
      <c r="H53" s="71">
        <v>785812</v>
      </c>
      <c r="I53" s="57">
        <v>236109</v>
      </c>
      <c r="J53" s="57">
        <v>2139969</v>
      </c>
      <c r="K53" s="57">
        <v>84388</v>
      </c>
      <c r="L53" s="57">
        <v>183933</v>
      </c>
      <c r="M53" s="57">
        <v>943738</v>
      </c>
      <c r="N53" s="72">
        <v>2044034</v>
      </c>
      <c r="P53" s="119">
        <v>6019937</v>
      </c>
      <c r="Q53" s="113">
        <v>1174181</v>
      </c>
      <c r="R53" s="113">
        <v>509502</v>
      </c>
      <c r="S53" s="126">
        <f t="shared" si="8"/>
        <v>7703620</v>
      </c>
      <c r="U53" s="119">
        <v>11996</v>
      </c>
      <c r="V53" s="113">
        <v>1102</v>
      </c>
      <c r="W53" s="120">
        <v>506</v>
      </c>
      <c r="X53" s="126">
        <f t="shared" si="9"/>
        <v>13604</v>
      </c>
    </row>
    <row r="54" spans="1:24" ht="12.75">
      <c r="A54" s="13">
        <f t="shared" si="2"/>
        <v>2023</v>
      </c>
      <c r="B54" s="66">
        <f t="shared" si="3"/>
        <v>0.3014730238494047</v>
      </c>
      <c r="C54" s="66">
        <f t="shared" si="4"/>
        <v>0.10225416681835262</v>
      </c>
      <c r="D54" s="66">
        <f t="shared" si="5"/>
        <v>0.2643841694155591</v>
      </c>
      <c r="E54" s="66">
        <f t="shared" si="6"/>
        <v>0.12264358827678375</v>
      </c>
      <c r="F54" s="66">
        <f t="shared" si="7"/>
        <v>0.030621565921255117</v>
      </c>
      <c r="H54" s="71">
        <v>794897</v>
      </c>
      <c r="I54" s="57">
        <v>238044</v>
      </c>
      <c r="J54" s="57">
        <v>2160517</v>
      </c>
      <c r="K54" s="57">
        <v>84136</v>
      </c>
      <c r="L54" s="57">
        <v>183055</v>
      </c>
      <c r="M54" s="57">
        <v>953399</v>
      </c>
      <c r="N54" s="72">
        <v>2055253</v>
      </c>
      <c r="P54" s="119">
        <v>6071062</v>
      </c>
      <c r="Q54" s="113">
        <v>1197816</v>
      </c>
      <c r="R54" s="113">
        <v>504859</v>
      </c>
      <c r="S54" s="126">
        <f t="shared" si="8"/>
        <v>7773737</v>
      </c>
      <c r="U54" s="119">
        <v>12148</v>
      </c>
      <c r="V54" s="113">
        <v>1129</v>
      </c>
      <c r="W54" s="120">
        <v>504</v>
      </c>
      <c r="X54" s="126">
        <f t="shared" si="9"/>
        <v>13781</v>
      </c>
    </row>
    <row r="55" spans="1:24" ht="12.75">
      <c r="A55" s="13">
        <f t="shared" si="2"/>
        <v>2024</v>
      </c>
      <c r="B55" s="66">
        <f t="shared" si="3"/>
        <v>0.3012589352612771</v>
      </c>
      <c r="C55" s="66">
        <f t="shared" si="4"/>
        <v>0.1024935239352447</v>
      </c>
      <c r="D55" s="66">
        <f t="shared" si="5"/>
        <v>0.26349521137044263</v>
      </c>
      <c r="E55" s="66">
        <f t="shared" si="6"/>
        <v>0.1227799672710484</v>
      </c>
      <c r="F55" s="66">
        <f t="shared" si="7"/>
        <v>0.030581735572607516</v>
      </c>
      <c r="H55" s="71">
        <v>804066</v>
      </c>
      <c r="I55" s="57">
        <v>239915</v>
      </c>
      <c r="J55" s="57">
        <v>2181199</v>
      </c>
      <c r="K55" s="57">
        <v>83882</v>
      </c>
      <c r="L55" s="57">
        <v>182190</v>
      </c>
      <c r="M55" s="57">
        <v>963214</v>
      </c>
      <c r="N55" s="72">
        <v>2067131</v>
      </c>
      <c r="P55" s="119">
        <v>6121497</v>
      </c>
      <c r="Q55" s="113">
        <v>1222691</v>
      </c>
      <c r="R55" s="113">
        <v>500854</v>
      </c>
      <c r="S55" s="126">
        <f t="shared" si="8"/>
        <v>7845042</v>
      </c>
      <c r="U55" s="119">
        <v>12299</v>
      </c>
      <c r="V55" s="113">
        <v>1157</v>
      </c>
      <c r="W55" s="120">
        <v>502</v>
      </c>
      <c r="X55" s="126">
        <f t="shared" si="9"/>
        <v>13958</v>
      </c>
    </row>
    <row r="56" spans="1:24" ht="12.75">
      <c r="A56" s="13">
        <f t="shared" si="2"/>
        <v>2025</v>
      </c>
      <c r="B56" s="66">
        <f t="shared" si="3"/>
        <v>0.30109914121106984</v>
      </c>
      <c r="C56" s="66">
        <f t="shared" si="4"/>
        <v>0.1027312127686044</v>
      </c>
      <c r="D56" s="66">
        <f t="shared" si="5"/>
        <v>0.2626221890750226</v>
      </c>
      <c r="E56" s="66">
        <f t="shared" si="6"/>
        <v>0.12295364282741683</v>
      </c>
      <c r="F56" s="66">
        <f t="shared" si="7"/>
        <v>0.030537496155689674</v>
      </c>
      <c r="H56" s="71">
        <v>813379</v>
      </c>
      <c r="I56" s="57">
        <v>241782</v>
      </c>
      <c r="J56" s="57">
        <v>2202627</v>
      </c>
      <c r="K56" s="57">
        <v>83632</v>
      </c>
      <c r="L56" s="57">
        <v>181339</v>
      </c>
      <c r="M56" s="57">
        <v>973491</v>
      </c>
      <c r="N56" s="72">
        <v>2079323</v>
      </c>
      <c r="P56" s="119">
        <v>6173247</v>
      </c>
      <c r="Q56" s="113">
        <v>1247521</v>
      </c>
      <c r="R56" s="113">
        <v>496777</v>
      </c>
      <c r="S56" s="126">
        <f t="shared" si="8"/>
        <v>7917545</v>
      </c>
      <c r="U56" s="119">
        <v>12453</v>
      </c>
      <c r="V56" s="113">
        <v>1185</v>
      </c>
      <c r="W56" s="120">
        <v>501</v>
      </c>
      <c r="X56" s="126">
        <f t="shared" si="9"/>
        <v>14139</v>
      </c>
    </row>
    <row r="57" spans="1:24" ht="12.75">
      <c r="A57" s="13">
        <f t="shared" si="2"/>
        <v>2026</v>
      </c>
      <c r="B57" s="66">
        <f t="shared" si="3"/>
        <v>0.3010045182481578</v>
      </c>
      <c r="C57" s="66">
        <f t="shared" si="4"/>
        <v>0.10296984793107941</v>
      </c>
      <c r="D57" s="66">
        <f t="shared" si="5"/>
        <v>0.261779780992818</v>
      </c>
      <c r="E57" s="66">
        <f t="shared" si="6"/>
        <v>0.12317060639198378</v>
      </c>
      <c r="F57" s="66">
        <f t="shared" si="7"/>
        <v>0.030493262429500546</v>
      </c>
      <c r="H57" s="71">
        <v>822688</v>
      </c>
      <c r="I57" s="57">
        <v>243629</v>
      </c>
      <c r="J57" s="57">
        <v>2224408</v>
      </c>
      <c r="K57" s="57">
        <v>83380</v>
      </c>
      <c r="L57" s="57">
        <v>180498</v>
      </c>
      <c r="M57" s="57">
        <v>984084</v>
      </c>
      <c r="N57" s="72">
        <v>2091516</v>
      </c>
      <c r="P57" s="119">
        <v>6225493</v>
      </c>
      <c r="Q57" s="113">
        <v>1271854</v>
      </c>
      <c r="R57" s="113">
        <v>492254</v>
      </c>
      <c r="S57" s="126">
        <f t="shared" si="8"/>
        <v>7989601</v>
      </c>
      <c r="U57" s="119">
        <v>12608</v>
      </c>
      <c r="V57" s="113">
        <v>1213</v>
      </c>
      <c r="W57" s="120">
        <v>498</v>
      </c>
      <c r="X57" s="126">
        <f t="shared" si="9"/>
        <v>14319</v>
      </c>
    </row>
    <row r="58" spans="1:24" ht="12.75">
      <c r="A58" s="13">
        <f t="shared" si="2"/>
        <v>2027</v>
      </c>
      <c r="B58" s="66">
        <f t="shared" si="3"/>
        <v>0.30095339690139805</v>
      </c>
      <c r="C58" s="66">
        <f t="shared" si="4"/>
        <v>0.1032034403876317</v>
      </c>
      <c r="D58" s="66">
        <f t="shared" si="5"/>
        <v>0.2609716201767191</v>
      </c>
      <c r="E58" s="66">
        <f t="shared" si="6"/>
        <v>0.12337609004044903</v>
      </c>
      <c r="F58" s="66">
        <f t="shared" si="7"/>
        <v>0.03044991688608294</v>
      </c>
      <c r="H58" s="71">
        <v>831822</v>
      </c>
      <c r="I58" s="57">
        <v>245427</v>
      </c>
      <c r="J58" s="57">
        <v>2246020</v>
      </c>
      <c r="K58" s="57">
        <v>83130</v>
      </c>
      <c r="L58" s="57">
        <v>179671</v>
      </c>
      <c r="M58" s="57">
        <v>994414</v>
      </c>
      <c r="N58" s="72">
        <v>2103437</v>
      </c>
      <c r="P58" s="119">
        <v>6276866</v>
      </c>
      <c r="Q58" s="113">
        <v>1295575</v>
      </c>
      <c r="R58" s="113">
        <v>487581</v>
      </c>
      <c r="S58" s="126">
        <f t="shared" si="8"/>
        <v>8060022</v>
      </c>
      <c r="U58" s="119">
        <v>12761</v>
      </c>
      <c r="V58" s="113">
        <v>1241</v>
      </c>
      <c r="W58" s="120">
        <v>496</v>
      </c>
      <c r="X58" s="126">
        <f t="shared" si="9"/>
        <v>14498</v>
      </c>
    </row>
    <row r="59" spans="1:24" ht="12.75">
      <c r="A59" s="13">
        <f t="shared" si="2"/>
        <v>2028</v>
      </c>
      <c r="B59" s="66">
        <f t="shared" si="3"/>
        <v>0.30089181457442554</v>
      </c>
      <c r="C59" s="66">
        <f t="shared" si="4"/>
        <v>0.10342834292042204</v>
      </c>
      <c r="D59" s="66">
        <f t="shared" si="5"/>
        <v>0.26015269617644343</v>
      </c>
      <c r="E59" s="66">
        <f t="shared" si="6"/>
        <v>0.12354560275615983</v>
      </c>
      <c r="F59" s="66">
        <f t="shared" si="7"/>
        <v>0.030404995539696698</v>
      </c>
      <c r="H59" s="71">
        <v>840588</v>
      </c>
      <c r="I59" s="57">
        <v>247109</v>
      </c>
      <c r="J59" s="57">
        <v>2266568</v>
      </c>
      <c r="K59" s="57">
        <v>82880</v>
      </c>
      <c r="L59" s="57">
        <v>178855</v>
      </c>
      <c r="M59" s="57">
        <v>1004086</v>
      </c>
      <c r="N59" s="72">
        <v>2114326</v>
      </c>
      <c r="P59" s="119">
        <v>6325074</v>
      </c>
      <c r="Q59" s="113">
        <v>1319244</v>
      </c>
      <c r="R59" s="113">
        <v>482932</v>
      </c>
      <c r="S59" s="126">
        <f t="shared" si="8"/>
        <v>8127250</v>
      </c>
      <c r="U59" s="119">
        <v>12908</v>
      </c>
      <c r="V59" s="113">
        <v>1268</v>
      </c>
      <c r="W59" s="120">
        <v>493</v>
      </c>
      <c r="X59" s="126">
        <f t="shared" si="9"/>
        <v>14669</v>
      </c>
    </row>
    <row r="60" spans="1:24" ht="12.75">
      <c r="A60" s="13">
        <f t="shared" si="2"/>
        <v>2029</v>
      </c>
      <c r="B60" s="66">
        <f t="shared" si="3"/>
        <v>0.3008263530872792</v>
      </c>
      <c r="C60" s="66">
        <f t="shared" si="4"/>
        <v>0.10364914848239143</v>
      </c>
      <c r="D60" s="66">
        <f t="shared" si="5"/>
        <v>0.2593454100254867</v>
      </c>
      <c r="E60" s="66">
        <f t="shared" si="6"/>
        <v>0.12368838170405058</v>
      </c>
      <c r="F60" s="66">
        <f t="shared" si="7"/>
        <v>0.030351317219903744</v>
      </c>
      <c r="H60" s="71">
        <v>849309</v>
      </c>
      <c r="I60" s="57">
        <v>248701</v>
      </c>
      <c r="J60" s="57">
        <v>2286944</v>
      </c>
      <c r="K60" s="57">
        <v>82632</v>
      </c>
      <c r="L60" s="57">
        <v>178050</v>
      </c>
      <c r="M60" s="57">
        <v>1013512</v>
      </c>
      <c r="N60" s="72">
        <v>2125096</v>
      </c>
      <c r="P60" s="119">
        <v>6372461</v>
      </c>
      <c r="Q60" s="113">
        <v>1343285</v>
      </c>
      <c r="R60" s="113">
        <v>478330</v>
      </c>
      <c r="S60" s="126">
        <f t="shared" si="8"/>
        <v>8194076</v>
      </c>
      <c r="U60" s="119">
        <v>13054</v>
      </c>
      <c r="V60" s="113">
        <v>1296</v>
      </c>
      <c r="W60" s="120">
        <v>490</v>
      </c>
      <c r="X60" s="126">
        <f t="shared" si="9"/>
        <v>14840</v>
      </c>
    </row>
    <row r="61" spans="1:24" ht="12.75">
      <c r="A61" s="13">
        <f t="shared" si="2"/>
        <v>2030</v>
      </c>
      <c r="B61" s="66">
        <f t="shared" si="3"/>
        <v>0.3007644226631656</v>
      </c>
      <c r="C61" s="66">
        <f t="shared" si="4"/>
        <v>0.10386685079723136</v>
      </c>
      <c r="D61" s="66">
        <f t="shared" si="5"/>
        <v>0.2585596443467063</v>
      </c>
      <c r="E61" s="66">
        <f t="shared" si="6"/>
        <v>0.12380529076397359</v>
      </c>
      <c r="F61" s="66">
        <f t="shared" si="7"/>
        <v>0.030285192970937947</v>
      </c>
      <c r="H61" s="71">
        <v>858099</v>
      </c>
      <c r="I61" s="57">
        <v>250202</v>
      </c>
      <c r="J61" s="57">
        <v>2307517</v>
      </c>
      <c r="K61" s="57">
        <v>82384</v>
      </c>
      <c r="L61" s="57">
        <v>177257</v>
      </c>
      <c r="M61" s="57">
        <v>1022821</v>
      </c>
      <c r="N61" s="72">
        <v>2136098</v>
      </c>
      <c r="P61" s="119">
        <v>6420024</v>
      </c>
      <c r="Q61" s="113">
        <v>1367677</v>
      </c>
      <c r="R61" s="113">
        <v>473828</v>
      </c>
      <c r="S61" s="126">
        <f t="shared" si="8"/>
        <v>8261529</v>
      </c>
      <c r="U61" s="119">
        <v>13200</v>
      </c>
      <c r="V61" s="113">
        <v>1324</v>
      </c>
      <c r="W61" s="120">
        <v>488</v>
      </c>
      <c r="X61" s="126">
        <f t="shared" si="9"/>
        <v>15012</v>
      </c>
    </row>
    <row r="62" spans="1:24" ht="12.75">
      <c r="A62" s="13">
        <f t="shared" si="2"/>
        <v>2031</v>
      </c>
      <c r="B62" s="66">
        <f t="shared" si="3"/>
        <v>0.30071073053482633</v>
      </c>
      <c r="C62" s="66">
        <f t="shared" si="4"/>
        <v>0.10407808453161385</v>
      </c>
      <c r="D62" s="66">
        <f t="shared" si="5"/>
        <v>0.2577812180575943</v>
      </c>
      <c r="E62" s="66">
        <f t="shared" si="6"/>
        <v>0.12389078195009107</v>
      </c>
      <c r="F62" s="66">
        <f t="shared" si="7"/>
        <v>0.030231325460931317</v>
      </c>
      <c r="H62" s="71">
        <v>866709</v>
      </c>
      <c r="I62" s="57">
        <v>251751</v>
      </c>
      <c r="J62" s="57">
        <v>2327692</v>
      </c>
      <c r="K62" s="57">
        <v>82138</v>
      </c>
      <c r="L62" s="57">
        <v>176473</v>
      </c>
      <c r="M62" s="57">
        <v>1031699</v>
      </c>
      <c r="N62" s="72">
        <v>2146670</v>
      </c>
      <c r="P62" s="119">
        <v>6466440</v>
      </c>
      <c r="Q62" s="113">
        <v>1391694</v>
      </c>
      <c r="R62" s="113">
        <v>469354</v>
      </c>
      <c r="S62" s="126">
        <f t="shared" si="8"/>
        <v>8327488</v>
      </c>
      <c r="U62" s="119">
        <v>13343</v>
      </c>
      <c r="V62" s="113">
        <v>1352</v>
      </c>
      <c r="W62" s="120">
        <v>485</v>
      </c>
      <c r="X62" s="126">
        <f t="shared" si="9"/>
        <v>15180</v>
      </c>
    </row>
    <row r="63" spans="1:24" ht="12.75">
      <c r="A63" s="13">
        <f t="shared" si="2"/>
        <v>2032</v>
      </c>
      <c r="B63" s="66">
        <f t="shared" si="3"/>
        <v>0.3006263319237389</v>
      </c>
      <c r="C63" s="66">
        <f t="shared" si="4"/>
        <v>0.1042797957597746</v>
      </c>
      <c r="D63" s="66">
        <f t="shared" si="5"/>
        <v>0.2569645011036791</v>
      </c>
      <c r="E63" s="66">
        <f t="shared" si="6"/>
        <v>0.12396616496545937</v>
      </c>
      <c r="F63" s="66">
        <f t="shared" si="7"/>
        <v>0.03018776847053439</v>
      </c>
      <c r="H63" s="71">
        <v>874920</v>
      </c>
      <c r="I63" s="57">
        <v>253279</v>
      </c>
      <c r="J63" s="57">
        <v>2346589</v>
      </c>
      <c r="K63" s="57">
        <v>81890</v>
      </c>
      <c r="L63" s="57">
        <v>175702</v>
      </c>
      <c r="M63" s="57">
        <v>1040091</v>
      </c>
      <c r="N63" s="72">
        <v>2155963</v>
      </c>
      <c r="P63" s="119">
        <v>6509503</v>
      </c>
      <c r="Q63" s="113">
        <v>1415550</v>
      </c>
      <c r="R63" s="113">
        <v>465067</v>
      </c>
      <c r="S63" s="126">
        <f t="shared" si="8"/>
        <v>8390120</v>
      </c>
      <c r="U63" s="119">
        <v>13480</v>
      </c>
      <c r="V63" s="113">
        <v>1380</v>
      </c>
      <c r="W63" s="120">
        <v>482</v>
      </c>
      <c r="X63" s="126">
        <f t="shared" si="9"/>
        <v>15342</v>
      </c>
    </row>
    <row r="64" spans="1:24" ht="12.75">
      <c r="A64" s="13">
        <f t="shared" si="2"/>
        <v>2033</v>
      </c>
      <c r="B64" s="66">
        <f t="shared" si="3"/>
        <v>0.30053337554716486</v>
      </c>
      <c r="C64" s="66">
        <f t="shared" si="4"/>
        <v>0.10447414556625809</v>
      </c>
      <c r="D64" s="66">
        <f t="shared" si="5"/>
        <v>0.25615431048415055</v>
      </c>
      <c r="E64" s="66">
        <f t="shared" si="6"/>
        <v>0.12404028013515052</v>
      </c>
      <c r="F64" s="66">
        <f t="shared" si="7"/>
        <v>0.030150471959628056</v>
      </c>
      <c r="H64" s="71">
        <v>883037</v>
      </c>
      <c r="I64" s="57">
        <v>254838</v>
      </c>
      <c r="J64" s="57">
        <v>2365232</v>
      </c>
      <c r="K64" s="57">
        <v>81646</v>
      </c>
      <c r="L64" s="57">
        <v>174938</v>
      </c>
      <c r="M64" s="57">
        <v>1048414</v>
      </c>
      <c r="N64" s="72">
        <v>2165069</v>
      </c>
      <c r="P64" s="119">
        <v>6551820</v>
      </c>
      <c r="Q64" s="113">
        <v>1439349</v>
      </c>
      <c r="R64" s="113">
        <v>461037</v>
      </c>
      <c r="S64" s="126">
        <f t="shared" si="8"/>
        <v>8452206</v>
      </c>
      <c r="U64" s="119">
        <v>13615</v>
      </c>
      <c r="V64" s="113">
        <v>1408</v>
      </c>
      <c r="W64" s="120">
        <v>480</v>
      </c>
      <c r="X64" s="126">
        <f t="shared" si="9"/>
        <v>15503</v>
      </c>
    </row>
    <row r="65" spans="1:24" ht="12.75">
      <c r="A65" s="13">
        <f t="shared" si="2"/>
        <v>2034</v>
      </c>
      <c r="B65" s="66">
        <f t="shared" si="3"/>
        <v>0.30043347069829923</v>
      </c>
      <c r="C65" s="66">
        <f t="shared" si="4"/>
        <v>0.1046637886069567</v>
      </c>
      <c r="D65" s="66">
        <f t="shared" si="5"/>
        <v>0.2553514375402044</v>
      </c>
      <c r="E65" s="66">
        <f t="shared" si="6"/>
        <v>0.1241141228152493</v>
      </c>
      <c r="F65" s="66">
        <f t="shared" si="7"/>
        <v>0.030117211031181538</v>
      </c>
      <c r="H65" s="71">
        <v>891139</v>
      </c>
      <c r="I65" s="57">
        <v>256427</v>
      </c>
      <c r="J65" s="57">
        <v>2383797</v>
      </c>
      <c r="K65" s="57">
        <v>81400</v>
      </c>
      <c r="L65" s="57">
        <v>174184</v>
      </c>
      <c r="M65" s="57">
        <v>1056745</v>
      </c>
      <c r="N65" s="72">
        <v>2174139</v>
      </c>
      <c r="P65" s="119">
        <v>6593889</v>
      </c>
      <c r="Q65" s="113">
        <v>1463218</v>
      </c>
      <c r="R65" s="113">
        <v>457194</v>
      </c>
      <c r="S65" s="126">
        <f t="shared" si="8"/>
        <v>8514301</v>
      </c>
      <c r="U65" s="119">
        <v>13749</v>
      </c>
      <c r="V65" s="113">
        <v>1436</v>
      </c>
      <c r="W65" s="120">
        <v>478</v>
      </c>
      <c r="X65" s="126">
        <f t="shared" si="9"/>
        <v>15663</v>
      </c>
    </row>
    <row r="66" spans="1:24" ht="12.75">
      <c r="A66" s="13">
        <f t="shared" si="2"/>
        <v>2035</v>
      </c>
      <c r="B66" s="66">
        <f t="shared" si="3"/>
        <v>0.30033246684804754</v>
      </c>
      <c r="C66" s="66">
        <f t="shared" si="4"/>
        <v>0.1048486060352381</v>
      </c>
      <c r="D66" s="66">
        <f t="shared" si="5"/>
        <v>0.25456408833369576</v>
      </c>
      <c r="E66" s="66">
        <f t="shared" si="6"/>
        <v>0.12419044643133012</v>
      </c>
      <c r="F66" s="66">
        <f t="shared" si="7"/>
        <v>0.030086879772688983</v>
      </c>
      <c r="H66" s="71">
        <v>899265</v>
      </c>
      <c r="I66" s="57">
        <v>258049</v>
      </c>
      <c r="J66" s="57">
        <v>2402449</v>
      </c>
      <c r="K66" s="57">
        <v>81156</v>
      </c>
      <c r="L66" s="57">
        <v>173441</v>
      </c>
      <c r="M66" s="57">
        <v>1065156</v>
      </c>
      <c r="N66" s="72">
        <v>2183344</v>
      </c>
      <c r="P66" s="119">
        <v>6636152</v>
      </c>
      <c r="Q66" s="113">
        <v>1487117</v>
      </c>
      <c r="R66" s="113">
        <v>453526</v>
      </c>
      <c r="S66" s="126">
        <f t="shared" si="8"/>
        <v>8576795</v>
      </c>
      <c r="U66" s="119">
        <v>13884</v>
      </c>
      <c r="V66" s="113">
        <v>1464</v>
      </c>
      <c r="W66" s="120">
        <v>476</v>
      </c>
      <c r="X66" s="126">
        <f t="shared" si="9"/>
        <v>15824</v>
      </c>
    </row>
    <row r="67" spans="1:24" ht="12.75">
      <c r="A67" s="13">
        <f t="shared" si="2"/>
        <v>2036</v>
      </c>
      <c r="B67" s="66">
        <f t="shared" si="3"/>
        <v>0.30021758353213185</v>
      </c>
      <c r="C67" s="66">
        <f t="shared" si="4"/>
        <v>0.10502870651064054</v>
      </c>
      <c r="D67" s="66">
        <f t="shared" si="5"/>
        <v>0.2537680080555797</v>
      </c>
      <c r="E67" s="66">
        <f t="shared" si="6"/>
        <v>0.12426095160991789</v>
      </c>
      <c r="F67" s="66">
        <f t="shared" si="7"/>
        <v>0.030058869211542424</v>
      </c>
      <c r="H67" s="71">
        <v>907341</v>
      </c>
      <c r="I67" s="57">
        <v>259678</v>
      </c>
      <c r="J67" s="57">
        <v>2420867</v>
      </c>
      <c r="K67" s="57">
        <v>80912</v>
      </c>
      <c r="L67" s="57">
        <v>172707</v>
      </c>
      <c r="M67" s="57">
        <v>1073488</v>
      </c>
      <c r="N67" s="72">
        <v>2192297</v>
      </c>
      <c r="P67" s="119">
        <v>6677733</v>
      </c>
      <c r="Q67" s="113">
        <v>1511217</v>
      </c>
      <c r="R67" s="113">
        <v>450031</v>
      </c>
      <c r="S67" s="126">
        <f t="shared" si="8"/>
        <v>8638981</v>
      </c>
      <c r="U67" s="119">
        <v>14018</v>
      </c>
      <c r="V67" s="113">
        <v>1492</v>
      </c>
      <c r="W67" s="120">
        <v>473</v>
      </c>
      <c r="X67" s="126">
        <f t="shared" si="9"/>
        <v>15983</v>
      </c>
    </row>
    <row r="68" spans="1:24" ht="12.75">
      <c r="A68" s="13">
        <f t="shared" si="2"/>
        <v>2037</v>
      </c>
      <c r="B68" s="66">
        <f t="shared" si="3"/>
        <v>0.30009786529528826</v>
      </c>
      <c r="C68" s="66">
        <f t="shared" si="4"/>
        <v>0.10520456030438807</v>
      </c>
      <c r="D68" s="66">
        <f t="shared" si="5"/>
        <v>0.2529805815255838</v>
      </c>
      <c r="E68" s="66">
        <f t="shared" si="6"/>
        <v>0.12433018589808792</v>
      </c>
      <c r="F68" s="66">
        <f t="shared" si="7"/>
        <v>0.030032979972381645</v>
      </c>
      <c r="H68" s="71">
        <v>915357</v>
      </c>
      <c r="I68" s="57">
        <v>261309</v>
      </c>
      <c r="J68" s="57">
        <v>2439090</v>
      </c>
      <c r="K68" s="57">
        <v>80670</v>
      </c>
      <c r="L68" s="57">
        <v>171982</v>
      </c>
      <c r="M68" s="57">
        <v>1081764</v>
      </c>
      <c r="N68" s="72">
        <v>2201117</v>
      </c>
      <c r="P68" s="119">
        <v>6718813</v>
      </c>
      <c r="Q68" s="113">
        <v>1535296</v>
      </c>
      <c r="R68" s="113">
        <v>446626</v>
      </c>
      <c r="S68" s="126">
        <f t="shared" si="8"/>
        <v>8700735</v>
      </c>
      <c r="U68" s="119">
        <v>14151</v>
      </c>
      <c r="V68" s="113">
        <v>1521</v>
      </c>
      <c r="W68" s="120">
        <v>471</v>
      </c>
      <c r="X68" s="126">
        <f t="shared" si="9"/>
        <v>16143</v>
      </c>
    </row>
    <row r="69" spans="1:24" ht="12.75">
      <c r="A69" s="13">
        <f t="shared" si="2"/>
        <v>2038</v>
      </c>
      <c r="B69" s="66">
        <f t="shared" si="3"/>
        <v>0.2999756106162411</v>
      </c>
      <c r="C69" s="66">
        <f t="shared" si="4"/>
        <v>0.10537628984403007</v>
      </c>
      <c r="D69" s="66">
        <f t="shared" si="5"/>
        <v>0.25220129310526845</v>
      </c>
      <c r="E69" s="66">
        <f t="shared" si="6"/>
        <v>0.1244000091759778</v>
      </c>
      <c r="F69" s="66">
        <f t="shared" si="7"/>
        <v>0.03000875712407965</v>
      </c>
      <c r="H69" s="71">
        <v>923308</v>
      </c>
      <c r="I69" s="57">
        <v>262937</v>
      </c>
      <c r="J69" s="57">
        <v>2457124</v>
      </c>
      <c r="K69" s="57">
        <v>80428</v>
      </c>
      <c r="L69" s="57">
        <v>171265</v>
      </c>
      <c r="M69" s="57">
        <v>1089994</v>
      </c>
      <c r="N69" s="72">
        <v>2209790</v>
      </c>
      <c r="P69" s="119">
        <v>6759474</v>
      </c>
      <c r="Q69" s="113">
        <v>1559233</v>
      </c>
      <c r="R69" s="113">
        <v>443302</v>
      </c>
      <c r="S69" s="126">
        <f t="shared" si="8"/>
        <v>8762009</v>
      </c>
      <c r="U69" s="119">
        <v>14284</v>
      </c>
      <c r="V69" s="113">
        <v>1549</v>
      </c>
      <c r="W69" s="120">
        <v>469</v>
      </c>
      <c r="X69" s="126">
        <f t="shared" si="9"/>
        <v>16302</v>
      </c>
    </row>
    <row r="70" spans="1:24" ht="12.75">
      <c r="A70" s="13">
        <f t="shared" si="2"/>
        <v>2039</v>
      </c>
      <c r="B70" s="66">
        <f t="shared" si="3"/>
        <v>0.2998401939889453</v>
      </c>
      <c r="C70" s="66">
        <f t="shared" si="4"/>
        <v>0.10554247328197203</v>
      </c>
      <c r="D70" s="66">
        <f t="shared" si="5"/>
        <v>0.25140405529573634</v>
      </c>
      <c r="E70" s="66">
        <f t="shared" si="6"/>
        <v>0.12446494231544832</v>
      </c>
      <c r="F70" s="66">
        <f t="shared" si="7"/>
        <v>0.02998499424049977</v>
      </c>
      <c r="H70" s="71">
        <v>931090</v>
      </c>
      <c r="I70" s="57">
        <v>264526</v>
      </c>
      <c r="J70" s="57">
        <v>2474617</v>
      </c>
      <c r="K70" s="57">
        <v>80186</v>
      </c>
      <c r="L70" s="57">
        <v>170557</v>
      </c>
      <c r="M70" s="57">
        <v>1098023</v>
      </c>
      <c r="N70" s="72">
        <v>2217873</v>
      </c>
      <c r="P70" s="119">
        <v>6798858</v>
      </c>
      <c r="Q70" s="113">
        <v>1582973</v>
      </c>
      <c r="R70" s="113">
        <v>440115</v>
      </c>
      <c r="S70" s="126">
        <f t="shared" si="8"/>
        <v>8821946</v>
      </c>
      <c r="U70" s="119">
        <v>14413</v>
      </c>
      <c r="V70" s="113">
        <v>1578</v>
      </c>
      <c r="W70" s="120">
        <v>468</v>
      </c>
      <c r="X70" s="126">
        <f t="shared" si="9"/>
        <v>16459</v>
      </c>
    </row>
    <row r="71" spans="1:24" ht="12.75">
      <c r="A71" s="13">
        <f t="shared" si="2"/>
        <v>2040</v>
      </c>
      <c r="B71" s="66">
        <f t="shared" si="3"/>
        <v>0.2996953312992064</v>
      </c>
      <c r="C71" s="66">
        <f t="shared" si="4"/>
        <v>0.10570352282403263</v>
      </c>
      <c r="D71" s="66">
        <f t="shared" si="5"/>
        <v>0.25059470686403573</v>
      </c>
      <c r="E71" s="66">
        <f t="shared" si="6"/>
        <v>0.12452811027833824</v>
      </c>
      <c r="F71" s="66">
        <f t="shared" si="7"/>
        <v>0.029958657332094737</v>
      </c>
      <c r="H71" s="110">
        <v>938870</v>
      </c>
      <c r="I71" s="111">
        <v>266096</v>
      </c>
      <c r="J71" s="111">
        <v>2492068</v>
      </c>
      <c r="K71" s="111">
        <v>79946</v>
      </c>
      <c r="L71" s="111">
        <v>169858</v>
      </c>
      <c r="M71" s="111">
        <v>1106072</v>
      </c>
      <c r="N71" s="112">
        <v>2225809</v>
      </c>
      <c r="P71" s="121">
        <v>6838241</v>
      </c>
      <c r="Q71" s="122">
        <v>1606697</v>
      </c>
      <c r="R71" s="122">
        <v>437169</v>
      </c>
      <c r="S71" s="127">
        <f t="shared" si="8"/>
        <v>8882107</v>
      </c>
      <c r="U71" s="121">
        <v>14543</v>
      </c>
      <c r="V71" s="122">
        <v>1606</v>
      </c>
      <c r="W71" s="123">
        <v>466</v>
      </c>
      <c r="X71" s="127">
        <f t="shared" si="9"/>
        <v>16615</v>
      </c>
    </row>
    <row r="75" spans="1:22" ht="15.75">
      <c r="A75" s="13"/>
      <c r="B75" s="167" t="s">
        <v>106</v>
      </c>
      <c r="C75" s="167"/>
      <c r="D75" s="167"/>
      <c r="E75" s="167"/>
      <c r="F75" s="167"/>
      <c r="G75" s="167"/>
      <c r="H75" s="167"/>
      <c r="I75" s="167"/>
      <c r="J75" s="167"/>
      <c r="K75" s="167"/>
      <c r="L75" s="73"/>
      <c r="M75" s="167" t="s">
        <v>78</v>
      </c>
      <c r="N75" s="167"/>
      <c r="O75" s="167"/>
      <c r="P75" s="167"/>
      <c r="Q75" s="167"/>
      <c r="R75" s="167"/>
      <c r="S75" s="167"/>
      <c r="T75" s="167"/>
      <c r="U75" s="167"/>
      <c r="V75" s="167"/>
    </row>
    <row r="76" spans="1:22" ht="12.75">
      <c r="A76" s="25" t="s">
        <v>0</v>
      </c>
      <c r="B76" s="24" t="s">
        <v>21</v>
      </c>
      <c r="C76" s="24" t="s">
        <v>22</v>
      </c>
      <c r="D76" s="24" t="s">
        <v>23</v>
      </c>
      <c r="E76" s="24" t="s">
        <v>24</v>
      </c>
      <c r="F76" s="24" t="s">
        <v>25</v>
      </c>
      <c r="G76" s="24" t="s">
        <v>26</v>
      </c>
      <c r="H76" s="24" t="s">
        <v>27</v>
      </c>
      <c r="I76" s="24" t="s">
        <v>28</v>
      </c>
      <c r="J76" s="24" t="s">
        <v>29</v>
      </c>
      <c r="K76" s="24" t="s">
        <v>83</v>
      </c>
      <c r="L76" s="73"/>
      <c r="M76" s="24" t="s">
        <v>21</v>
      </c>
      <c r="N76" s="24" t="s">
        <v>22</v>
      </c>
      <c r="O76" s="24" t="s">
        <v>23</v>
      </c>
      <c r="P76" s="24" t="s">
        <v>24</v>
      </c>
      <c r="Q76" s="24" t="s">
        <v>25</v>
      </c>
      <c r="R76" s="24" t="s">
        <v>26</v>
      </c>
      <c r="S76" s="24" t="s">
        <v>27</v>
      </c>
      <c r="T76" s="24" t="s">
        <v>28</v>
      </c>
      <c r="U76" s="24" t="s">
        <v>29</v>
      </c>
      <c r="V76" s="24" t="s">
        <v>83</v>
      </c>
    </row>
    <row r="77" spans="1:22" ht="12.75">
      <c r="A77" s="25">
        <v>1990</v>
      </c>
      <c r="B77" s="74">
        <f>B132/B$151</f>
        <v>0.8976940565118545</v>
      </c>
      <c r="C77" s="74">
        <f aca="true" t="shared" si="10" ref="C77:K77">C132/C$151</f>
        <v>1.2190366972477065</v>
      </c>
      <c r="D77" s="74">
        <f t="shared" si="10"/>
        <v>0.7807792207792208</v>
      </c>
      <c r="E77" s="74">
        <f t="shared" si="10"/>
        <v>0.8175046554934823</v>
      </c>
      <c r="F77" s="74">
        <f t="shared" si="10"/>
        <v>0.8235588972431078</v>
      </c>
      <c r="G77" s="74">
        <f t="shared" si="10"/>
        <v>0.7867690490253987</v>
      </c>
      <c r="H77" s="74">
        <f t="shared" si="10"/>
        <v>0.7681233933161954</v>
      </c>
      <c r="I77" s="74">
        <f t="shared" si="10"/>
        <v>0.741917502787068</v>
      </c>
      <c r="J77" s="74">
        <f t="shared" si="10"/>
        <v>0.8266355140186917</v>
      </c>
      <c r="K77" s="74">
        <f t="shared" si="10"/>
        <v>0.8694362017804154</v>
      </c>
      <c r="L77" s="74"/>
      <c r="M77" s="74">
        <f>M132/M$151</f>
        <v>0.7768969422423556</v>
      </c>
      <c r="N77" s="74">
        <f aca="true" t="shared" si="11" ref="N77:V77">N132/N$151</f>
        <v>0.6989619377162629</v>
      </c>
      <c r="O77" s="74">
        <f t="shared" si="11"/>
        <v>0.7208931419457735</v>
      </c>
      <c r="P77" s="74">
        <f t="shared" si="11"/>
        <v>0.6958677685950413</v>
      </c>
      <c r="Q77" s="74">
        <f t="shared" si="11"/>
        <v>0.6685714285714285</v>
      </c>
      <c r="R77" s="74">
        <f t="shared" si="11"/>
        <v>0.6173800259403373</v>
      </c>
      <c r="S77" s="74">
        <f t="shared" si="11"/>
        <v>0.711566617862372</v>
      </c>
      <c r="T77" s="74">
        <f t="shared" si="11"/>
        <v>0.7450657894736843</v>
      </c>
      <c r="U77" s="74">
        <f t="shared" si="11"/>
        <v>0.8134206219312602</v>
      </c>
      <c r="V77" s="74">
        <f t="shared" si="11"/>
        <v>0.713276836158192</v>
      </c>
    </row>
    <row r="78" spans="1:22" ht="12.75">
      <c r="A78" s="25">
        <f aca="true" t="shared" si="12" ref="A78:A86">A79-1</f>
        <v>1991</v>
      </c>
      <c r="B78" s="74">
        <f aca="true" t="shared" si="13" ref="B78:K78">B133/B$151</f>
        <v>0.845404352062358</v>
      </c>
      <c r="C78" s="74">
        <f t="shared" si="13"/>
        <v>1.0064984709480123</v>
      </c>
      <c r="D78" s="74">
        <f t="shared" si="13"/>
        <v>0.8779220779220779</v>
      </c>
      <c r="E78" s="74">
        <f t="shared" si="13"/>
        <v>0.9472377405338299</v>
      </c>
      <c r="F78" s="74">
        <f t="shared" si="13"/>
        <v>0.8571428571428572</v>
      </c>
      <c r="G78" s="74">
        <f t="shared" si="13"/>
        <v>0.9297105729474306</v>
      </c>
      <c r="H78" s="74">
        <f t="shared" si="13"/>
        <v>0.7953727506426735</v>
      </c>
      <c r="I78" s="74">
        <f t="shared" si="13"/>
        <v>0.8026755852842808</v>
      </c>
      <c r="J78" s="74">
        <f t="shared" si="13"/>
        <v>0.847196261682243</v>
      </c>
      <c r="K78" s="74">
        <f t="shared" si="13"/>
        <v>0.884272997032641</v>
      </c>
      <c r="L78" s="74"/>
      <c r="M78" s="74">
        <f aca="true" t="shared" si="14" ref="M78:V78">M133/M$151</f>
        <v>0.7757644394110985</v>
      </c>
      <c r="N78" s="74">
        <f t="shared" si="14"/>
        <v>0.6816608996539792</v>
      </c>
      <c r="O78" s="74">
        <f t="shared" si="14"/>
        <v>0.69377990430622</v>
      </c>
      <c r="P78" s="74">
        <f t="shared" si="14"/>
        <v>0.659504132231405</v>
      </c>
      <c r="Q78" s="74">
        <f t="shared" si="14"/>
        <v>0.6388571428571428</v>
      </c>
      <c r="R78" s="74">
        <f t="shared" si="14"/>
        <v>0.6070038910505836</v>
      </c>
      <c r="S78" s="74">
        <f t="shared" si="14"/>
        <v>0.6734992679355782</v>
      </c>
      <c r="T78" s="74">
        <f t="shared" si="14"/>
        <v>0.7220394736842105</v>
      </c>
      <c r="U78" s="74">
        <f t="shared" si="14"/>
        <v>0.8412438625204581</v>
      </c>
      <c r="V78" s="74">
        <f t="shared" si="14"/>
        <v>0.692090395480226</v>
      </c>
    </row>
    <row r="79" spans="1:22" ht="12.75">
      <c r="A79" s="25">
        <f t="shared" si="12"/>
        <v>1992</v>
      </c>
      <c r="B79" s="74">
        <f aca="true" t="shared" si="15" ref="B79:K79">B134/B$151</f>
        <v>0.8648911984410523</v>
      </c>
      <c r="C79" s="74">
        <f t="shared" si="15"/>
        <v>0.9636850152905199</v>
      </c>
      <c r="D79" s="74">
        <f t="shared" si="15"/>
        <v>0.9340259740259741</v>
      </c>
      <c r="E79" s="74">
        <f t="shared" si="15"/>
        <v>1.010552451893234</v>
      </c>
      <c r="F79" s="74">
        <f t="shared" si="15"/>
        <v>0.8731829573934838</v>
      </c>
      <c r="G79" s="74">
        <f t="shared" si="15"/>
        <v>0.9740106320141759</v>
      </c>
      <c r="H79" s="74">
        <f t="shared" si="15"/>
        <v>0.8205655526992288</v>
      </c>
      <c r="I79" s="74">
        <f t="shared" si="15"/>
        <v>0.878483835005574</v>
      </c>
      <c r="J79" s="74">
        <f t="shared" si="15"/>
        <v>0.8677570093457945</v>
      </c>
      <c r="K79" s="74">
        <f t="shared" si="15"/>
        <v>0.9090009891196835</v>
      </c>
      <c r="L79" s="74"/>
      <c r="M79" s="74">
        <f aca="true" t="shared" si="16" ref="M79:V79">M134/M$151</f>
        <v>0.7542468856172141</v>
      </c>
      <c r="N79" s="74">
        <f t="shared" si="16"/>
        <v>0.6758938869665514</v>
      </c>
      <c r="O79" s="74">
        <f t="shared" si="16"/>
        <v>0.6842105263157895</v>
      </c>
      <c r="P79" s="74">
        <f t="shared" si="16"/>
        <v>0.6760330578512397</v>
      </c>
      <c r="Q79" s="74">
        <f t="shared" si="16"/>
        <v>0.6262857142857143</v>
      </c>
      <c r="R79" s="74">
        <f t="shared" si="16"/>
        <v>0.5966277561608301</v>
      </c>
      <c r="S79" s="74">
        <f t="shared" si="16"/>
        <v>0.6676427525622254</v>
      </c>
      <c r="T79" s="74">
        <f t="shared" si="16"/>
        <v>0.6990131578947368</v>
      </c>
      <c r="U79" s="74">
        <f t="shared" si="16"/>
        <v>0.7888707037643208</v>
      </c>
      <c r="V79" s="74">
        <f t="shared" si="16"/>
        <v>0.6850282485875706</v>
      </c>
    </row>
    <row r="80" spans="1:22" ht="12.75">
      <c r="A80" s="25">
        <f t="shared" si="12"/>
        <v>1993</v>
      </c>
      <c r="B80" s="74">
        <f aca="true" t="shared" si="17" ref="B80:K80">B135/B$151</f>
        <v>0.9067879181552453</v>
      </c>
      <c r="C80" s="74">
        <f t="shared" si="17"/>
        <v>0.9514525993883792</v>
      </c>
      <c r="D80" s="74">
        <f t="shared" si="17"/>
        <v>0.945974025974026</v>
      </c>
      <c r="E80" s="74">
        <f t="shared" si="17"/>
        <v>1.0229671011793917</v>
      </c>
      <c r="F80" s="74">
        <f t="shared" si="17"/>
        <v>0.8696741854636593</v>
      </c>
      <c r="G80" s="74">
        <f t="shared" si="17"/>
        <v>0.9757826343768459</v>
      </c>
      <c r="H80" s="74">
        <f t="shared" si="17"/>
        <v>0.8627249357326479</v>
      </c>
      <c r="I80" s="74">
        <f t="shared" si="17"/>
        <v>0.8857302118171683</v>
      </c>
      <c r="J80" s="74">
        <f t="shared" si="17"/>
        <v>0.8696261682242991</v>
      </c>
      <c r="K80" s="74">
        <f t="shared" si="17"/>
        <v>0.9159248269040554</v>
      </c>
      <c r="L80" s="74"/>
      <c r="M80" s="74">
        <f aca="true" t="shared" si="18" ref="M80:V80">M135/M$151</f>
        <v>0.7757644394110985</v>
      </c>
      <c r="N80" s="74">
        <f t="shared" si="18"/>
        <v>0.6943483275663206</v>
      </c>
      <c r="O80" s="74">
        <f t="shared" si="18"/>
        <v>0.7129186602870814</v>
      </c>
      <c r="P80" s="74">
        <f t="shared" si="18"/>
        <v>0.6991735537190084</v>
      </c>
      <c r="Q80" s="74">
        <f t="shared" si="18"/>
        <v>0.6594285714285714</v>
      </c>
      <c r="R80" s="74">
        <f t="shared" si="18"/>
        <v>0.6108949416342413</v>
      </c>
      <c r="S80" s="74">
        <f t="shared" si="18"/>
        <v>0.6720351390922401</v>
      </c>
      <c r="T80" s="74">
        <f t="shared" si="18"/>
        <v>0.6842105263157895</v>
      </c>
      <c r="U80" s="74">
        <f t="shared" si="18"/>
        <v>0.8068739770867429</v>
      </c>
      <c r="V80" s="74">
        <f t="shared" si="18"/>
        <v>0.7019774011299434</v>
      </c>
    </row>
    <row r="81" spans="1:22" ht="12.75">
      <c r="A81" s="25">
        <f t="shared" si="12"/>
        <v>1994</v>
      </c>
      <c r="B81" s="74">
        <f aca="true" t="shared" si="19" ref="B81:K81">B136/B$151</f>
        <v>0.9451120493666776</v>
      </c>
      <c r="C81" s="74">
        <f t="shared" si="19"/>
        <v>0.9690366972477065</v>
      </c>
      <c r="D81" s="74">
        <f t="shared" si="19"/>
        <v>0.9620779220779221</v>
      </c>
      <c r="E81" s="74">
        <f t="shared" si="19"/>
        <v>1.0546244568590937</v>
      </c>
      <c r="F81" s="74">
        <f t="shared" si="19"/>
        <v>0.8902255639097746</v>
      </c>
      <c r="G81" s="74">
        <f t="shared" si="19"/>
        <v>1.0047253396337863</v>
      </c>
      <c r="H81" s="74">
        <f t="shared" si="19"/>
        <v>0.8874035989717225</v>
      </c>
      <c r="I81" s="74">
        <f t="shared" si="19"/>
        <v>0.9397993311036789</v>
      </c>
      <c r="J81" s="74">
        <f t="shared" si="19"/>
        <v>0.8976635514018693</v>
      </c>
      <c r="K81" s="74">
        <f t="shared" si="19"/>
        <v>0.940652818991098</v>
      </c>
      <c r="L81" s="74"/>
      <c r="M81" s="74">
        <f aca="true" t="shared" si="20" ref="M81:V81">M136/M$151</f>
        <v>0.8176670441676104</v>
      </c>
      <c r="N81" s="74">
        <f t="shared" si="20"/>
        <v>0.7220299884659747</v>
      </c>
      <c r="O81" s="74">
        <f t="shared" si="20"/>
        <v>0.7049441786283892</v>
      </c>
      <c r="P81" s="74">
        <f t="shared" si="20"/>
        <v>0.6859504132231405</v>
      </c>
      <c r="Q81" s="74">
        <f t="shared" si="20"/>
        <v>0.6662857142857143</v>
      </c>
      <c r="R81" s="74">
        <f t="shared" si="20"/>
        <v>0.62905317769131</v>
      </c>
      <c r="S81" s="74">
        <f t="shared" si="20"/>
        <v>0.6822840409956076</v>
      </c>
      <c r="T81" s="74">
        <f t="shared" si="20"/>
        <v>0.7105263157894737</v>
      </c>
      <c r="U81" s="74">
        <f t="shared" si="20"/>
        <v>0.8134206219312602</v>
      </c>
      <c r="V81" s="74">
        <f t="shared" si="20"/>
        <v>0.713276836158192</v>
      </c>
    </row>
    <row r="82" spans="1:22" ht="12.75">
      <c r="A82" s="25">
        <f t="shared" si="12"/>
        <v>1995</v>
      </c>
      <c r="B82" s="74">
        <f aca="true" t="shared" si="21" ref="B82:K82">B137/B$151</f>
        <v>0.8879506333225073</v>
      </c>
      <c r="C82" s="74">
        <f t="shared" si="21"/>
        <v>1.0489296636085628</v>
      </c>
      <c r="D82" s="74">
        <f t="shared" si="21"/>
        <v>1.0244155844155844</v>
      </c>
      <c r="E82" s="74">
        <f t="shared" si="21"/>
        <v>1.0620732464307883</v>
      </c>
      <c r="F82" s="74">
        <f t="shared" si="21"/>
        <v>0.9192982456140351</v>
      </c>
      <c r="G82" s="74">
        <f t="shared" si="21"/>
        <v>0.8570584760779681</v>
      </c>
      <c r="H82" s="74">
        <f t="shared" si="21"/>
        <v>0.906426735218509</v>
      </c>
      <c r="I82" s="74">
        <f t="shared" si="21"/>
        <v>1.0083612040133778</v>
      </c>
      <c r="J82" s="74">
        <f t="shared" si="21"/>
        <v>0.9799065420560747</v>
      </c>
      <c r="K82" s="74">
        <f t="shared" si="21"/>
        <v>0.9673590504451038</v>
      </c>
      <c r="L82" s="74"/>
      <c r="M82" s="74">
        <f aca="true" t="shared" si="22" ref="M82:V82">M137/M$151</f>
        <v>0.7938844847112118</v>
      </c>
      <c r="N82" s="74">
        <f t="shared" si="22"/>
        <v>0.6920415224913495</v>
      </c>
      <c r="O82" s="74">
        <f t="shared" si="22"/>
        <v>0.6220095693779905</v>
      </c>
      <c r="P82" s="74">
        <f t="shared" si="22"/>
        <v>0.6347107438016529</v>
      </c>
      <c r="Q82" s="74">
        <f t="shared" si="22"/>
        <v>0.6091428571428571</v>
      </c>
      <c r="R82" s="74">
        <f t="shared" si="22"/>
        <v>0.575875486381323</v>
      </c>
      <c r="S82" s="74">
        <f t="shared" si="22"/>
        <v>0.6588579795021962</v>
      </c>
      <c r="T82" s="74">
        <f t="shared" si="22"/>
        <v>0.6776315789473685</v>
      </c>
      <c r="U82" s="74">
        <f t="shared" si="22"/>
        <v>0.8019639934533551</v>
      </c>
      <c r="V82" s="74">
        <f t="shared" si="22"/>
        <v>0.6624293785310735</v>
      </c>
    </row>
    <row r="83" spans="1:22" ht="12.75">
      <c r="A83" s="25">
        <f t="shared" si="12"/>
        <v>1996</v>
      </c>
      <c r="B83" s="74">
        <f aca="true" t="shared" si="23" ref="B83:K83">B138/B$151</f>
        <v>0.8769080870412472</v>
      </c>
      <c r="C83" s="74">
        <f t="shared" si="23"/>
        <v>1.0340214067278288</v>
      </c>
      <c r="D83" s="74">
        <f t="shared" si="23"/>
        <v>1.0051948051948052</v>
      </c>
      <c r="E83" s="74">
        <f t="shared" si="23"/>
        <v>1.0273122284295468</v>
      </c>
      <c r="F83" s="74">
        <f t="shared" si="23"/>
        <v>0.8982456140350878</v>
      </c>
      <c r="G83" s="74">
        <f t="shared" si="23"/>
        <v>0.8346131128174838</v>
      </c>
      <c r="H83" s="74">
        <f t="shared" si="23"/>
        <v>0.8982005141388174</v>
      </c>
      <c r="I83" s="74">
        <f t="shared" si="23"/>
        <v>0.9793756967670011</v>
      </c>
      <c r="J83" s="74">
        <f t="shared" si="23"/>
        <v>0.9453271028037384</v>
      </c>
      <c r="K83" s="74">
        <f t="shared" si="23"/>
        <v>0.9441147378832839</v>
      </c>
      <c r="L83" s="74"/>
      <c r="M83" s="74">
        <f aca="true" t="shared" si="24" ref="M83:V83">M138/M$151</f>
        <v>0.7768969422423556</v>
      </c>
      <c r="N83" s="74">
        <f t="shared" si="24"/>
        <v>0.7012687427912342</v>
      </c>
      <c r="O83" s="74">
        <f t="shared" si="24"/>
        <v>0.6602870813397129</v>
      </c>
      <c r="P83" s="74">
        <f t="shared" si="24"/>
        <v>0.6958677685950413</v>
      </c>
      <c r="Q83" s="74">
        <f t="shared" si="24"/>
        <v>0.6525714285714286</v>
      </c>
      <c r="R83" s="74">
        <f t="shared" si="24"/>
        <v>0.6121919584954604</v>
      </c>
      <c r="S83" s="74">
        <f t="shared" si="24"/>
        <v>0.664714494875549</v>
      </c>
      <c r="T83" s="74">
        <f t="shared" si="24"/>
        <v>0.6134868421052632</v>
      </c>
      <c r="U83" s="74">
        <f t="shared" si="24"/>
        <v>0.7806873977086742</v>
      </c>
      <c r="V83" s="74">
        <f t="shared" si="24"/>
        <v>0.6807909604519774</v>
      </c>
    </row>
    <row r="84" spans="1:22" ht="12.75">
      <c r="A84" s="25">
        <f t="shared" si="12"/>
        <v>1997</v>
      </c>
      <c r="B84" s="74">
        <f aca="true" t="shared" si="25" ref="B84:K84">B139/B$151</f>
        <v>0.8791815524520948</v>
      </c>
      <c r="C84" s="74">
        <f t="shared" si="25"/>
        <v>1.0271406727828747</v>
      </c>
      <c r="D84" s="74">
        <f t="shared" si="25"/>
        <v>0.9974025974025974</v>
      </c>
      <c r="E84" s="74">
        <f t="shared" si="25"/>
        <v>1.0124146492861577</v>
      </c>
      <c r="F84" s="74">
        <f t="shared" si="25"/>
        <v>0.8902255639097746</v>
      </c>
      <c r="G84" s="74">
        <f t="shared" si="25"/>
        <v>0.8316597755463674</v>
      </c>
      <c r="H84" s="74">
        <f t="shared" si="25"/>
        <v>0.8832904884318766</v>
      </c>
      <c r="I84" s="74">
        <f t="shared" si="25"/>
        <v>0.9531772575250836</v>
      </c>
      <c r="J84" s="74">
        <f t="shared" si="25"/>
        <v>0.9401869158878505</v>
      </c>
      <c r="K84" s="74">
        <f t="shared" si="25"/>
        <v>0.9357072205736896</v>
      </c>
      <c r="L84" s="74"/>
      <c r="M84" s="74">
        <f aca="true" t="shared" si="26" ref="M84:V84">M139/M$151</f>
        <v>0.8097395243488109</v>
      </c>
      <c r="N84" s="74">
        <f t="shared" si="26"/>
        <v>0.7623990772779701</v>
      </c>
      <c r="O84" s="74">
        <f t="shared" si="26"/>
        <v>0.7192982456140351</v>
      </c>
      <c r="P84" s="74">
        <f t="shared" si="26"/>
        <v>0.7570247933884298</v>
      </c>
      <c r="Q84" s="74">
        <f t="shared" si="26"/>
        <v>0.7040000000000001</v>
      </c>
      <c r="R84" s="74">
        <f t="shared" si="26"/>
        <v>0.6783398184176395</v>
      </c>
      <c r="S84" s="74">
        <f t="shared" si="26"/>
        <v>0.7057101024890191</v>
      </c>
      <c r="T84" s="74">
        <f t="shared" si="26"/>
        <v>0.6677631578947367</v>
      </c>
      <c r="U84" s="74">
        <f t="shared" si="26"/>
        <v>0.8052373158756136</v>
      </c>
      <c r="V84" s="74">
        <f t="shared" si="26"/>
        <v>0.7330508474576272</v>
      </c>
    </row>
    <row r="85" spans="1:22" ht="12.75">
      <c r="A85" s="25">
        <f t="shared" si="12"/>
        <v>1998</v>
      </c>
      <c r="B85" s="74">
        <f aca="true" t="shared" si="27" ref="B85:K85">B140/B$151</f>
        <v>0.8337122442351413</v>
      </c>
      <c r="C85" s="74">
        <f t="shared" si="27"/>
        <v>0.9915902140672783</v>
      </c>
      <c r="D85" s="74">
        <f t="shared" si="27"/>
        <v>0.9812987012987013</v>
      </c>
      <c r="E85" s="74">
        <f t="shared" si="27"/>
        <v>1.0093109869646184</v>
      </c>
      <c r="F85" s="74">
        <f t="shared" si="27"/>
        <v>0.869172932330827</v>
      </c>
      <c r="G85" s="74">
        <f t="shared" si="27"/>
        <v>0.8458357944477259</v>
      </c>
      <c r="H85" s="74">
        <f t="shared" si="27"/>
        <v>0.8508997429305913</v>
      </c>
      <c r="I85" s="74">
        <f t="shared" si="27"/>
        <v>0.9442586399108138</v>
      </c>
      <c r="J85" s="74">
        <f t="shared" si="27"/>
        <v>0.8836448598130842</v>
      </c>
      <c r="K85" s="74">
        <f t="shared" si="27"/>
        <v>0.9070227497527201</v>
      </c>
      <c r="L85" s="74"/>
      <c r="M85" s="74">
        <f aca="true" t="shared" si="28" ref="M85:V85">M140/M$151</f>
        <v>0.79841449603624</v>
      </c>
      <c r="N85" s="74">
        <f t="shared" si="28"/>
        <v>0.734717416378316</v>
      </c>
      <c r="O85" s="74">
        <f t="shared" si="28"/>
        <v>0.6794258373205742</v>
      </c>
      <c r="P85" s="74">
        <f t="shared" si="28"/>
        <v>0.715702479338843</v>
      </c>
      <c r="Q85" s="74">
        <f t="shared" si="28"/>
        <v>0.6742857142857144</v>
      </c>
      <c r="R85" s="74">
        <f t="shared" si="28"/>
        <v>0.648508430609598</v>
      </c>
      <c r="S85" s="74">
        <f t="shared" si="28"/>
        <v>0.6734992679355782</v>
      </c>
      <c r="T85" s="74">
        <f t="shared" si="28"/>
        <v>0.7055921052631579</v>
      </c>
      <c r="U85" s="74">
        <f t="shared" si="28"/>
        <v>0.8117839607201309</v>
      </c>
      <c r="V85" s="74">
        <f t="shared" si="28"/>
        <v>0.7090395480225988</v>
      </c>
    </row>
    <row r="86" spans="1:22" ht="12.75">
      <c r="A86" s="25">
        <f t="shared" si="12"/>
        <v>1999</v>
      </c>
      <c r="B86" s="74">
        <f aca="true" t="shared" si="29" ref="B86:K86">B141/B$151</f>
        <v>0.7931146476128614</v>
      </c>
      <c r="C86" s="74">
        <f t="shared" si="29"/>
        <v>0.9281345565749236</v>
      </c>
      <c r="D86" s="74">
        <f t="shared" si="29"/>
        <v>0.9392207792207792</v>
      </c>
      <c r="E86" s="74">
        <f t="shared" si="29"/>
        <v>0.9993792675356923</v>
      </c>
      <c r="F86" s="74">
        <f t="shared" si="29"/>
        <v>0.8471177944862155</v>
      </c>
      <c r="G86" s="74">
        <f t="shared" si="29"/>
        <v>0.8298877731836977</v>
      </c>
      <c r="H86" s="74">
        <f t="shared" si="29"/>
        <v>0.8287917737789204</v>
      </c>
      <c r="I86" s="74">
        <f t="shared" si="29"/>
        <v>0.906911928651059</v>
      </c>
      <c r="J86" s="74">
        <f t="shared" si="29"/>
        <v>0.8686915887850468</v>
      </c>
      <c r="K86" s="74">
        <f t="shared" si="29"/>
        <v>0.8798219584569733</v>
      </c>
      <c r="L86" s="74"/>
      <c r="M86" s="74">
        <f aca="true" t="shared" si="30" ref="M86:V86">M141/M$151</f>
        <v>0.7802944507361268</v>
      </c>
      <c r="N86" s="74">
        <f t="shared" si="30"/>
        <v>0.7104959630911188</v>
      </c>
      <c r="O86" s="74">
        <f t="shared" si="30"/>
        <v>0.6618819776714514</v>
      </c>
      <c r="P86" s="74">
        <f t="shared" si="30"/>
        <v>0.7074380165289257</v>
      </c>
      <c r="Q86" s="74">
        <f t="shared" si="30"/>
        <v>0.6205714285714286</v>
      </c>
      <c r="R86" s="74">
        <f t="shared" si="30"/>
        <v>0.6251621271076524</v>
      </c>
      <c r="S86" s="74">
        <f t="shared" si="30"/>
        <v>0.6720351390922401</v>
      </c>
      <c r="T86" s="74">
        <f t="shared" si="30"/>
        <v>0.7039473684210527</v>
      </c>
      <c r="U86" s="74">
        <f t="shared" si="30"/>
        <v>0.7757774140752864</v>
      </c>
      <c r="V86" s="74">
        <f t="shared" si="30"/>
        <v>0.6878531073446328</v>
      </c>
    </row>
    <row r="87" spans="1:22" ht="12.75">
      <c r="A87" s="25">
        <f>A88-1</f>
        <v>2000</v>
      </c>
      <c r="B87" s="74">
        <f aca="true" t="shared" si="31" ref="B87:K87">B142/B$151</f>
        <v>0.7768756089639494</v>
      </c>
      <c r="C87" s="74">
        <f t="shared" si="31"/>
        <v>0.9323394495412844</v>
      </c>
      <c r="D87" s="74">
        <f t="shared" si="31"/>
        <v>0.9142857142857144</v>
      </c>
      <c r="E87" s="74">
        <f t="shared" si="31"/>
        <v>0.9776536312849162</v>
      </c>
      <c r="F87" s="74">
        <f t="shared" si="31"/>
        <v>0.8270676691729324</v>
      </c>
      <c r="G87" s="74">
        <f t="shared" si="31"/>
        <v>0.813349084465446</v>
      </c>
      <c r="H87" s="74">
        <f t="shared" si="31"/>
        <v>0.8555269922879178</v>
      </c>
      <c r="I87" s="74">
        <f t="shared" si="31"/>
        <v>0.8851727982162765</v>
      </c>
      <c r="J87" s="74">
        <f t="shared" si="31"/>
        <v>0.8733644859813086</v>
      </c>
      <c r="K87" s="74">
        <f t="shared" si="31"/>
        <v>0.8699307616221563</v>
      </c>
      <c r="L87" s="74"/>
      <c r="M87" s="74">
        <f aca="true" t="shared" si="32" ref="M87:V87">M142/M$151</f>
        <v>0.82559456398641</v>
      </c>
      <c r="N87" s="74">
        <f t="shared" si="32"/>
        <v>0.7254901960784313</v>
      </c>
      <c r="O87" s="74">
        <f t="shared" si="32"/>
        <v>0.7719298245614036</v>
      </c>
      <c r="P87" s="74">
        <f t="shared" si="32"/>
        <v>0.8760330578512396</v>
      </c>
      <c r="Q87" s="74">
        <f t="shared" si="32"/>
        <v>0.7554285714285714</v>
      </c>
      <c r="R87" s="74">
        <f t="shared" si="32"/>
        <v>0.7263294422827496</v>
      </c>
      <c r="S87" s="74">
        <f t="shared" si="32"/>
        <v>0.787701317715959</v>
      </c>
      <c r="T87" s="74">
        <f t="shared" si="32"/>
        <v>0.7680921052631579</v>
      </c>
      <c r="U87" s="74">
        <f t="shared" si="32"/>
        <v>0.9312602291325696</v>
      </c>
      <c r="V87" s="74">
        <f t="shared" si="32"/>
        <v>0.7853107344632768</v>
      </c>
    </row>
    <row r="88" spans="1:22" ht="12.75">
      <c r="A88" s="75">
        <v>2001</v>
      </c>
      <c r="B88" s="74">
        <f aca="true" t="shared" si="33" ref="B88:K88">B143/B$151</f>
        <v>0.8122767132185775</v>
      </c>
      <c r="C88" s="74">
        <f t="shared" si="33"/>
        <v>0.9162844036697247</v>
      </c>
      <c r="D88" s="74">
        <f t="shared" si="33"/>
        <v>0.8841558441558441</v>
      </c>
      <c r="E88" s="74">
        <f t="shared" si="33"/>
        <v>0.957169459962756</v>
      </c>
      <c r="F88" s="74">
        <f t="shared" si="33"/>
        <v>0.8451127819548873</v>
      </c>
      <c r="G88" s="74">
        <f t="shared" si="33"/>
        <v>0.8044890726520968</v>
      </c>
      <c r="H88" s="74">
        <f t="shared" si="33"/>
        <v>0.910025706940874</v>
      </c>
      <c r="I88" s="74">
        <f t="shared" si="33"/>
        <v>0.9096989966555183</v>
      </c>
      <c r="J88" s="74">
        <f t="shared" si="33"/>
        <v>0.9813084112149534</v>
      </c>
      <c r="K88" s="74">
        <f t="shared" si="33"/>
        <v>0.8902077151335313</v>
      </c>
      <c r="L88" s="74"/>
      <c r="M88" s="74">
        <f aca="true" t="shared" si="34" ref="M88:V88">M143/M$151</f>
        <v>0.9886749716874292</v>
      </c>
      <c r="N88" s="74">
        <f t="shared" si="34"/>
        <v>0.8512110726643598</v>
      </c>
      <c r="O88" s="74">
        <f t="shared" si="34"/>
        <v>0.9298245614035089</v>
      </c>
      <c r="P88" s="74">
        <f t="shared" si="34"/>
        <v>1.0661157024793388</v>
      </c>
      <c r="Q88" s="74">
        <f t="shared" si="34"/>
        <v>0.9028571428571429</v>
      </c>
      <c r="R88" s="74">
        <f t="shared" si="34"/>
        <v>0.9442282749675747</v>
      </c>
      <c r="S88" s="74">
        <f t="shared" si="34"/>
        <v>0.9531478770131772</v>
      </c>
      <c r="T88" s="74">
        <f t="shared" si="34"/>
        <v>0.9703947368421053</v>
      </c>
      <c r="U88" s="74">
        <f t="shared" si="34"/>
        <v>1.1554828150572831</v>
      </c>
      <c r="V88" s="74">
        <f t="shared" si="34"/>
        <v>0.9519774011299436</v>
      </c>
    </row>
    <row r="89" spans="1:22" ht="12.75">
      <c r="A89" s="75">
        <v>2002</v>
      </c>
      <c r="B89" s="74">
        <f aca="true" t="shared" si="35" ref="B89:K89">B144/B$151</f>
        <v>0.7479701201688861</v>
      </c>
      <c r="C89" s="74">
        <f t="shared" si="35"/>
        <v>0.8918195718654434</v>
      </c>
      <c r="D89" s="74">
        <f t="shared" si="35"/>
        <v>0.8628571428571429</v>
      </c>
      <c r="E89" s="74">
        <f t="shared" si="35"/>
        <v>0.9428926132836747</v>
      </c>
      <c r="F89" s="74">
        <f t="shared" si="35"/>
        <v>0.8160401002506267</v>
      </c>
      <c r="G89" s="74">
        <f t="shared" si="35"/>
        <v>0.7991730655640874</v>
      </c>
      <c r="H89" s="74">
        <f t="shared" si="35"/>
        <v>0.8154241645244216</v>
      </c>
      <c r="I89" s="74">
        <f t="shared" si="35"/>
        <v>0.9041248606465997</v>
      </c>
      <c r="J89" s="74">
        <f t="shared" si="35"/>
        <v>1.0070093457943927</v>
      </c>
      <c r="K89" s="74">
        <f t="shared" si="35"/>
        <v>0.861028684470821</v>
      </c>
      <c r="L89" s="74"/>
      <c r="M89" s="74">
        <f aca="true" t="shared" si="36" ref="M89:V89">M144/M$151</f>
        <v>0.8165345413363533</v>
      </c>
      <c r="N89" s="74">
        <f t="shared" si="36"/>
        <v>0.718569780853518</v>
      </c>
      <c r="O89" s="74">
        <f t="shared" si="36"/>
        <v>0.671451355661882</v>
      </c>
      <c r="P89" s="74">
        <f t="shared" si="36"/>
        <v>0.8016528925619835</v>
      </c>
      <c r="Q89" s="74">
        <f t="shared" si="36"/>
        <v>0.7714285714285715</v>
      </c>
      <c r="R89" s="74">
        <f t="shared" si="36"/>
        <v>0.7548638132295721</v>
      </c>
      <c r="S89" s="74">
        <f t="shared" si="36"/>
        <v>0.7715959004392385</v>
      </c>
      <c r="T89" s="74">
        <f t="shared" si="36"/>
        <v>0.7927631578947368</v>
      </c>
      <c r="U89" s="74">
        <f t="shared" si="36"/>
        <v>0.8461538461538461</v>
      </c>
      <c r="V89" s="74">
        <f t="shared" si="36"/>
        <v>0.7429378531073446</v>
      </c>
    </row>
    <row r="90" spans="1:22" ht="12.75">
      <c r="A90" s="75">
        <v>2003</v>
      </c>
      <c r="B90" s="74">
        <f aca="true" t="shared" si="37" ref="B90:K90">B145/B$151</f>
        <v>0.7645339395907762</v>
      </c>
      <c r="C90" s="74">
        <f t="shared" si="37"/>
        <v>0.8956422018348623</v>
      </c>
      <c r="D90" s="74">
        <f t="shared" si="37"/>
        <v>0.8535064935064935</v>
      </c>
      <c r="E90" s="74">
        <f t="shared" si="37"/>
        <v>0.9292364990689014</v>
      </c>
      <c r="F90" s="74">
        <f t="shared" si="37"/>
        <v>0.8185463659147869</v>
      </c>
      <c r="G90" s="74">
        <f t="shared" si="37"/>
        <v>0.8074424099232133</v>
      </c>
      <c r="H90" s="74">
        <f t="shared" si="37"/>
        <v>0.8925449871465295</v>
      </c>
      <c r="I90" s="74">
        <f t="shared" si="37"/>
        <v>0.9018952062430322</v>
      </c>
      <c r="J90" s="74">
        <f t="shared" si="37"/>
        <v>0.9528037383177571</v>
      </c>
      <c r="K90" s="74">
        <f t="shared" si="37"/>
        <v>0.8674579624134521</v>
      </c>
      <c r="L90" s="74"/>
      <c r="M90" s="74">
        <f aca="true" t="shared" si="38" ref="M90:V90">M145/M$151</f>
        <v>0.9456398640996602</v>
      </c>
      <c r="N90" s="74">
        <f t="shared" si="38"/>
        <v>0.8662053056516724</v>
      </c>
      <c r="O90" s="74">
        <f t="shared" si="38"/>
        <v>0.9170653907496014</v>
      </c>
      <c r="P90" s="74">
        <f t="shared" si="38"/>
        <v>0.9818181818181819</v>
      </c>
      <c r="Q90" s="74">
        <f t="shared" si="38"/>
        <v>0.8891428571428571</v>
      </c>
      <c r="R90" s="74">
        <f t="shared" si="38"/>
        <v>0.8728923476005188</v>
      </c>
      <c r="S90" s="74">
        <f t="shared" si="38"/>
        <v>0.9267935578330894</v>
      </c>
      <c r="T90" s="74">
        <f t="shared" si="38"/>
        <v>0.8552631578947368</v>
      </c>
      <c r="U90" s="74">
        <f t="shared" si="38"/>
        <v>0.9869067103109657</v>
      </c>
      <c r="V90" s="74">
        <f t="shared" si="38"/>
        <v>0.9124293785310734</v>
      </c>
    </row>
    <row r="91" spans="1:22" ht="12.75">
      <c r="A91" s="75">
        <v>2004</v>
      </c>
      <c r="B91" s="74">
        <f aca="true" t="shared" si="39" ref="B91:K91">B146/B$151</f>
        <v>0.7583631049041898</v>
      </c>
      <c r="C91" s="74">
        <f t="shared" si="39"/>
        <v>0.8853211009174312</v>
      </c>
      <c r="D91" s="74">
        <f t="shared" si="39"/>
        <v>0.8441558441558441</v>
      </c>
      <c r="E91" s="74">
        <f t="shared" si="39"/>
        <v>0.9217877094972067</v>
      </c>
      <c r="F91" s="74">
        <f t="shared" si="39"/>
        <v>0.8185463659147869</v>
      </c>
      <c r="G91" s="74">
        <f t="shared" si="39"/>
        <v>0.8251624335499115</v>
      </c>
      <c r="H91" s="74">
        <f t="shared" si="39"/>
        <v>0.9125964010282777</v>
      </c>
      <c r="I91" s="74">
        <f t="shared" si="39"/>
        <v>0.9007803790412485</v>
      </c>
      <c r="J91" s="74">
        <f t="shared" si="39"/>
        <v>0.9266355140186916</v>
      </c>
      <c r="K91" s="74">
        <f t="shared" si="39"/>
        <v>0.8654797230464887</v>
      </c>
      <c r="L91" s="74"/>
      <c r="M91" s="74">
        <f aca="true" t="shared" si="40" ref="M91:V91">M146/M$151</f>
        <v>1.0509626274065684</v>
      </c>
      <c r="N91" s="74">
        <f t="shared" si="40"/>
        <v>0.9215686274509804</v>
      </c>
      <c r="O91" s="74">
        <f t="shared" si="40"/>
        <v>0.9984051036682616</v>
      </c>
      <c r="P91" s="74">
        <f t="shared" si="40"/>
        <v>1.0958677685950413</v>
      </c>
      <c r="Q91" s="74">
        <f t="shared" si="40"/>
        <v>0.9805714285714285</v>
      </c>
      <c r="R91" s="74">
        <f t="shared" si="40"/>
        <v>0.9636835278858625</v>
      </c>
      <c r="S91" s="74">
        <f t="shared" si="40"/>
        <v>1.0175695461200587</v>
      </c>
      <c r="T91" s="74">
        <f t="shared" si="40"/>
        <v>0.9901315789473684</v>
      </c>
      <c r="U91" s="74">
        <f t="shared" si="40"/>
        <v>1.0523731587561374</v>
      </c>
      <c r="V91" s="74">
        <f t="shared" si="40"/>
        <v>0.9943502824858756</v>
      </c>
    </row>
    <row r="92" spans="1:22" ht="12.75">
      <c r="A92" s="75">
        <v>2005</v>
      </c>
      <c r="B92" s="74">
        <f aca="true" t="shared" si="41" ref="B92:K92">B147/B$151</f>
        <v>0.8281909710945112</v>
      </c>
      <c r="C92" s="74">
        <f t="shared" si="41"/>
        <v>0.9059633027522935</v>
      </c>
      <c r="D92" s="74">
        <f t="shared" si="41"/>
        <v>0.8290909090909091</v>
      </c>
      <c r="E92" s="74">
        <f t="shared" si="41"/>
        <v>0.9162011173184358</v>
      </c>
      <c r="F92" s="74">
        <f t="shared" si="41"/>
        <v>0.8395989974937343</v>
      </c>
      <c r="G92" s="74">
        <f t="shared" si="41"/>
        <v>0.8322504430005907</v>
      </c>
      <c r="H92" s="74">
        <f t="shared" si="41"/>
        <v>0.9794344473007712</v>
      </c>
      <c r="I92" s="74">
        <f t="shared" si="41"/>
        <v>0.9169453734671125</v>
      </c>
      <c r="J92" s="74">
        <f t="shared" si="41"/>
        <v>0.919158878504673</v>
      </c>
      <c r="K92" s="74">
        <f t="shared" si="41"/>
        <v>0.884272997032641</v>
      </c>
      <c r="L92" s="74"/>
      <c r="M92" s="74">
        <f aca="true" t="shared" si="42" ref="M92:V92">M147/M$151</f>
        <v>1.1121177802944509</v>
      </c>
      <c r="N92" s="74">
        <f t="shared" si="42"/>
        <v>0.9907727797001153</v>
      </c>
      <c r="O92" s="74">
        <f t="shared" si="42"/>
        <v>1.1881977671451356</v>
      </c>
      <c r="P92" s="74">
        <f t="shared" si="42"/>
        <v>1.2413223140495868</v>
      </c>
      <c r="Q92" s="74">
        <f t="shared" si="42"/>
        <v>1.1314285714285715</v>
      </c>
      <c r="R92" s="74">
        <f t="shared" si="42"/>
        <v>1.140077821011673</v>
      </c>
      <c r="S92" s="74">
        <f t="shared" si="42"/>
        <v>1.165446559297218</v>
      </c>
      <c r="T92" s="74">
        <f t="shared" si="42"/>
        <v>1.136513157894737</v>
      </c>
      <c r="U92" s="74">
        <f t="shared" si="42"/>
        <v>1.2193126022913257</v>
      </c>
      <c r="V92" s="74">
        <f t="shared" si="42"/>
        <v>1.135593220338983</v>
      </c>
    </row>
    <row r="93" spans="1:22" ht="12.75">
      <c r="A93" s="75">
        <v>2006</v>
      </c>
      <c r="B93" s="74">
        <f aca="true" t="shared" si="43" ref="B93:K93">B148/B$151</f>
        <v>0.9545306917830465</v>
      </c>
      <c r="C93" s="74">
        <f t="shared" si="43"/>
        <v>0.9392201834862386</v>
      </c>
      <c r="D93" s="74">
        <f t="shared" si="43"/>
        <v>0.8727272727272728</v>
      </c>
      <c r="E93" s="74">
        <f t="shared" si="43"/>
        <v>0.9267535692116697</v>
      </c>
      <c r="F93" s="74">
        <f t="shared" si="43"/>
        <v>0.899248120300752</v>
      </c>
      <c r="G93" s="74">
        <f t="shared" si="43"/>
        <v>0.8865918487891318</v>
      </c>
      <c r="H93" s="74">
        <f t="shared" si="43"/>
        <v>1.0853470437017996</v>
      </c>
      <c r="I93" s="74">
        <f t="shared" si="43"/>
        <v>0.9202898550724637</v>
      </c>
      <c r="J93" s="74">
        <f t="shared" si="43"/>
        <v>0.9981308411214954</v>
      </c>
      <c r="K93" s="74">
        <f t="shared" si="43"/>
        <v>0.9426310583580613</v>
      </c>
      <c r="L93" s="74"/>
      <c r="M93" s="74">
        <f aca="true" t="shared" si="44" ref="M93:V93">M148/M$151</f>
        <v>1.2231030577576445</v>
      </c>
      <c r="N93" s="74">
        <f t="shared" si="44"/>
        <v>1.1014994232987314</v>
      </c>
      <c r="O93" s="74">
        <f t="shared" si="44"/>
        <v>1.2137161084529506</v>
      </c>
      <c r="P93" s="74">
        <f t="shared" si="44"/>
        <v>1.2776859504132232</v>
      </c>
      <c r="Q93" s="74">
        <f t="shared" si="44"/>
        <v>1.2102857142857142</v>
      </c>
      <c r="R93" s="74">
        <f t="shared" si="44"/>
        <v>1.2347600518806745</v>
      </c>
      <c r="S93" s="74">
        <f t="shared" si="44"/>
        <v>1.212298682284041</v>
      </c>
      <c r="T93" s="74">
        <f t="shared" si="44"/>
        <v>1.2154605263157894</v>
      </c>
      <c r="U93" s="74">
        <f t="shared" si="44"/>
        <v>1.2094926350245498</v>
      </c>
      <c r="V93" s="74">
        <f t="shared" si="44"/>
        <v>1.1906779661016949</v>
      </c>
    </row>
    <row r="94" spans="1:22" ht="12.75">
      <c r="A94" s="75">
        <v>2007</v>
      </c>
      <c r="B94" s="74">
        <f aca="true" t="shared" si="45" ref="B94:K94">B149/B$151</f>
        <v>0.9691458265670673</v>
      </c>
      <c r="C94" s="74">
        <f t="shared" si="45"/>
        <v>0.9529816513761468</v>
      </c>
      <c r="D94" s="74">
        <f t="shared" si="45"/>
        <v>0.9038961038961039</v>
      </c>
      <c r="E94" s="74">
        <f t="shared" si="45"/>
        <v>0.9211669770328988</v>
      </c>
      <c r="F94" s="74">
        <f t="shared" si="45"/>
        <v>0.8982456140350878</v>
      </c>
      <c r="G94" s="74">
        <f t="shared" si="45"/>
        <v>0.8818665091553456</v>
      </c>
      <c r="H94" s="74">
        <f t="shared" si="45"/>
        <v>1.0246786632390745</v>
      </c>
      <c r="I94" s="74">
        <f t="shared" si="45"/>
        <v>0.926978818283166</v>
      </c>
      <c r="J94" s="74">
        <f t="shared" si="45"/>
        <v>0.9869158878504674</v>
      </c>
      <c r="K94" s="74">
        <f t="shared" si="45"/>
        <v>0.9381800197823936</v>
      </c>
      <c r="L94" s="74"/>
      <c r="M94" s="74">
        <f aca="true" t="shared" si="46" ref="M94:V94">M149/M$151</f>
        <v>1.1404303510758778</v>
      </c>
      <c r="N94" s="74">
        <f t="shared" si="46"/>
        <v>1.0449826989619377</v>
      </c>
      <c r="O94" s="74">
        <f t="shared" si="46"/>
        <v>1.1116427432216907</v>
      </c>
      <c r="P94" s="74">
        <f t="shared" si="46"/>
        <v>1.1884297520661158</v>
      </c>
      <c r="Q94" s="74">
        <f t="shared" si="46"/>
        <v>1.112</v>
      </c>
      <c r="R94" s="74">
        <f t="shared" si="46"/>
        <v>1.0843060959792477</v>
      </c>
      <c r="S94" s="74">
        <f t="shared" si="46"/>
        <v>1.0849194729136165</v>
      </c>
      <c r="T94" s="74">
        <f t="shared" si="46"/>
        <v>1.0789473684210527</v>
      </c>
      <c r="U94" s="74">
        <f t="shared" si="46"/>
        <v>1.176759410801964</v>
      </c>
      <c r="V94" s="74">
        <f t="shared" si="46"/>
        <v>1.1045197740112995</v>
      </c>
    </row>
    <row r="95" spans="1:22" ht="12.75">
      <c r="A95" s="75">
        <v>2008</v>
      </c>
      <c r="B95" s="74">
        <f aca="true" t="shared" si="47" ref="B95:K95">B150/B$151</f>
        <v>1.0051964923676517</v>
      </c>
      <c r="C95" s="74">
        <f t="shared" si="47"/>
        <v>0.9942660550458716</v>
      </c>
      <c r="D95" s="74">
        <f t="shared" si="47"/>
        <v>0.9433766233766234</v>
      </c>
      <c r="E95" s="74">
        <f t="shared" si="47"/>
        <v>0.9410304158907511</v>
      </c>
      <c r="F95" s="74">
        <f t="shared" si="47"/>
        <v>0.9348370927318296</v>
      </c>
      <c r="G95" s="74">
        <f t="shared" si="47"/>
        <v>0.9621972829297105</v>
      </c>
      <c r="H95" s="74">
        <f t="shared" si="47"/>
        <v>1.0658097686375323</v>
      </c>
      <c r="I95" s="74">
        <f t="shared" si="47"/>
        <v>0.9587513935340021</v>
      </c>
      <c r="J95" s="74">
        <f t="shared" si="47"/>
        <v>0.9429906542056076</v>
      </c>
      <c r="K95" s="74">
        <f t="shared" si="47"/>
        <v>0.9693372898120673</v>
      </c>
      <c r="L95" s="74"/>
      <c r="M95" s="74">
        <f aca="true" t="shared" si="48" ref="M95:V95">M150/M$151</f>
        <v>1.1517553793884485</v>
      </c>
      <c r="N95" s="74">
        <f t="shared" si="48"/>
        <v>1.1003460207612457</v>
      </c>
      <c r="O95" s="74">
        <f t="shared" si="48"/>
        <v>1.192982456140351</v>
      </c>
      <c r="P95" s="74">
        <f t="shared" si="48"/>
        <v>1.1785123966942148</v>
      </c>
      <c r="Q95" s="74">
        <f t="shared" si="48"/>
        <v>1.136</v>
      </c>
      <c r="R95" s="74">
        <f t="shared" si="48"/>
        <v>1.1361867704280155</v>
      </c>
      <c r="S95" s="74">
        <f t="shared" si="48"/>
        <v>1.1800878477306003</v>
      </c>
      <c r="T95" s="74">
        <f t="shared" si="48"/>
        <v>1.087171052631579</v>
      </c>
      <c r="U95" s="74">
        <f t="shared" si="48"/>
        <v>1.2291325695581015</v>
      </c>
      <c r="V95" s="74">
        <f t="shared" si="48"/>
        <v>1.152542372881356</v>
      </c>
    </row>
    <row r="96" spans="1:22" ht="12.75">
      <c r="A96" s="75">
        <v>2009</v>
      </c>
      <c r="B96" s="74">
        <f aca="true" t="shared" si="49" ref="B96:K96">B151/B$151</f>
        <v>1</v>
      </c>
      <c r="C96" s="74">
        <f t="shared" si="49"/>
        <v>1</v>
      </c>
      <c r="D96" s="74">
        <f t="shared" si="49"/>
        <v>1</v>
      </c>
      <c r="E96" s="74">
        <f t="shared" si="49"/>
        <v>1</v>
      </c>
      <c r="F96" s="74">
        <f t="shared" si="49"/>
        <v>1</v>
      </c>
      <c r="G96" s="74">
        <f t="shared" si="49"/>
        <v>1</v>
      </c>
      <c r="H96" s="74">
        <f t="shared" si="49"/>
        <v>1</v>
      </c>
      <c r="I96" s="74">
        <f t="shared" si="49"/>
        <v>1</v>
      </c>
      <c r="J96" s="74">
        <f t="shared" si="49"/>
        <v>1</v>
      </c>
      <c r="K96" s="74">
        <f t="shared" si="49"/>
        <v>1</v>
      </c>
      <c r="L96" s="74"/>
      <c r="M96" s="74">
        <f aca="true" t="shared" si="50" ref="M96:V96">M151/M$151</f>
        <v>1</v>
      </c>
      <c r="N96" s="74">
        <f t="shared" si="50"/>
        <v>1</v>
      </c>
      <c r="O96" s="74">
        <f t="shared" si="50"/>
        <v>1</v>
      </c>
      <c r="P96" s="74">
        <f t="shared" si="50"/>
        <v>1</v>
      </c>
      <c r="Q96" s="74">
        <f t="shared" si="50"/>
        <v>1</v>
      </c>
      <c r="R96" s="74">
        <f t="shared" si="50"/>
        <v>1</v>
      </c>
      <c r="S96" s="74">
        <f t="shared" si="50"/>
        <v>1</v>
      </c>
      <c r="T96" s="74">
        <f t="shared" si="50"/>
        <v>1</v>
      </c>
      <c r="U96" s="74">
        <f t="shared" si="50"/>
        <v>1</v>
      </c>
      <c r="V96" s="74">
        <f t="shared" si="50"/>
        <v>1</v>
      </c>
    </row>
    <row r="97" spans="1:22" ht="12.75">
      <c r="A97" s="75">
        <v>2010</v>
      </c>
      <c r="B97" s="74">
        <f aca="true" t="shared" si="51" ref="B97:K97">B152/B$151</f>
        <v>0.9181552452094837</v>
      </c>
      <c r="C97" s="74">
        <f t="shared" si="51"/>
        <v>1.0523700305810397</v>
      </c>
      <c r="D97" s="74">
        <f t="shared" si="51"/>
        <v>1.03012987012987</v>
      </c>
      <c r="E97" s="74">
        <f t="shared" si="51"/>
        <v>1.042209807572936</v>
      </c>
      <c r="F97" s="74">
        <f t="shared" si="51"/>
        <v>0.9568922305764411</v>
      </c>
      <c r="G97" s="74">
        <f t="shared" si="51"/>
        <v>0.984642646190195</v>
      </c>
      <c r="H97" s="74">
        <f t="shared" si="51"/>
        <v>0.9552699228791773</v>
      </c>
      <c r="I97" s="74">
        <f t="shared" si="51"/>
        <v>1.0183946488294313</v>
      </c>
      <c r="J97" s="74">
        <f t="shared" si="51"/>
        <v>1.0014018691588786</v>
      </c>
      <c r="K97" s="74">
        <f t="shared" si="51"/>
        <v>0.990108803165183</v>
      </c>
      <c r="L97" s="74"/>
      <c r="M97" s="74">
        <f aca="true" t="shared" si="52" ref="M97:V97">M152/M$151</f>
        <v>0.970554926387316</v>
      </c>
      <c r="N97" s="74">
        <f t="shared" si="52"/>
        <v>0.8961937716262975</v>
      </c>
      <c r="O97" s="74">
        <f t="shared" si="52"/>
        <v>0.9457735247208932</v>
      </c>
      <c r="P97" s="74">
        <f t="shared" si="52"/>
        <v>0.947107438016529</v>
      </c>
      <c r="Q97" s="74">
        <f t="shared" si="52"/>
        <v>0.8971428571428571</v>
      </c>
      <c r="R97" s="74">
        <f t="shared" si="52"/>
        <v>0.8586251621271077</v>
      </c>
      <c r="S97" s="74">
        <f t="shared" si="52"/>
        <v>0.9370424597364568</v>
      </c>
      <c r="T97" s="74">
        <f t="shared" si="52"/>
        <v>0.9161184210526316</v>
      </c>
      <c r="U97" s="74">
        <f t="shared" si="52"/>
        <v>0.9819967266775776</v>
      </c>
      <c r="V97" s="74">
        <f t="shared" si="52"/>
        <v>0.9307909604519774</v>
      </c>
    </row>
    <row r="98" spans="1:22" ht="12.75">
      <c r="A98" s="75">
        <v>2011</v>
      </c>
      <c r="B98" s="74">
        <f aca="true" t="shared" si="53" ref="B98:K98">B153/B$151</f>
        <v>0.8817797986359207</v>
      </c>
      <c r="C98" s="74">
        <f t="shared" si="53"/>
        <v>1.0317278287461773</v>
      </c>
      <c r="D98" s="74">
        <f t="shared" si="53"/>
        <v>1.0462337662337662</v>
      </c>
      <c r="E98" s="74">
        <f t="shared" si="53"/>
        <v>1.0726256983240225</v>
      </c>
      <c r="F98" s="74">
        <f t="shared" si="53"/>
        <v>0.9578947368421052</v>
      </c>
      <c r="G98" s="74">
        <f t="shared" si="53"/>
        <v>1.0230360307147077</v>
      </c>
      <c r="H98" s="74">
        <f t="shared" si="53"/>
        <v>0.9151670951156813</v>
      </c>
      <c r="I98" s="74">
        <f t="shared" si="53"/>
        <v>1.0061315496098104</v>
      </c>
      <c r="J98" s="74">
        <f t="shared" si="53"/>
        <v>0.9920560747663553</v>
      </c>
      <c r="K98" s="74">
        <f t="shared" si="53"/>
        <v>0.9851632047477746</v>
      </c>
      <c r="L98" s="74"/>
      <c r="M98" s="74">
        <f aca="true" t="shared" si="54" ref="M98:V98">M153/M$151</f>
        <v>0.9003397508493771</v>
      </c>
      <c r="N98" s="74">
        <f t="shared" si="54"/>
        <v>0.8431372549019608</v>
      </c>
      <c r="O98" s="74">
        <f t="shared" si="54"/>
        <v>0.8883572567783096</v>
      </c>
      <c r="P98" s="74">
        <f t="shared" si="54"/>
        <v>0.9256198347107437</v>
      </c>
      <c r="Q98" s="74">
        <f t="shared" si="54"/>
        <v>0.8811428571428571</v>
      </c>
      <c r="R98" s="74">
        <f t="shared" si="54"/>
        <v>0.8223086900129701</v>
      </c>
      <c r="S98" s="74">
        <f t="shared" si="54"/>
        <v>0.8726207906295754</v>
      </c>
      <c r="T98" s="74">
        <f t="shared" si="54"/>
        <v>0.8782894736842105</v>
      </c>
      <c r="U98" s="74">
        <f t="shared" si="54"/>
        <v>0.9623567921440261</v>
      </c>
      <c r="V98" s="74">
        <f t="shared" si="54"/>
        <v>0.884180790960452</v>
      </c>
    </row>
    <row r="99" spans="1:22" ht="12.75">
      <c r="A99" s="75">
        <v>2012</v>
      </c>
      <c r="B99" s="74">
        <f aca="true" t="shared" si="55" ref="B99:K99">B154/B$151</f>
        <v>0.8580708022085093</v>
      </c>
      <c r="C99" s="74">
        <f t="shared" si="55"/>
        <v>0.981651376146789</v>
      </c>
      <c r="D99" s="74">
        <f t="shared" si="55"/>
        <v>1.0503896103896104</v>
      </c>
      <c r="E99" s="74">
        <f t="shared" si="55"/>
        <v>1.1036623215394166</v>
      </c>
      <c r="F99" s="74">
        <f t="shared" si="55"/>
        <v>0.9573934837092732</v>
      </c>
      <c r="G99" s="74">
        <f t="shared" si="55"/>
        <v>1.0230360307147077</v>
      </c>
      <c r="H99" s="74">
        <f t="shared" si="55"/>
        <v>0.8889460154241645</v>
      </c>
      <c r="I99" s="74">
        <f t="shared" si="55"/>
        <v>1.02396878483835</v>
      </c>
      <c r="J99" s="74">
        <f t="shared" si="55"/>
        <v>1.0149532710280373</v>
      </c>
      <c r="K99" s="74">
        <f t="shared" si="55"/>
        <v>0.9817012858555887</v>
      </c>
      <c r="L99" s="74"/>
      <c r="M99" s="74">
        <f aca="true" t="shared" si="56" ref="M99:V99">M154/M$151</f>
        <v>0.8584371460928653</v>
      </c>
      <c r="N99" s="74">
        <f t="shared" si="56"/>
        <v>0.7843137254901961</v>
      </c>
      <c r="O99" s="74">
        <f t="shared" si="56"/>
        <v>0.8373205741626795</v>
      </c>
      <c r="P99" s="74">
        <f t="shared" si="56"/>
        <v>0.8826446280991735</v>
      </c>
      <c r="Q99" s="74">
        <f t="shared" si="56"/>
        <v>0.8617142857142858</v>
      </c>
      <c r="R99" s="74">
        <f t="shared" si="56"/>
        <v>0.8054474708171206</v>
      </c>
      <c r="S99" s="74">
        <f t="shared" si="56"/>
        <v>0.8857979502196193</v>
      </c>
      <c r="T99" s="74">
        <f t="shared" si="56"/>
        <v>0.8585526315789473</v>
      </c>
      <c r="U99" s="74">
        <f t="shared" si="56"/>
        <v>0.8772504091653028</v>
      </c>
      <c r="V99" s="74">
        <f t="shared" si="56"/>
        <v>0.8403954802259888</v>
      </c>
    </row>
    <row r="100" spans="1:22" ht="12.75">
      <c r="A100" s="75">
        <v>2013</v>
      </c>
      <c r="B100" s="74">
        <f aca="true" t="shared" si="57" ref="B100:K100">B155/B$151</f>
        <v>0.8863267294576161</v>
      </c>
      <c r="C100" s="74">
        <f t="shared" si="57"/>
        <v>1.0126146788990824</v>
      </c>
      <c r="D100" s="74">
        <f t="shared" si="57"/>
        <v>1.0436363636363637</v>
      </c>
      <c r="E100" s="74">
        <f t="shared" si="57"/>
        <v>1.1204220980757293</v>
      </c>
      <c r="F100" s="74">
        <f t="shared" si="57"/>
        <v>0.9403508771929826</v>
      </c>
      <c r="G100" s="74">
        <f t="shared" si="57"/>
        <v>1.0147666863555818</v>
      </c>
      <c r="H100" s="74">
        <f t="shared" si="57"/>
        <v>0.9105398457583548</v>
      </c>
      <c r="I100" s="74">
        <f t="shared" si="57"/>
        <v>1.0412486064659976</v>
      </c>
      <c r="J100" s="74">
        <f t="shared" si="57"/>
        <v>1.0485981308411216</v>
      </c>
      <c r="K100" s="74">
        <f t="shared" si="57"/>
        <v>0.990108803165183</v>
      </c>
      <c r="L100" s="74"/>
      <c r="M100" s="74">
        <f aca="true" t="shared" si="58" ref="M100:V100">M155/M$151</f>
        <v>0.8369195922989807</v>
      </c>
      <c r="N100" s="74">
        <f t="shared" si="58"/>
        <v>0.7497116493656286</v>
      </c>
      <c r="O100" s="74">
        <f t="shared" si="58"/>
        <v>0.759170653907496</v>
      </c>
      <c r="P100" s="74">
        <f t="shared" si="58"/>
        <v>0.83801652892562</v>
      </c>
      <c r="Q100" s="74">
        <f t="shared" si="58"/>
        <v>0.8102857142857143</v>
      </c>
      <c r="R100" s="74">
        <f t="shared" si="58"/>
        <v>0.7457846952010376</v>
      </c>
      <c r="S100" s="74">
        <f t="shared" si="58"/>
        <v>0.8199121522693996</v>
      </c>
      <c r="T100" s="74">
        <f t="shared" si="58"/>
        <v>0.8026315789473684</v>
      </c>
      <c r="U100" s="74">
        <f t="shared" si="58"/>
        <v>0.9083469721767593</v>
      </c>
      <c r="V100" s="74">
        <f t="shared" si="58"/>
        <v>0.7937853107344632</v>
      </c>
    </row>
    <row r="101" spans="1:22" ht="12.75">
      <c r="A101" s="75">
        <v>2014</v>
      </c>
      <c r="B101" s="74">
        <f aca="true" t="shared" si="59" ref="B101:K101">B156/B$151</f>
        <v>0.9171809028905489</v>
      </c>
      <c r="C101" s="74">
        <f t="shared" si="59"/>
        <v>0.9552752293577981</v>
      </c>
      <c r="D101" s="74">
        <f t="shared" si="59"/>
        <v>1.0306493506493506</v>
      </c>
      <c r="E101" s="74">
        <f t="shared" si="59"/>
        <v>1.1086281812538796</v>
      </c>
      <c r="F101" s="74">
        <f t="shared" si="59"/>
        <v>0.999498746867168</v>
      </c>
      <c r="G101" s="74">
        <f t="shared" si="59"/>
        <v>1.0602480803307737</v>
      </c>
      <c r="H101" s="74">
        <f t="shared" si="59"/>
        <v>0.8334190231362468</v>
      </c>
      <c r="I101" s="74">
        <f t="shared" si="59"/>
        <v>0.9615384615384615</v>
      </c>
      <c r="J101" s="74">
        <f t="shared" si="59"/>
        <v>0.9691588785046729</v>
      </c>
      <c r="K101" s="74">
        <f t="shared" si="59"/>
        <v>0.9727992087042534</v>
      </c>
      <c r="L101" s="74"/>
      <c r="M101" s="74">
        <f aca="true" t="shared" si="60" ref="M101:V101">M156/M$151</f>
        <v>0.7281993204983012</v>
      </c>
      <c r="N101" s="74">
        <f t="shared" si="60"/>
        <v>0.615916955017301</v>
      </c>
      <c r="O101" s="74">
        <f t="shared" si="60"/>
        <v>0.8771929824561404</v>
      </c>
      <c r="P101" s="74">
        <f t="shared" si="60"/>
        <v>0.9041322314049587</v>
      </c>
      <c r="Q101" s="74">
        <f t="shared" si="60"/>
        <v>0.9051428571428571</v>
      </c>
      <c r="R101" s="74">
        <f t="shared" si="60"/>
        <v>0.8534370946822308</v>
      </c>
      <c r="S101" s="74">
        <f t="shared" si="60"/>
        <v>0.8887262079062958</v>
      </c>
      <c r="T101" s="74">
        <f t="shared" si="60"/>
        <v>0.9013157894736843</v>
      </c>
      <c r="U101" s="74">
        <f t="shared" si="60"/>
        <v>1.0081833060556464</v>
      </c>
      <c r="V101" s="74">
        <f t="shared" si="60"/>
        <v>0.8333333333333334</v>
      </c>
    </row>
    <row r="102" spans="1:22" ht="12.75">
      <c r="A102" s="75">
        <v>2015</v>
      </c>
      <c r="B102" s="74">
        <f aca="true" t="shared" si="61" ref="B102:K102">B157/B$151</f>
        <v>0.8463786943812927</v>
      </c>
      <c r="C102" s="74">
        <f t="shared" si="61"/>
        <v>0.9590978593272171</v>
      </c>
      <c r="D102" s="74">
        <f t="shared" si="61"/>
        <v>1.0597402597402596</v>
      </c>
      <c r="E102" s="74">
        <f t="shared" si="61"/>
        <v>1.1291123525760398</v>
      </c>
      <c r="F102" s="74">
        <f t="shared" si="61"/>
        <v>1.01203007518797</v>
      </c>
      <c r="G102" s="74">
        <f t="shared" si="61"/>
        <v>1.0726520968694626</v>
      </c>
      <c r="H102" s="74">
        <f t="shared" si="61"/>
        <v>0.84987146529563</v>
      </c>
      <c r="I102" s="74">
        <f t="shared" si="61"/>
        <v>0.9726867335562986</v>
      </c>
      <c r="J102" s="74">
        <f t="shared" si="61"/>
        <v>1.0098130841121495</v>
      </c>
      <c r="K102" s="74">
        <f t="shared" si="61"/>
        <v>0.9866468842729971</v>
      </c>
      <c r="L102" s="74"/>
      <c r="M102" s="74">
        <f aca="true" t="shared" si="62" ref="M102:V102">M157/M$151</f>
        <v>0.6987542468856172</v>
      </c>
      <c r="N102" s="74">
        <f t="shared" si="62"/>
        <v>0.5813148788927336</v>
      </c>
      <c r="O102" s="74">
        <f t="shared" si="62"/>
        <v>0.8580542264752792</v>
      </c>
      <c r="P102" s="74">
        <f t="shared" si="62"/>
        <v>0.912396694214876</v>
      </c>
      <c r="Q102" s="74">
        <f t="shared" si="62"/>
        <v>0.8845714285714286</v>
      </c>
      <c r="R102" s="74">
        <f t="shared" si="62"/>
        <v>0.867704280155642</v>
      </c>
      <c r="S102" s="74">
        <f t="shared" si="62"/>
        <v>0.8784773060029283</v>
      </c>
      <c r="T102" s="74">
        <f t="shared" si="62"/>
        <v>0.8848684210526315</v>
      </c>
      <c r="U102" s="74">
        <f t="shared" si="62"/>
        <v>1.0540098199672667</v>
      </c>
      <c r="V102" s="74">
        <f t="shared" si="62"/>
        <v>0.8192090395480226</v>
      </c>
    </row>
    <row r="103" spans="1:22" ht="12.75">
      <c r="A103" s="75">
        <v>2016</v>
      </c>
      <c r="B103" s="74">
        <f aca="true" t="shared" si="63" ref="B103:K103">B158/B$151</f>
        <v>0.7752517050990582</v>
      </c>
      <c r="C103" s="74">
        <f t="shared" si="63"/>
        <v>0.9858562691131498</v>
      </c>
      <c r="D103" s="74">
        <f t="shared" si="63"/>
        <v>1.1007792207792209</v>
      </c>
      <c r="E103" s="74">
        <f t="shared" si="63"/>
        <v>1.1669770328988207</v>
      </c>
      <c r="F103" s="74">
        <f t="shared" si="63"/>
        <v>1.0335839598997494</v>
      </c>
      <c r="G103" s="74">
        <f t="shared" si="63"/>
        <v>1.1063201417601891</v>
      </c>
      <c r="H103" s="74">
        <f t="shared" si="63"/>
        <v>0.9002570694087405</v>
      </c>
      <c r="I103" s="74">
        <f t="shared" si="63"/>
        <v>0.9983277591973243</v>
      </c>
      <c r="J103" s="74">
        <f t="shared" si="63"/>
        <v>1.0485981308411216</v>
      </c>
      <c r="K103" s="74">
        <f t="shared" si="63"/>
        <v>1.0143422354104847</v>
      </c>
      <c r="L103" s="74"/>
      <c r="M103" s="74">
        <f aca="true" t="shared" si="64" ref="M103:V103">M158/M$151</f>
        <v>0.7044167610419025</v>
      </c>
      <c r="N103" s="74">
        <f t="shared" si="64"/>
        <v>0.5951557093425606</v>
      </c>
      <c r="O103" s="74">
        <f t="shared" si="64"/>
        <v>0.850079744816587</v>
      </c>
      <c r="P103" s="74">
        <f t="shared" si="64"/>
        <v>0.8859504132231406</v>
      </c>
      <c r="Q103" s="74">
        <f t="shared" si="64"/>
        <v>0.8605714285714287</v>
      </c>
      <c r="R103" s="74">
        <f t="shared" si="64"/>
        <v>0.861219195849546</v>
      </c>
      <c r="S103" s="74">
        <f t="shared" si="64"/>
        <v>0.87701317715959</v>
      </c>
      <c r="T103" s="74">
        <f t="shared" si="64"/>
        <v>0.8536184210526316</v>
      </c>
      <c r="U103" s="74">
        <f t="shared" si="64"/>
        <v>0.9967266775777414</v>
      </c>
      <c r="V103" s="74">
        <f t="shared" si="64"/>
        <v>0.807909604519774</v>
      </c>
    </row>
    <row r="104" spans="1:22" ht="12.75">
      <c r="A104" s="75">
        <v>2017</v>
      </c>
      <c r="B104" s="74">
        <f aca="true" t="shared" si="65" ref="B104:K104">B159/B$151</f>
        <v>0.7489444624878207</v>
      </c>
      <c r="C104" s="74">
        <f t="shared" si="65"/>
        <v>1.0011467889908257</v>
      </c>
      <c r="D104" s="74">
        <f t="shared" si="65"/>
        <v>1.1314285714285715</v>
      </c>
      <c r="E104" s="74">
        <f t="shared" si="65"/>
        <v>1.186840471756673</v>
      </c>
      <c r="F104" s="74">
        <f t="shared" si="65"/>
        <v>1.0390977443609024</v>
      </c>
      <c r="G104" s="74">
        <f t="shared" si="65"/>
        <v>1.1057294743059658</v>
      </c>
      <c r="H104" s="74">
        <f t="shared" si="65"/>
        <v>0.9033419023136248</v>
      </c>
      <c r="I104" s="74">
        <f t="shared" si="65"/>
        <v>1.0178372352285396</v>
      </c>
      <c r="J104" s="74">
        <f t="shared" si="65"/>
        <v>1.0579439252336449</v>
      </c>
      <c r="K104" s="74">
        <f t="shared" si="65"/>
        <v>1.02324431256182</v>
      </c>
      <c r="L104" s="74"/>
      <c r="M104" s="74">
        <f aca="true" t="shared" si="66" ref="M104:V104">M159/M$151</f>
        <v>0.7485843714609287</v>
      </c>
      <c r="N104" s="74">
        <f t="shared" si="66"/>
        <v>0.6378316032295271</v>
      </c>
      <c r="O104" s="74">
        <f t="shared" si="66"/>
        <v>0.850079744816587</v>
      </c>
      <c r="P104" s="74">
        <f t="shared" si="66"/>
        <v>0.8925619834710745</v>
      </c>
      <c r="Q104" s="74">
        <f t="shared" si="66"/>
        <v>0.8388571428571429</v>
      </c>
      <c r="R104" s="74">
        <f t="shared" si="66"/>
        <v>0.8573281452658885</v>
      </c>
      <c r="S104" s="74">
        <f t="shared" si="66"/>
        <v>0.869692532942899</v>
      </c>
      <c r="T104" s="74">
        <f t="shared" si="66"/>
        <v>0.8634868421052632</v>
      </c>
      <c r="U104" s="74">
        <f t="shared" si="66"/>
        <v>1.0130932896890343</v>
      </c>
      <c r="V104" s="74">
        <f t="shared" si="66"/>
        <v>0.8220338983050848</v>
      </c>
    </row>
    <row r="105" spans="1:22" ht="12.75">
      <c r="A105" s="75">
        <v>2018</v>
      </c>
      <c r="B105" s="74">
        <f aca="true" t="shared" si="67" ref="B105:K105">B160/B$151</f>
        <v>0.7866190321532965</v>
      </c>
      <c r="C105" s="74">
        <f t="shared" si="67"/>
        <v>1.0126146788990824</v>
      </c>
      <c r="D105" s="74">
        <f t="shared" si="67"/>
        <v>1.1324675324675324</v>
      </c>
      <c r="E105" s="74">
        <f t="shared" si="67"/>
        <v>1.1719428926132835</v>
      </c>
      <c r="F105" s="74">
        <f t="shared" si="67"/>
        <v>1.0350877192982455</v>
      </c>
      <c r="G105" s="74">
        <f t="shared" si="67"/>
        <v>1.0956881275841701</v>
      </c>
      <c r="H105" s="74">
        <f t="shared" si="67"/>
        <v>0.8925449871465295</v>
      </c>
      <c r="I105" s="74">
        <f t="shared" si="67"/>
        <v>1.0083612040133778</v>
      </c>
      <c r="J105" s="74">
        <f t="shared" si="67"/>
        <v>1.0420560747663552</v>
      </c>
      <c r="K105" s="74">
        <f t="shared" si="67"/>
        <v>1.0197823936696342</v>
      </c>
      <c r="L105" s="74"/>
      <c r="M105" s="74">
        <f aca="true" t="shared" si="68" ref="M105:V105">M160/M$151</f>
        <v>0.7723669309173273</v>
      </c>
      <c r="N105" s="74">
        <f t="shared" si="68"/>
        <v>0.6701268742791233</v>
      </c>
      <c r="O105" s="74">
        <f t="shared" si="68"/>
        <v>0.8564593301435407</v>
      </c>
      <c r="P105" s="74">
        <f t="shared" si="68"/>
        <v>0.9041322314049587</v>
      </c>
      <c r="Q105" s="74">
        <f t="shared" si="68"/>
        <v>0.8434285714285714</v>
      </c>
      <c r="R105" s="74">
        <f t="shared" si="68"/>
        <v>0.8702983138780804</v>
      </c>
      <c r="S105" s="74">
        <f t="shared" si="68"/>
        <v>0.8814055636896047</v>
      </c>
      <c r="T105" s="74">
        <f t="shared" si="68"/>
        <v>0.8782894736842105</v>
      </c>
      <c r="U105" s="74">
        <f t="shared" si="68"/>
        <v>1.0229132569558101</v>
      </c>
      <c r="V105" s="74">
        <f t="shared" si="68"/>
        <v>0.8361581920903954</v>
      </c>
    </row>
    <row r="106" spans="1:22" ht="12.75">
      <c r="A106" s="75">
        <v>2019</v>
      </c>
      <c r="B106" s="74">
        <f aca="true" t="shared" si="69" ref="B106:K106">B161/B$151</f>
        <v>0.834686586554076</v>
      </c>
      <c r="C106" s="74">
        <f t="shared" si="69"/>
        <v>1.043960244648318</v>
      </c>
      <c r="D106" s="74">
        <f t="shared" si="69"/>
        <v>1.1444155844155846</v>
      </c>
      <c r="E106" s="74">
        <f t="shared" si="69"/>
        <v>1.1663563004345128</v>
      </c>
      <c r="F106" s="74">
        <f t="shared" si="69"/>
        <v>1.042606516290727</v>
      </c>
      <c r="G106" s="74">
        <f t="shared" si="69"/>
        <v>1.0897814530419374</v>
      </c>
      <c r="H106" s="74">
        <f t="shared" si="69"/>
        <v>0.8992287917737789</v>
      </c>
      <c r="I106" s="74">
        <f t="shared" si="69"/>
        <v>1.0128205128205128</v>
      </c>
      <c r="J106" s="74">
        <f t="shared" si="69"/>
        <v>1.0378504672897197</v>
      </c>
      <c r="K106" s="74">
        <f t="shared" si="69"/>
        <v>1.0286844708209695</v>
      </c>
      <c r="L106" s="74"/>
      <c r="M106" s="74">
        <f aca="true" t="shared" si="70" ref="M106:V106">M161/M$151</f>
        <v>0.8210645526613817</v>
      </c>
      <c r="N106" s="74">
        <f t="shared" si="70"/>
        <v>0.7197231833910035</v>
      </c>
      <c r="O106" s="74">
        <f t="shared" si="70"/>
        <v>0.8899521531100479</v>
      </c>
      <c r="P106" s="74">
        <f t="shared" si="70"/>
        <v>0.947107438016529</v>
      </c>
      <c r="Q106" s="74">
        <f t="shared" si="70"/>
        <v>0.8788571428571429</v>
      </c>
      <c r="R106" s="74">
        <f t="shared" si="70"/>
        <v>0.9079118028534371</v>
      </c>
      <c r="S106" s="74">
        <f t="shared" si="70"/>
        <v>0.9224011713030746</v>
      </c>
      <c r="T106" s="74">
        <f t="shared" si="70"/>
        <v>0.9276315789473684</v>
      </c>
      <c r="U106" s="74">
        <f t="shared" si="70"/>
        <v>1.0621931260229132</v>
      </c>
      <c r="V106" s="74">
        <f t="shared" si="70"/>
        <v>0.8785310734463276</v>
      </c>
    </row>
    <row r="107" spans="1:22" ht="12.75">
      <c r="A107" s="75">
        <v>2020</v>
      </c>
      <c r="B107" s="74">
        <f aca="true" t="shared" si="71" ref="B107:K107">B162/B$151</f>
        <v>0.873985060084443</v>
      </c>
      <c r="C107" s="74">
        <f t="shared" si="71"/>
        <v>1.0833333333333333</v>
      </c>
      <c r="D107" s="74">
        <f t="shared" si="71"/>
        <v>1.1797402597402598</v>
      </c>
      <c r="E107" s="74">
        <f t="shared" si="71"/>
        <v>1.1688392302917443</v>
      </c>
      <c r="F107" s="74">
        <f t="shared" si="71"/>
        <v>1.0661654135338345</v>
      </c>
      <c r="G107" s="74">
        <f t="shared" si="71"/>
        <v>1.0956881275841701</v>
      </c>
      <c r="H107" s="74">
        <f t="shared" si="71"/>
        <v>0.9218508997429307</v>
      </c>
      <c r="I107" s="74">
        <f t="shared" si="71"/>
        <v>1.0278706800445931</v>
      </c>
      <c r="J107" s="74">
        <f t="shared" si="71"/>
        <v>1.0429906542056075</v>
      </c>
      <c r="K107" s="74">
        <f t="shared" si="71"/>
        <v>1.049950544015826</v>
      </c>
      <c r="L107" s="74"/>
      <c r="M107" s="74">
        <f aca="true" t="shared" si="72" ref="M107:V107">M162/M$151</f>
        <v>0.8573046432616082</v>
      </c>
      <c r="N107" s="74">
        <f t="shared" si="72"/>
        <v>0.7566320645905421</v>
      </c>
      <c r="O107" s="74">
        <f t="shared" si="72"/>
        <v>0.9314194577352473</v>
      </c>
      <c r="P107" s="74">
        <f t="shared" si="72"/>
        <v>0.9933884297520661</v>
      </c>
      <c r="Q107" s="74">
        <f t="shared" si="72"/>
        <v>0.9211428571428572</v>
      </c>
      <c r="R107" s="74">
        <f t="shared" si="72"/>
        <v>0.9520103761348897</v>
      </c>
      <c r="S107" s="74">
        <f t="shared" si="72"/>
        <v>0.9677891654465594</v>
      </c>
      <c r="T107" s="74">
        <f t="shared" si="72"/>
        <v>0.9769736842105263</v>
      </c>
      <c r="U107" s="74">
        <f t="shared" si="72"/>
        <v>1.1014729950900164</v>
      </c>
      <c r="V107" s="74">
        <f t="shared" si="72"/>
        <v>0.9194915254237288</v>
      </c>
    </row>
    <row r="108" spans="1:22" ht="12.75">
      <c r="A108" s="25">
        <v>2021</v>
      </c>
      <c r="B108" s="74">
        <f aca="true" t="shared" si="73" ref="B108:K108">B163/B$151</f>
        <v>0.9067879181552453</v>
      </c>
      <c r="C108" s="74">
        <f t="shared" si="73"/>
        <v>1.1265290519877675</v>
      </c>
      <c r="D108" s="74">
        <f t="shared" si="73"/>
        <v>1.2010389610389611</v>
      </c>
      <c r="E108" s="74">
        <f t="shared" si="73"/>
        <v>1.1744258224705153</v>
      </c>
      <c r="F108" s="74">
        <f t="shared" si="73"/>
        <v>1.0867167919799499</v>
      </c>
      <c r="G108" s="74">
        <f t="shared" si="73"/>
        <v>1.099822799763733</v>
      </c>
      <c r="H108" s="74">
        <f t="shared" si="73"/>
        <v>0.9393316195372751</v>
      </c>
      <c r="I108" s="74">
        <f t="shared" si="73"/>
        <v>1.040691192865106</v>
      </c>
      <c r="J108" s="74">
        <f t="shared" si="73"/>
        <v>1.0490654205607477</v>
      </c>
      <c r="K108" s="74">
        <f t="shared" si="73"/>
        <v>1.0687438180019784</v>
      </c>
      <c r="L108" s="74"/>
      <c r="M108" s="74">
        <f aca="true" t="shared" si="74" ref="M108:V108">M163/M$151</f>
        <v>0.8878822197055493</v>
      </c>
      <c r="N108" s="74">
        <f t="shared" si="74"/>
        <v>0.7877739331026529</v>
      </c>
      <c r="O108" s="74">
        <f t="shared" si="74"/>
        <v>0.9569377990430623</v>
      </c>
      <c r="P108" s="74">
        <f t="shared" si="74"/>
        <v>1.0231404958677688</v>
      </c>
      <c r="Q108" s="74">
        <f t="shared" si="74"/>
        <v>0.9508571428571428</v>
      </c>
      <c r="R108" s="74">
        <f t="shared" si="74"/>
        <v>0.9701686121919586</v>
      </c>
      <c r="S108" s="74">
        <f t="shared" si="74"/>
        <v>0.9853587115666179</v>
      </c>
      <c r="T108" s="74">
        <f t="shared" si="74"/>
        <v>1.013157894736842</v>
      </c>
      <c r="U108" s="74">
        <f t="shared" si="74"/>
        <v>1.127659574468085</v>
      </c>
      <c r="V108" s="74">
        <f t="shared" si="74"/>
        <v>0.9477401129943502</v>
      </c>
    </row>
    <row r="109" spans="1:22" ht="12.75">
      <c r="A109" s="25">
        <v>2022</v>
      </c>
      <c r="B109" s="74">
        <f aca="true" t="shared" si="75" ref="B109:K109">B164/B$151</f>
        <v>0.928223449171809</v>
      </c>
      <c r="C109" s="74">
        <f t="shared" si="75"/>
        <v>1.1464067278287462</v>
      </c>
      <c r="D109" s="74">
        <f t="shared" si="75"/>
        <v>1.2166233766233767</v>
      </c>
      <c r="E109" s="74">
        <f t="shared" si="75"/>
        <v>1.1738050900062074</v>
      </c>
      <c r="F109" s="74">
        <f t="shared" si="75"/>
        <v>1.0947368421052632</v>
      </c>
      <c r="G109" s="74">
        <f t="shared" si="75"/>
        <v>1.0974601299468398</v>
      </c>
      <c r="H109" s="74">
        <f t="shared" si="75"/>
        <v>0.9485861182519281</v>
      </c>
      <c r="I109" s="74">
        <f t="shared" si="75"/>
        <v>1.0496098104793756</v>
      </c>
      <c r="J109" s="74">
        <f t="shared" si="75"/>
        <v>1.0518691588785047</v>
      </c>
      <c r="K109" s="74">
        <f t="shared" si="75"/>
        <v>1.077151335311573</v>
      </c>
      <c r="L109" s="74"/>
      <c r="M109" s="74">
        <f aca="true" t="shared" si="76" ref="M109:V109">M164/M$151</f>
        <v>0.9093997734994337</v>
      </c>
      <c r="N109" s="74">
        <f t="shared" si="76"/>
        <v>0.8096885813148789</v>
      </c>
      <c r="O109" s="74">
        <f t="shared" si="76"/>
        <v>0.9696969696969697</v>
      </c>
      <c r="P109" s="74">
        <f t="shared" si="76"/>
        <v>1.0363636363636364</v>
      </c>
      <c r="Q109" s="74">
        <f t="shared" si="76"/>
        <v>0.9634285714285714</v>
      </c>
      <c r="R109" s="74">
        <f t="shared" si="76"/>
        <v>0.9779507133592736</v>
      </c>
      <c r="S109" s="74">
        <f t="shared" si="76"/>
        <v>0.9912152269399707</v>
      </c>
      <c r="T109" s="74">
        <f t="shared" si="76"/>
        <v>1.0361842105263157</v>
      </c>
      <c r="U109" s="74">
        <f t="shared" si="76"/>
        <v>1.1423895253682488</v>
      </c>
      <c r="V109" s="74">
        <f t="shared" si="76"/>
        <v>0.9646892655367232</v>
      </c>
    </row>
    <row r="110" spans="1:22" ht="12.75">
      <c r="A110" s="25">
        <v>2023</v>
      </c>
      <c r="B110" s="74">
        <f aca="true" t="shared" si="77" ref="B110:K110">B165/B$151</f>
        <v>0.9522572263721988</v>
      </c>
      <c r="C110" s="74">
        <f t="shared" si="77"/>
        <v>1.1632262996941896</v>
      </c>
      <c r="D110" s="74">
        <f t="shared" si="77"/>
        <v>1.2301298701298702</v>
      </c>
      <c r="E110" s="74">
        <f t="shared" si="77"/>
        <v>1.1756672873991312</v>
      </c>
      <c r="F110" s="74">
        <f t="shared" si="77"/>
        <v>1.1022556390977443</v>
      </c>
      <c r="G110" s="74">
        <f t="shared" si="77"/>
        <v>1.0950974601299468</v>
      </c>
      <c r="H110" s="74">
        <f t="shared" si="77"/>
        <v>0.969151670951157</v>
      </c>
      <c r="I110" s="74">
        <f t="shared" si="77"/>
        <v>1.0579710144927537</v>
      </c>
      <c r="J110" s="74">
        <f t="shared" si="77"/>
        <v>1.0485981308411216</v>
      </c>
      <c r="K110" s="74">
        <f t="shared" si="77"/>
        <v>1.0860534124629082</v>
      </c>
      <c r="L110" s="74"/>
      <c r="M110" s="74">
        <f aca="true" t="shared" si="78" ref="M110:V110">M165/M$151</f>
        <v>0.928652321630804</v>
      </c>
      <c r="N110" s="74">
        <f t="shared" si="78"/>
        <v>0.8281430219146482</v>
      </c>
      <c r="O110" s="74">
        <f t="shared" si="78"/>
        <v>0.9824561403508772</v>
      </c>
      <c r="P110" s="74">
        <f t="shared" si="78"/>
        <v>1.0495867768595042</v>
      </c>
      <c r="Q110" s="74">
        <f t="shared" si="78"/>
        <v>0.9828571428571428</v>
      </c>
      <c r="R110" s="74">
        <f t="shared" si="78"/>
        <v>0.9896238651102465</v>
      </c>
      <c r="S110" s="74">
        <f t="shared" si="78"/>
        <v>1.0029282576866763</v>
      </c>
      <c r="T110" s="74">
        <f t="shared" si="78"/>
        <v>1.055921052631579</v>
      </c>
      <c r="U110" s="74">
        <f t="shared" si="78"/>
        <v>1.1571194762684125</v>
      </c>
      <c r="V110" s="74">
        <f t="shared" si="78"/>
        <v>0.980225988700565</v>
      </c>
    </row>
    <row r="111" spans="1:22" ht="12.75">
      <c r="A111" s="25">
        <v>2024</v>
      </c>
      <c r="B111" s="74">
        <f aca="true" t="shared" si="79" ref="B111:K111">B166/B$151</f>
        <v>0.962000649561546</v>
      </c>
      <c r="C111" s="74">
        <f t="shared" si="79"/>
        <v>1.1739296636085628</v>
      </c>
      <c r="D111" s="74">
        <f t="shared" si="79"/>
        <v>1.232207792207792</v>
      </c>
      <c r="E111" s="74">
        <f t="shared" si="79"/>
        <v>1.1775294847920545</v>
      </c>
      <c r="F111" s="74">
        <f t="shared" si="79"/>
        <v>1.106265664160401</v>
      </c>
      <c r="G111" s="74">
        <f t="shared" si="79"/>
        <v>1.093325457767277</v>
      </c>
      <c r="H111" s="74">
        <f t="shared" si="79"/>
        <v>0.9686375321336761</v>
      </c>
      <c r="I111" s="74">
        <f t="shared" si="79"/>
        <v>1.0652173913043477</v>
      </c>
      <c r="J111" s="74">
        <f t="shared" si="79"/>
        <v>1.047196261682243</v>
      </c>
      <c r="K111" s="74">
        <f t="shared" si="79"/>
        <v>1.0885262116716123</v>
      </c>
      <c r="L111" s="74"/>
      <c r="M111" s="74">
        <f aca="true" t="shared" si="80" ref="M111:V111">M166/M$151</f>
        <v>0.9445073612684032</v>
      </c>
      <c r="N111" s="74">
        <f t="shared" si="80"/>
        <v>0.845444059976932</v>
      </c>
      <c r="O111" s="74">
        <f t="shared" si="80"/>
        <v>0.9904306220095694</v>
      </c>
      <c r="P111" s="74">
        <f t="shared" si="80"/>
        <v>1.056198347107438</v>
      </c>
      <c r="Q111" s="74">
        <f t="shared" si="80"/>
        <v>1.006857142857143</v>
      </c>
      <c r="R111" s="74">
        <f t="shared" si="80"/>
        <v>0.9987029831387808</v>
      </c>
      <c r="S111" s="74">
        <f t="shared" si="80"/>
        <v>1.0087847730600292</v>
      </c>
      <c r="T111" s="74">
        <f t="shared" si="80"/>
        <v>1.069078947368421</v>
      </c>
      <c r="U111" s="74">
        <f t="shared" si="80"/>
        <v>1.165302782324059</v>
      </c>
      <c r="V111" s="74">
        <f t="shared" si="80"/>
        <v>0.9929378531073446</v>
      </c>
    </row>
    <row r="112" spans="1:22" ht="12.75">
      <c r="A112" s="25">
        <v>2025</v>
      </c>
      <c r="B112" s="74">
        <f aca="true" t="shared" si="81" ref="B112:K112">B167/B$151</f>
        <v>0.9818122767132186</v>
      </c>
      <c r="C112" s="74">
        <f t="shared" si="81"/>
        <v>1.194954128440367</v>
      </c>
      <c r="D112" s="74">
        <f t="shared" si="81"/>
        <v>1.2524675324675325</v>
      </c>
      <c r="E112" s="74">
        <f t="shared" si="81"/>
        <v>1.1800124146492863</v>
      </c>
      <c r="F112" s="74">
        <f t="shared" si="81"/>
        <v>1.1147869674185464</v>
      </c>
      <c r="G112" s="74">
        <f t="shared" si="81"/>
        <v>1.0956881275841701</v>
      </c>
      <c r="H112" s="74">
        <f t="shared" si="81"/>
        <v>0.9850899742930592</v>
      </c>
      <c r="I112" s="74">
        <f t="shared" si="81"/>
        <v>1.0741360089186176</v>
      </c>
      <c r="J112" s="74">
        <f t="shared" si="81"/>
        <v>1.0546728971962618</v>
      </c>
      <c r="K112" s="74">
        <f t="shared" si="81"/>
        <v>1.1003956478733927</v>
      </c>
      <c r="L112" s="74"/>
      <c r="M112" s="74">
        <f aca="true" t="shared" si="82" ref="M112:V112">M167/M$151</f>
        <v>0.9603624009060023</v>
      </c>
      <c r="N112" s="74">
        <f t="shared" si="82"/>
        <v>0.8592848904267589</v>
      </c>
      <c r="O112" s="74">
        <f t="shared" si="82"/>
        <v>1.003189792663477</v>
      </c>
      <c r="P112" s="74">
        <f t="shared" si="82"/>
        <v>1.0710743801652893</v>
      </c>
      <c r="Q112" s="74">
        <f t="shared" si="82"/>
        <v>1.0182857142857142</v>
      </c>
      <c r="R112" s="74">
        <f t="shared" si="82"/>
        <v>1.012970168612192</v>
      </c>
      <c r="S112" s="74">
        <f t="shared" si="82"/>
        <v>1.0234260614934114</v>
      </c>
      <c r="T112" s="74">
        <f t="shared" si="82"/>
        <v>1.0904605263157894</v>
      </c>
      <c r="U112" s="74">
        <f t="shared" si="82"/>
        <v>1.1865793780687397</v>
      </c>
      <c r="V112" s="74">
        <f t="shared" si="82"/>
        <v>1.0084745762711864</v>
      </c>
    </row>
    <row r="113" spans="1:22" ht="12.75">
      <c r="A113" s="25">
        <v>2026</v>
      </c>
      <c r="B113" s="74">
        <f aca="true" t="shared" si="83" ref="B113:K113">B168/B$151</f>
        <v>0.9853848652159792</v>
      </c>
      <c r="C113" s="74">
        <f t="shared" si="83"/>
        <v>1.2052752293577982</v>
      </c>
      <c r="D113" s="74">
        <f t="shared" si="83"/>
        <v>1.2597402597402598</v>
      </c>
      <c r="E113" s="74">
        <f t="shared" si="83"/>
        <v>1.1843575418994412</v>
      </c>
      <c r="F113" s="74">
        <f t="shared" si="83"/>
        <v>1.1208020050125314</v>
      </c>
      <c r="G113" s="74">
        <f t="shared" si="83"/>
        <v>1.0956881275841701</v>
      </c>
      <c r="H113" s="74">
        <f t="shared" si="83"/>
        <v>0.9902313624678665</v>
      </c>
      <c r="I113" s="74">
        <f t="shared" si="83"/>
        <v>1.0797101449275361</v>
      </c>
      <c r="J113" s="74">
        <f t="shared" si="83"/>
        <v>1.0598130841121496</v>
      </c>
      <c r="K113" s="74">
        <f t="shared" si="83"/>
        <v>1.1053412462908012</v>
      </c>
      <c r="L113" s="74"/>
      <c r="M113" s="74">
        <f aca="true" t="shared" si="84" ref="M113:V113">M168/M$151</f>
        <v>0.9682899207248019</v>
      </c>
      <c r="N113" s="74">
        <f t="shared" si="84"/>
        <v>0.8615916955017301</v>
      </c>
      <c r="O113" s="74">
        <f t="shared" si="84"/>
        <v>1.0223285486443383</v>
      </c>
      <c r="P113" s="74">
        <f t="shared" si="84"/>
        <v>1.0925619834710745</v>
      </c>
      <c r="Q113" s="74">
        <f t="shared" si="84"/>
        <v>1.0297142857142856</v>
      </c>
      <c r="R113" s="74">
        <f t="shared" si="84"/>
        <v>1.033722438391699</v>
      </c>
      <c r="S113" s="74">
        <f t="shared" si="84"/>
        <v>1.0453879941434845</v>
      </c>
      <c r="T113" s="74">
        <f t="shared" si="84"/>
        <v>1.1167763157894737</v>
      </c>
      <c r="U113" s="74">
        <f t="shared" si="84"/>
        <v>1.2078559738134205</v>
      </c>
      <c r="V113" s="74">
        <f t="shared" si="84"/>
        <v>1.0240112994350283</v>
      </c>
    </row>
    <row r="114" spans="1:22" ht="12.75">
      <c r="A114" s="25">
        <v>2027</v>
      </c>
      <c r="B114" s="74">
        <f aca="true" t="shared" si="85" ref="B114:K114">B169/B$151</f>
        <v>0.985060084443001</v>
      </c>
      <c r="C114" s="74">
        <f t="shared" si="85"/>
        <v>1.2110091743119267</v>
      </c>
      <c r="D114" s="74">
        <f t="shared" si="85"/>
        <v>1.2685714285714287</v>
      </c>
      <c r="E114" s="74">
        <f t="shared" si="85"/>
        <v>1.186219739292365</v>
      </c>
      <c r="F114" s="74">
        <f t="shared" si="85"/>
        <v>1.1228070175438596</v>
      </c>
      <c r="G114" s="74">
        <f t="shared" si="85"/>
        <v>1.0945067926757237</v>
      </c>
      <c r="H114" s="74">
        <f t="shared" si="85"/>
        <v>1.0051413881748072</v>
      </c>
      <c r="I114" s="74">
        <f t="shared" si="85"/>
        <v>1.084726867335563</v>
      </c>
      <c r="J114" s="74">
        <f t="shared" si="85"/>
        <v>1.060747663551402</v>
      </c>
      <c r="K114" s="74">
        <f t="shared" si="85"/>
        <v>1.109792284866469</v>
      </c>
      <c r="L114" s="74"/>
      <c r="M114" s="74">
        <f aca="true" t="shared" si="86" ref="M114:V114">M169/M$151</f>
        <v>0.9648924122310305</v>
      </c>
      <c r="N114" s="74">
        <f t="shared" si="86"/>
        <v>0.8489042675893888</v>
      </c>
      <c r="O114" s="74">
        <f t="shared" si="86"/>
        <v>1.0223285486443383</v>
      </c>
      <c r="P114" s="74">
        <f t="shared" si="86"/>
        <v>1.094214876033058</v>
      </c>
      <c r="Q114" s="74">
        <f t="shared" si="86"/>
        <v>1.0331428571428571</v>
      </c>
      <c r="R114" s="74">
        <f t="shared" si="86"/>
        <v>1.0376134889753568</v>
      </c>
      <c r="S114" s="74">
        <f t="shared" si="86"/>
        <v>1.048316251830161</v>
      </c>
      <c r="T114" s="74">
        <f t="shared" si="86"/>
        <v>1.120065789473684</v>
      </c>
      <c r="U114" s="74">
        <f t="shared" si="86"/>
        <v>1.2094926350245498</v>
      </c>
      <c r="V114" s="74">
        <f t="shared" si="86"/>
        <v>1.0225988700564972</v>
      </c>
    </row>
    <row r="115" spans="1:22" ht="12.75">
      <c r="A115" s="25">
        <v>2028</v>
      </c>
      <c r="B115" s="74">
        <f aca="true" t="shared" si="87" ref="B115:K115">B170/B$151</f>
        <v>0.9948035076323481</v>
      </c>
      <c r="C115" s="74">
        <f t="shared" si="87"/>
        <v>1.2213302752293578</v>
      </c>
      <c r="D115" s="74">
        <f t="shared" si="87"/>
        <v>1.277922077922078</v>
      </c>
      <c r="E115" s="74">
        <f t="shared" si="87"/>
        <v>1.1874612042209807</v>
      </c>
      <c r="F115" s="74">
        <f t="shared" si="87"/>
        <v>1.123809523809524</v>
      </c>
      <c r="G115" s="74">
        <f t="shared" si="87"/>
        <v>1.0915534554046074</v>
      </c>
      <c r="H115" s="74">
        <f t="shared" si="87"/>
        <v>1.0082262210796915</v>
      </c>
      <c r="I115" s="74">
        <f t="shared" si="87"/>
        <v>1.084169453734671</v>
      </c>
      <c r="J115" s="74">
        <f t="shared" si="87"/>
        <v>1.0565420560747665</v>
      </c>
      <c r="K115" s="74">
        <f t="shared" si="87"/>
        <v>1.1117705242334324</v>
      </c>
      <c r="L115" s="74"/>
      <c r="M115" s="74">
        <f aca="true" t="shared" si="88" ref="M115:V115">M170/M$151</f>
        <v>0.9558323895809739</v>
      </c>
      <c r="N115" s="74">
        <f t="shared" si="88"/>
        <v>0.8362168396770473</v>
      </c>
      <c r="O115" s="74">
        <f t="shared" si="88"/>
        <v>1.0159489633173844</v>
      </c>
      <c r="P115" s="74">
        <f t="shared" si="88"/>
        <v>1.087603305785124</v>
      </c>
      <c r="Q115" s="74">
        <f t="shared" si="88"/>
        <v>1.0354285714285716</v>
      </c>
      <c r="R115" s="74">
        <f t="shared" si="88"/>
        <v>1.0350194552529184</v>
      </c>
      <c r="S115" s="74">
        <f t="shared" si="88"/>
        <v>1.048316251830161</v>
      </c>
      <c r="T115" s="74">
        <f t="shared" si="88"/>
        <v>1.1151315789473684</v>
      </c>
      <c r="U115" s="74">
        <f t="shared" si="88"/>
        <v>1.1980360065466449</v>
      </c>
      <c r="V115" s="74">
        <f t="shared" si="88"/>
        <v>1.015536723163842</v>
      </c>
    </row>
    <row r="116" spans="1:22" ht="12.75">
      <c r="A116" s="25">
        <v>2029</v>
      </c>
      <c r="B116" s="74">
        <f aca="true" t="shared" si="89" ref="B116:K116">B171/B$151</f>
        <v>0.9902565768106528</v>
      </c>
      <c r="C116" s="74">
        <f t="shared" si="89"/>
        <v>1.220565749235474</v>
      </c>
      <c r="D116" s="74">
        <f t="shared" si="89"/>
        <v>1.2768831168831167</v>
      </c>
      <c r="E116" s="74">
        <f t="shared" si="89"/>
        <v>1.186840471756673</v>
      </c>
      <c r="F116" s="74">
        <f t="shared" si="89"/>
        <v>1.123809523809524</v>
      </c>
      <c r="G116" s="74">
        <f t="shared" si="89"/>
        <v>1.0891907855877143</v>
      </c>
      <c r="H116" s="74">
        <f t="shared" si="89"/>
        <v>1.0025706940874037</v>
      </c>
      <c r="I116" s="74">
        <f t="shared" si="89"/>
        <v>1.0836120401337792</v>
      </c>
      <c r="J116" s="74">
        <f t="shared" si="89"/>
        <v>1.0514018691588787</v>
      </c>
      <c r="K116" s="74">
        <f t="shared" si="89"/>
        <v>1.1088031651829873</v>
      </c>
      <c r="L116" s="74"/>
      <c r="M116" s="74">
        <f aca="true" t="shared" si="90" ref="M116:V116">M171/M$151</f>
        <v>0.9524348810872028</v>
      </c>
      <c r="N116" s="74">
        <f t="shared" si="90"/>
        <v>0.8281430219146482</v>
      </c>
      <c r="O116" s="74">
        <f t="shared" si="90"/>
        <v>1.0159489633173844</v>
      </c>
      <c r="P116" s="74">
        <f t="shared" si="90"/>
        <v>1.0892561983471074</v>
      </c>
      <c r="Q116" s="74">
        <f t="shared" si="90"/>
        <v>1.0422857142857143</v>
      </c>
      <c r="R116" s="74">
        <f t="shared" si="90"/>
        <v>1.038910505836576</v>
      </c>
      <c r="S116" s="74">
        <f t="shared" si="90"/>
        <v>1.0527086383601758</v>
      </c>
      <c r="T116" s="74">
        <f t="shared" si="90"/>
        <v>1.118421052631579</v>
      </c>
      <c r="U116" s="74">
        <f t="shared" si="90"/>
        <v>1.1963993453355155</v>
      </c>
      <c r="V116" s="74">
        <f t="shared" si="90"/>
        <v>1.015536723163842</v>
      </c>
    </row>
    <row r="117" spans="1:22" ht="12.75">
      <c r="A117" s="25">
        <v>2030</v>
      </c>
      <c r="B117" s="74">
        <f aca="true" t="shared" si="91" ref="B117:K117">B172/B$151</f>
        <v>0.9922052614485223</v>
      </c>
      <c r="C117" s="74">
        <f t="shared" si="91"/>
        <v>1.2247706422018347</v>
      </c>
      <c r="D117" s="74">
        <f t="shared" si="91"/>
        <v>1.2794805194805194</v>
      </c>
      <c r="E117" s="74">
        <f t="shared" si="91"/>
        <v>1.1880819366852886</v>
      </c>
      <c r="F117" s="74">
        <f t="shared" si="91"/>
        <v>1.1253132832080202</v>
      </c>
      <c r="G117" s="74">
        <f t="shared" si="91"/>
        <v>1.0856467808623744</v>
      </c>
      <c r="H117" s="74">
        <f t="shared" si="91"/>
        <v>1.003598971722365</v>
      </c>
      <c r="I117" s="74">
        <f t="shared" si="91"/>
        <v>1.088628762541806</v>
      </c>
      <c r="J117" s="74">
        <f t="shared" si="91"/>
        <v>1.0518691588785047</v>
      </c>
      <c r="K117" s="74">
        <f t="shared" si="91"/>
        <v>1.109792284866469</v>
      </c>
      <c r="L117" s="74"/>
      <c r="M117" s="74">
        <f aca="true" t="shared" si="92" ref="M117:V117">M172/M$151</f>
        <v>0.9501698754246887</v>
      </c>
      <c r="N117" s="74">
        <f t="shared" si="92"/>
        <v>0.8212226066897348</v>
      </c>
      <c r="O117" s="74">
        <f t="shared" si="92"/>
        <v>1.0191387559808613</v>
      </c>
      <c r="P117" s="74">
        <f t="shared" si="92"/>
        <v>1.0958677685950413</v>
      </c>
      <c r="Q117" s="74">
        <f t="shared" si="92"/>
        <v>1.0194285714285714</v>
      </c>
      <c r="R117" s="74">
        <f t="shared" si="92"/>
        <v>1.046692607003891</v>
      </c>
      <c r="S117" s="74">
        <f t="shared" si="92"/>
        <v>1.061493411420205</v>
      </c>
      <c r="T117" s="74">
        <f t="shared" si="92"/>
        <v>1.126644736842105</v>
      </c>
      <c r="U117" s="74">
        <f t="shared" si="92"/>
        <v>1.2013093289689034</v>
      </c>
      <c r="V117" s="74">
        <f t="shared" si="92"/>
        <v>1.0141242937853108</v>
      </c>
    </row>
    <row r="118" spans="1:22" ht="12.75">
      <c r="A118" s="25">
        <v>2031</v>
      </c>
      <c r="B118" s="74">
        <f aca="true" t="shared" si="93" ref="B118:K118">B173/B$151</f>
        <v>0.9853848652159792</v>
      </c>
      <c r="C118" s="74">
        <f t="shared" si="93"/>
        <v>1.2240061162079512</v>
      </c>
      <c r="D118" s="74">
        <f t="shared" si="93"/>
        <v>1.284155844155844</v>
      </c>
      <c r="E118" s="74">
        <f t="shared" si="93"/>
        <v>1.1905648665425201</v>
      </c>
      <c r="F118" s="74">
        <f t="shared" si="93"/>
        <v>1.130827067669173</v>
      </c>
      <c r="G118" s="74">
        <f t="shared" si="93"/>
        <v>1.0862374483165977</v>
      </c>
      <c r="H118" s="74">
        <f t="shared" si="93"/>
        <v>1.0082262210796915</v>
      </c>
      <c r="I118" s="74">
        <f t="shared" si="93"/>
        <v>1.0947603121516165</v>
      </c>
      <c r="J118" s="74">
        <f t="shared" si="93"/>
        <v>1.0514018691588787</v>
      </c>
      <c r="K118" s="74">
        <f t="shared" si="93"/>
        <v>1.112265084075173</v>
      </c>
      <c r="L118" s="74"/>
      <c r="M118" s="74">
        <f aca="true" t="shared" si="94" ref="M118:V118">M173/M$151</f>
        <v>0.9558323895809739</v>
      </c>
      <c r="N118" s="74">
        <f t="shared" si="94"/>
        <v>0.8246828143021915</v>
      </c>
      <c r="O118" s="74">
        <f t="shared" si="94"/>
        <v>1.0366826156299842</v>
      </c>
      <c r="P118" s="74">
        <f t="shared" si="94"/>
        <v>1.1123966942148762</v>
      </c>
      <c r="Q118" s="74">
        <f t="shared" si="94"/>
        <v>1.0411428571428571</v>
      </c>
      <c r="R118" s="74">
        <f t="shared" si="94"/>
        <v>1.0700389105058365</v>
      </c>
      <c r="S118" s="74">
        <f t="shared" si="94"/>
        <v>1.0878477306002927</v>
      </c>
      <c r="T118" s="74">
        <f t="shared" si="94"/>
        <v>1.143092105263158</v>
      </c>
      <c r="U118" s="74">
        <f t="shared" si="94"/>
        <v>1.2111292962356792</v>
      </c>
      <c r="V118" s="74">
        <f t="shared" si="94"/>
        <v>1.0282485875706215</v>
      </c>
    </row>
    <row r="119" spans="1:22" ht="12.75">
      <c r="A119" s="25">
        <v>2032</v>
      </c>
      <c r="B119" s="74">
        <f aca="true" t="shared" si="95" ref="B119:K119">B174/B$151</f>
        <v>0.9905813575836311</v>
      </c>
      <c r="C119" s="74">
        <f t="shared" si="95"/>
        <v>1.2324159021406729</v>
      </c>
      <c r="D119" s="74">
        <f t="shared" si="95"/>
        <v>1.2898701298701298</v>
      </c>
      <c r="E119" s="74">
        <f t="shared" si="95"/>
        <v>1.1949099937926755</v>
      </c>
      <c r="F119" s="74">
        <f t="shared" si="95"/>
        <v>1.13734335839599</v>
      </c>
      <c r="G119" s="74">
        <f t="shared" si="95"/>
        <v>1.0856467808623744</v>
      </c>
      <c r="H119" s="74">
        <f t="shared" si="95"/>
        <v>1.020051413881748</v>
      </c>
      <c r="I119" s="74">
        <f t="shared" si="95"/>
        <v>1.1025641025641026</v>
      </c>
      <c r="J119" s="74">
        <f t="shared" si="95"/>
        <v>1.052803738317757</v>
      </c>
      <c r="K119" s="74">
        <f t="shared" si="95"/>
        <v>1.1177052423343226</v>
      </c>
      <c r="L119" s="74"/>
      <c r="M119" s="74">
        <f aca="true" t="shared" si="96" ref="M119:V119">M174/M$151</f>
        <v>0.9682899207248019</v>
      </c>
      <c r="N119" s="74">
        <f t="shared" si="96"/>
        <v>0.831603229527105</v>
      </c>
      <c r="O119" s="74">
        <f t="shared" si="96"/>
        <v>1.0558213716108453</v>
      </c>
      <c r="P119" s="74">
        <f t="shared" si="96"/>
        <v>1.1305785123966943</v>
      </c>
      <c r="Q119" s="74">
        <f t="shared" si="96"/>
        <v>1.048</v>
      </c>
      <c r="R119" s="74">
        <f t="shared" si="96"/>
        <v>1.0894941634241246</v>
      </c>
      <c r="S119" s="74">
        <f t="shared" si="96"/>
        <v>1.1083455344070279</v>
      </c>
      <c r="T119" s="74">
        <f t="shared" si="96"/>
        <v>1.1644736842105263</v>
      </c>
      <c r="U119" s="74">
        <f t="shared" si="96"/>
        <v>1.2307692307692306</v>
      </c>
      <c r="V119" s="74">
        <f t="shared" si="96"/>
        <v>1.0437853107344632</v>
      </c>
    </row>
    <row r="120" spans="1:22" ht="12.75">
      <c r="A120" s="25">
        <v>2033</v>
      </c>
      <c r="B120" s="74">
        <f aca="true" t="shared" si="97" ref="B120:K120">B175/B$151</f>
        <v>0.9905813575836311</v>
      </c>
      <c r="C120" s="74">
        <f t="shared" si="97"/>
        <v>1.241590214067278</v>
      </c>
      <c r="D120" s="74">
        <f t="shared" si="97"/>
        <v>1.2997402597402596</v>
      </c>
      <c r="E120" s="74">
        <f t="shared" si="97"/>
        <v>1.1955307262569834</v>
      </c>
      <c r="F120" s="74">
        <f t="shared" si="97"/>
        <v>1.1443609022556391</v>
      </c>
      <c r="G120" s="74">
        <f t="shared" si="97"/>
        <v>1.0874187832250444</v>
      </c>
      <c r="H120" s="74">
        <f t="shared" si="97"/>
        <v>1.0303341902313625</v>
      </c>
      <c r="I120" s="74">
        <f t="shared" si="97"/>
        <v>1.1109253065774805</v>
      </c>
      <c r="J120" s="74">
        <f t="shared" si="97"/>
        <v>1.0556074766355141</v>
      </c>
      <c r="K120" s="74">
        <f t="shared" si="97"/>
        <v>1.1241345202769535</v>
      </c>
      <c r="L120" s="74"/>
      <c r="M120" s="74">
        <f aca="true" t="shared" si="98" ref="M120:V120">M175/M$151</f>
        <v>0.9796149490373727</v>
      </c>
      <c r="N120" s="74">
        <f t="shared" si="98"/>
        <v>0.8419838523644751</v>
      </c>
      <c r="O120" s="74">
        <f t="shared" si="98"/>
        <v>1.0733652312599682</v>
      </c>
      <c r="P120" s="74">
        <f t="shared" si="98"/>
        <v>1.147107438016529</v>
      </c>
      <c r="Q120" s="74">
        <f t="shared" si="98"/>
        <v>1.0674285714285714</v>
      </c>
      <c r="R120" s="74">
        <f t="shared" si="98"/>
        <v>1.1102464332036317</v>
      </c>
      <c r="S120" s="74">
        <f t="shared" si="98"/>
        <v>1.130307467057101</v>
      </c>
      <c r="T120" s="74">
        <f t="shared" si="98"/>
        <v>1.1825657894736843</v>
      </c>
      <c r="U120" s="74">
        <f t="shared" si="98"/>
        <v>1.243862520458265</v>
      </c>
      <c r="V120" s="74">
        <f t="shared" si="98"/>
        <v>1.0593220338983051</v>
      </c>
    </row>
    <row r="121" spans="1:22" ht="12.75">
      <c r="A121" s="25">
        <v>2034</v>
      </c>
      <c r="B121" s="74">
        <f aca="true" t="shared" si="99" ref="B121:K121">B176/B$151</f>
        <v>0.9935043845404352</v>
      </c>
      <c r="C121" s="74">
        <f t="shared" si="99"/>
        <v>1.25</v>
      </c>
      <c r="D121" s="74">
        <f t="shared" si="99"/>
        <v>1.3075324675324675</v>
      </c>
      <c r="E121" s="74">
        <f t="shared" si="99"/>
        <v>1.1992551210428306</v>
      </c>
      <c r="F121" s="74">
        <f t="shared" si="99"/>
        <v>1.1508771929824562</v>
      </c>
      <c r="G121" s="74">
        <f t="shared" si="99"/>
        <v>1.0891907855877143</v>
      </c>
      <c r="H121" s="74">
        <f t="shared" si="99"/>
        <v>1.037017994858612</v>
      </c>
      <c r="I121" s="74">
        <f t="shared" si="99"/>
        <v>1.116499442586399</v>
      </c>
      <c r="J121" s="74">
        <f t="shared" si="99"/>
        <v>1.0579439252336449</v>
      </c>
      <c r="K121" s="74">
        <f t="shared" si="99"/>
        <v>1.129080118694362</v>
      </c>
      <c r="L121" s="74"/>
      <c r="M121" s="74">
        <f aca="true" t="shared" si="100" ref="M121:V121">M176/M$151</f>
        <v>0.9909399773499433</v>
      </c>
      <c r="N121" s="74">
        <f t="shared" si="100"/>
        <v>0.8512110726643598</v>
      </c>
      <c r="O121" s="74">
        <f t="shared" si="100"/>
        <v>1.0893141945773526</v>
      </c>
      <c r="P121" s="74">
        <f t="shared" si="100"/>
        <v>1.1652892561983472</v>
      </c>
      <c r="Q121" s="74">
        <f t="shared" si="100"/>
        <v>1.0765714285714285</v>
      </c>
      <c r="R121" s="74">
        <f t="shared" si="100"/>
        <v>1.1297016861219198</v>
      </c>
      <c r="S121" s="74">
        <f t="shared" si="100"/>
        <v>1.150805270863836</v>
      </c>
      <c r="T121" s="74">
        <f t="shared" si="100"/>
        <v>1.2023026315789473</v>
      </c>
      <c r="U121" s="74">
        <f t="shared" si="100"/>
        <v>1.2569558101472993</v>
      </c>
      <c r="V121" s="74">
        <f t="shared" si="100"/>
        <v>1.0734463276836157</v>
      </c>
    </row>
    <row r="122" spans="1:22" ht="12.75">
      <c r="A122" s="25">
        <v>2035</v>
      </c>
      <c r="B122" s="74">
        <f aca="true" t="shared" si="101" ref="B122:K122">B177/B$151</f>
        <v>0.9957778499512829</v>
      </c>
      <c r="C122" s="74">
        <f t="shared" si="101"/>
        <v>1.2557339449541285</v>
      </c>
      <c r="D122" s="74">
        <f t="shared" si="101"/>
        <v>1.3127272727272727</v>
      </c>
      <c r="E122" s="74">
        <f t="shared" si="101"/>
        <v>1.2011173184357544</v>
      </c>
      <c r="F122" s="74">
        <f t="shared" si="101"/>
        <v>1.156390977443609</v>
      </c>
      <c r="G122" s="74">
        <f t="shared" si="101"/>
        <v>1.0886001181334908</v>
      </c>
      <c r="H122" s="74">
        <f t="shared" si="101"/>
        <v>1.0467866323907455</v>
      </c>
      <c r="I122" s="74">
        <f t="shared" si="101"/>
        <v>1.1215161649944259</v>
      </c>
      <c r="J122" s="74">
        <f t="shared" si="101"/>
        <v>1.0621495327102806</v>
      </c>
      <c r="K122" s="74">
        <f t="shared" si="101"/>
        <v>1.1340257171117705</v>
      </c>
      <c r="L122" s="74"/>
      <c r="M122" s="74">
        <f aca="true" t="shared" si="102" ref="M122:V122">M177/M$151</f>
        <v>1.0090600226500566</v>
      </c>
      <c r="N122" s="74">
        <f t="shared" si="102"/>
        <v>0.8662053056516724</v>
      </c>
      <c r="O122" s="74">
        <f t="shared" si="102"/>
        <v>1.105263157894737</v>
      </c>
      <c r="P122" s="74">
        <f t="shared" si="102"/>
        <v>1.1834710743801653</v>
      </c>
      <c r="Q122" s="74">
        <f t="shared" si="102"/>
        <v>1.0845714285714285</v>
      </c>
      <c r="R122" s="74">
        <f t="shared" si="102"/>
        <v>1.1452658884565499</v>
      </c>
      <c r="S122" s="74">
        <f t="shared" si="102"/>
        <v>1.1683748169838946</v>
      </c>
      <c r="T122" s="74">
        <f t="shared" si="102"/>
        <v>1.2269736842105263</v>
      </c>
      <c r="U122" s="74">
        <f t="shared" si="102"/>
        <v>1.276595744680851</v>
      </c>
      <c r="V122" s="74">
        <f t="shared" si="102"/>
        <v>1.0903954802259888</v>
      </c>
    </row>
    <row r="123" spans="1:22" ht="12.75">
      <c r="A123" s="25">
        <v>2036</v>
      </c>
      <c r="B123" s="74">
        <f aca="true" t="shared" si="103" ref="B123:K123">B178/B$151</f>
        <v>0.9964274114972393</v>
      </c>
      <c r="C123" s="74">
        <f t="shared" si="103"/>
        <v>1.260703363914373</v>
      </c>
      <c r="D123" s="74">
        <f t="shared" si="103"/>
        <v>1.3163636363636364</v>
      </c>
      <c r="E123" s="74">
        <f t="shared" si="103"/>
        <v>1.2004965859714463</v>
      </c>
      <c r="F123" s="74">
        <f t="shared" si="103"/>
        <v>1.1604010025062657</v>
      </c>
      <c r="G123" s="74">
        <f t="shared" si="103"/>
        <v>1.0862374483165977</v>
      </c>
      <c r="H123" s="74">
        <f t="shared" si="103"/>
        <v>1.0539845758354756</v>
      </c>
      <c r="I123" s="74">
        <f t="shared" si="103"/>
        <v>1.128205128205128</v>
      </c>
      <c r="J123" s="74">
        <f t="shared" si="103"/>
        <v>1.0654205607476637</v>
      </c>
      <c r="K123" s="74">
        <f t="shared" si="103"/>
        <v>1.1374876360039565</v>
      </c>
      <c r="L123" s="74"/>
      <c r="M123" s="74">
        <f aca="true" t="shared" si="104" ref="M123:V123">M178/M$151</f>
        <v>1.0226500566251415</v>
      </c>
      <c r="N123" s="74">
        <f t="shared" si="104"/>
        <v>0.8777393310265283</v>
      </c>
      <c r="O123" s="74">
        <f t="shared" si="104"/>
        <v>1.1212121212121213</v>
      </c>
      <c r="P123" s="74">
        <f t="shared" si="104"/>
        <v>1.2016528925619834</v>
      </c>
      <c r="Q123" s="74">
        <f t="shared" si="104"/>
        <v>1.1177142857142857</v>
      </c>
      <c r="R123" s="74">
        <f t="shared" si="104"/>
        <v>1.1621271076523996</v>
      </c>
      <c r="S123" s="74">
        <f t="shared" si="104"/>
        <v>1.1844802342606149</v>
      </c>
      <c r="T123" s="74">
        <f t="shared" si="104"/>
        <v>1.2516447368421053</v>
      </c>
      <c r="U123" s="74">
        <f t="shared" si="104"/>
        <v>1.2945990180032734</v>
      </c>
      <c r="V123" s="74">
        <f t="shared" si="104"/>
        <v>1.1087570621468925</v>
      </c>
    </row>
    <row r="124" spans="1:22" ht="12.75">
      <c r="A124" s="25">
        <v>2037</v>
      </c>
      <c r="B124" s="74">
        <f aca="true" t="shared" si="105" ref="B124:K124">B179/B$151</f>
        <v>0.9902565768106528</v>
      </c>
      <c r="C124" s="74">
        <f t="shared" si="105"/>
        <v>1.2729357798165137</v>
      </c>
      <c r="D124" s="74">
        <f t="shared" si="105"/>
        <v>1.3225974025974025</v>
      </c>
      <c r="E124" s="74">
        <f t="shared" si="105"/>
        <v>1.2017380509000621</v>
      </c>
      <c r="F124" s="74">
        <f t="shared" si="105"/>
        <v>1.1674185463659148</v>
      </c>
      <c r="G124" s="74">
        <f t="shared" si="105"/>
        <v>1.0886001181334908</v>
      </c>
      <c r="H124" s="74">
        <f t="shared" si="105"/>
        <v>1.0632390745501286</v>
      </c>
      <c r="I124" s="74">
        <f t="shared" si="105"/>
        <v>1.140468227424749</v>
      </c>
      <c r="J124" s="74">
        <f t="shared" si="105"/>
        <v>1.0700934579439252</v>
      </c>
      <c r="K124" s="74">
        <f t="shared" si="105"/>
        <v>1.1434223541048467</v>
      </c>
      <c r="L124" s="74"/>
      <c r="M124" s="74">
        <f aca="true" t="shared" si="106" ref="M124:V124">M179/M$151</f>
        <v>1.044167610419026</v>
      </c>
      <c r="N124" s="74">
        <f t="shared" si="106"/>
        <v>0.9019607843137255</v>
      </c>
      <c r="O124" s="74">
        <f t="shared" si="106"/>
        <v>1.1323763955342903</v>
      </c>
      <c r="P124" s="74">
        <f t="shared" si="106"/>
        <v>1.2148760330578512</v>
      </c>
      <c r="Q124" s="74">
        <f t="shared" si="106"/>
        <v>1.1622857142857144</v>
      </c>
      <c r="R124" s="74">
        <f t="shared" si="106"/>
        <v>1.1738002594033723</v>
      </c>
      <c r="S124" s="74">
        <f t="shared" si="106"/>
        <v>1.1976573938506587</v>
      </c>
      <c r="T124" s="74">
        <f t="shared" si="106"/>
        <v>1.2664473684210527</v>
      </c>
      <c r="U124" s="74">
        <f t="shared" si="106"/>
        <v>1.304418985270049</v>
      </c>
      <c r="V124" s="74">
        <f t="shared" si="106"/>
        <v>1.1285310734463276</v>
      </c>
    </row>
    <row r="125" spans="1:22" ht="12.75">
      <c r="A125" s="25">
        <v>2038</v>
      </c>
      <c r="B125" s="74">
        <f aca="true" t="shared" si="107" ref="B125:K125">B180/B$151</f>
        <v>1.0071451770055213</v>
      </c>
      <c r="C125" s="74">
        <f t="shared" si="107"/>
        <v>1.2897553516819573</v>
      </c>
      <c r="D125" s="74">
        <f t="shared" si="107"/>
        <v>1.335064935064935</v>
      </c>
      <c r="E125" s="74">
        <f t="shared" si="107"/>
        <v>1.2054624456859095</v>
      </c>
      <c r="F125" s="74">
        <f t="shared" si="107"/>
        <v>1.1794486215538849</v>
      </c>
      <c r="G125" s="74">
        <f t="shared" si="107"/>
        <v>1.0956881275841701</v>
      </c>
      <c r="H125" s="74">
        <f t="shared" si="107"/>
        <v>1.075578406169666</v>
      </c>
      <c r="I125" s="74">
        <f t="shared" si="107"/>
        <v>1.1521739130434783</v>
      </c>
      <c r="J125" s="74">
        <f t="shared" si="107"/>
        <v>1.074766355140187</v>
      </c>
      <c r="K125" s="74">
        <f t="shared" si="107"/>
        <v>1.1538081107814044</v>
      </c>
      <c r="L125" s="74"/>
      <c r="M125" s="74">
        <f aca="true" t="shared" si="108" ref="M125:V125">M180/M$151</f>
        <v>1.072480181200453</v>
      </c>
      <c r="N125" s="74">
        <f t="shared" si="108"/>
        <v>0.9319492502883506</v>
      </c>
      <c r="O125" s="74">
        <f t="shared" si="108"/>
        <v>1.1515151515151516</v>
      </c>
      <c r="P125" s="74">
        <f t="shared" si="108"/>
        <v>1.2413223140495868</v>
      </c>
      <c r="Q125" s="74">
        <f t="shared" si="108"/>
        <v>1.201142857142857</v>
      </c>
      <c r="R125" s="74">
        <f t="shared" si="108"/>
        <v>1.1932555123216602</v>
      </c>
      <c r="S125" s="74">
        <f t="shared" si="108"/>
        <v>1.2181551976573939</v>
      </c>
      <c r="T125" s="74">
        <f t="shared" si="108"/>
        <v>1.299342105263158</v>
      </c>
      <c r="U125" s="74">
        <f t="shared" si="108"/>
        <v>1.327332242225859</v>
      </c>
      <c r="V125" s="74">
        <f t="shared" si="108"/>
        <v>1.155367231638418</v>
      </c>
    </row>
    <row r="126" spans="1:22" ht="12.75">
      <c r="A126" s="25">
        <v>2039</v>
      </c>
      <c r="B126" s="74">
        <f aca="true" t="shared" si="109" ref="B126:K126">B181/B$151</f>
        <v>1.0263072426112374</v>
      </c>
      <c r="C126" s="74">
        <f t="shared" si="109"/>
        <v>1.3096330275229358</v>
      </c>
      <c r="D126" s="74">
        <f t="shared" si="109"/>
        <v>1.3485714285714285</v>
      </c>
      <c r="E126" s="74">
        <f t="shared" si="109"/>
        <v>1.2110490378646805</v>
      </c>
      <c r="F126" s="74">
        <f t="shared" si="109"/>
        <v>1.192982456140351</v>
      </c>
      <c r="G126" s="74">
        <f t="shared" si="109"/>
        <v>1.1051388068517425</v>
      </c>
      <c r="H126" s="74">
        <f t="shared" si="109"/>
        <v>1.087917737789203</v>
      </c>
      <c r="I126" s="74">
        <f t="shared" si="109"/>
        <v>1.1594202898550725</v>
      </c>
      <c r="J126" s="74">
        <f t="shared" si="109"/>
        <v>1.080373831775701</v>
      </c>
      <c r="K126" s="74">
        <f t="shared" si="109"/>
        <v>1.165677546983185</v>
      </c>
      <c r="L126" s="74"/>
      <c r="M126" s="74">
        <f aca="true" t="shared" si="110" ref="M126:V126">M181/M$151</f>
        <v>1.1053227633069083</v>
      </c>
      <c r="N126" s="74">
        <f t="shared" si="110"/>
        <v>0.9665513264129182</v>
      </c>
      <c r="O126" s="74">
        <f t="shared" si="110"/>
        <v>1.1945773524720895</v>
      </c>
      <c r="P126" s="74">
        <f t="shared" si="110"/>
        <v>1.2760330578512398</v>
      </c>
      <c r="Q126" s="74">
        <f t="shared" si="110"/>
        <v>1.232</v>
      </c>
      <c r="R126" s="74">
        <f t="shared" si="110"/>
        <v>1.2243839169909208</v>
      </c>
      <c r="S126" s="74">
        <f t="shared" si="110"/>
        <v>1.253294289897511</v>
      </c>
      <c r="T126" s="74">
        <f t="shared" si="110"/>
        <v>1.337171052631579</v>
      </c>
      <c r="U126" s="74">
        <f t="shared" si="110"/>
        <v>1.3567921440261863</v>
      </c>
      <c r="V126" s="74">
        <f t="shared" si="110"/>
        <v>1.1906779661016949</v>
      </c>
    </row>
    <row r="127" spans="1:22" ht="12.75">
      <c r="A127" s="25">
        <v>2040</v>
      </c>
      <c r="B127" s="74">
        <f aca="true" t="shared" si="111" ref="B127:K127">B182/B$151</f>
        <v>1.0370250081195194</v>
      </c>
      <c r="C127" s="74">
        <f t="shared" si="111"/>
        <v>1.3218654434250763</v>
      </c>
      <c r="D127" s="74">
        <f t="shared" si="111"/>
        <v>1.3657142857142857</v>
      </c>
      <c r="E127" s="74">
        <f t="shared" si="111"/>
        <v>1.2147734326505277</v>
      </c>
      <c r="F127" s="74">
        <f t="shared" si="111"/>
        <v>1.2075187969924812</v>
      </c>
      <c r="G127" s="74">
        <f t="shared" si="111"/>
        <v>1.1145894861193149</v>
      </c>
      <c r="H127" s="74">
        <f t="shared" si="111"/>
        <v>1.1125964010282776</v>
      </c>
      <c r="I127" s="74">
        <f t="shared" si="111"/>
        <v>1.1666666666666665</v>
      </c>
      <c r="J127" s="74">
        <f t="shared" si="111"/>
        <v>1.0841121495327104</v>
      </c>
      <c r="K127" s="74">
        <f t="shared" si="111"/>
        <v>1.1785361028684471</v>
      </c>
      <c r="L127" s="74"/>
      <c r="M127" s="74">
        <f aca="true" t="shared" si="112" ref="M127:V127">M182/M$151</f>
        <v>1.130237825594564</v>
      </c>
      <c r="N127" s="74">
        <f t="shared" si="112"/>
        <v>0.994232987312572</v>
      </c>
      <c r="O127" s="74">
        <f t="shared" si="112"/>
        <v>1.232854864433812</v>
      </c>
      <c r="P127" s="74">
        <f t="shared" si="112"/>
        <v>1.3107438016528925</v>
      </c>
      <c r="Q127" s="74">
        <f t="shared" si="112"/>
        <v>1.2845714285714287</v>
      </c>
      <c r="R127" s="74">
        <f t="shared" si="112"/>
        <v>1.265888456549935</v>
      </c>
      <c r="S127" s="74">
        <f t="shared" si="112"/>
        <v>1.3001464128843339</v>
      </c>
      <c r="T127" s="74">
        <f t="shared" si="112"/>
        <v>1.3733552631578947</v>
      </c>
      <c r="U127" s="74">
        <f t="shared" si="112"/>
        <v>1.3829787234042552</v>
      </c>
      <c r="V127" s="74">
        <f t="shared" si="112"/>
        <v>1.2274011299435028</v>
      </c>
    </row>
    <row r="128" spans="1:22" ht="12.75">
      <c r="A128" s="76"/>
      <c r="B128" s="73"/>
      <c r="C128" s="73"/>
      <c r="D128" s="73"/>
      <c r="E128" s="73"/>
      <c r="F128" s="73"/>
      <c r="G128" s="73"/>
      <c r="H128" s="73"/>
      <c r="I128" s="73"/>
      <c r="J128" s="73"/>
      <c r="K128" s="73"/>
      <c r="L128" s="73"/>
      <c r="M128" s="73"/>
      <c r="N128" s="73"/>
      <c r="O128" s="73"/>
      <c r="P128" s="73"/>
      <c r="Q128" s="73"/>
      <c r="R128" s="73"/>
      <c r="S128" s="73"/>
      <c r="T128" s="73"/>
      <c r="U128" s="73"/>
      <c r="V128" s="73"/>
    </row>
    <row r="129" spans="1:22" ht="12.75">
      <c r="A129" s="25" t="s">
        <v>107</v>
      </c>
      <c r="B129" s="77"/>
      <c r="C129" s="77"/>
      <c r="D129" s="77"/>
      <c r="E129" s="77"/>
      <c r="F129" s="77"/>
      <c r="G129" s="77"/>
      <c r="H129" s="77"/>
      <c r="I129" s="77"/>
      <c r="J129" s="77"/>
      <c r="K129" s="73"/>
      <c r="L129" s="73"/>
      <c r="M129" s="77" t="s">
        <v>108</v>
      </c>
      <c r="N129" s="77"/>
      <c r="O129" s="77"/>
      <c r="P129" s="77"/>
      <c r="Q129" s="77"/>
      <c r="R129" s="77"/>
      <c r="S129" s="77"/>
      <c r="T129" s="77"/>
      <c r="U129" s="77"/>
      <c r="V129" s="77"/>
    </row>
    <row r="130" spans="1:22" ht="12.75">
      <c r="A130" s="25"/>
      <c r="B130" s="77"/>
      <c r="C130" s="77"/>
      <c r="D130" s="77"/>
      <c r="E130" s="77"/>
      <c r="F130" s="77"/>
      <c r="G130" s="77"/>
      <c r="H130" s="77"/>
      <c r="I130" s="77"/>
      <c r="J130" s="77"/>
      <c r="K130" s="73"/>
      <c r="L130" s="73"/>
      <c r="M130" s="77"/>
      <c r="N130" s="77"/>
      <c r="O130" s="77"/>
      <c r="P130" s="77"/>
      <c r="Q130" s="77"/>
      <c r="R130" s="77"/>
      <c r="S130" s="77"/>
      <c r="T130" s="77"/>
      <c r="U130" s="77"/>
      <c r="V130" s="77"/>
    </row>
    <row r="131" spans="1:22" ht="12.75">
      <c r="A131" s="25" t="s">
        <v>0</v>
      </c>
      <c r="B131" s="24" t="s">
        <v>21</v>
      </c>
      <c r="C131" s="24" t="s">
        <v>22</v>
      </c>
      <c r="D131" s="24" t="s">
        <v>23</v>
      </c>
      <c r="E131" s="24" t="s">
        <v>24</v>
      </c>
      <c r="F131" s="24" t="s">
        <v>25</v>
      </c>
      <c r="G131" s="24" t="s">
        <v>26</v>
      </c>
      <c r="H131" s="24" t="s">
        <v>27</v>
      </c>
      <c r="I131" s="24" t="s">
        <v>28</v>
      </c>
      <c r="J131" s="24" t="s">
        <v>29</v>
      </c>
      <c r="K131" s="24" t="s">
        <v>83</v>
      </c>
      <c r="L131" s="78"/>
      <c r="M131" s="24" t="s">
        <v>21</v>
      </c>
      <c r="N131" s="24" t="s">
        <v>22</v>
      </c>
      <c r="O131" s="24" t="s">
        <v>23</v>
      </c>
      <c r="P131" s="24" t="s">
        <v>24</v>
      </c>
      <c r="Q131" s="24" t="s">
        <v>25</v>
      </c>
      <c r="R131" s="24" t="s">
        <v>26</v>
      </c>
      <c r="S131" s="24" t="s">
        <v>27</v>
      </c>
      <c r="T131" s="24" t="s">
        <v>28</v>
      </c>
      <c r="U131" s="24" t="s">
        <v>29</v>
      </c>
      <c r="V131" s="24" t="s">
        <v>83</v>
      </c>
    </row>
    <row r="132" spans="1:22" ht="12.75">
      <c r="A132" s="25">
        <v>1990</v>
      </c>
      <c r="B132" s="129">
        <v>27.64</v>
      </c>
      <c r="C132" s="129">
        <v>31.89</v>
      </c>
      <c r="D132" s="129">
        <v>15.03</v>
      </c>
      <c r="E132" s="129">
        <v>13.17</v>
      </c>
      <c r="F132" s="129">
        <v>16.43</v>
      </c>
      <c r="G132" s="129">
        <v>13.32</v>
      </c>
      <c r="H132" s="129">
        <v>14.94</v>
      </c>
      <c r="I132" s="129">
        <v>13.31</v>
      </c>
      <c r="J132" s="129">
        <v>17.69</v>
      </c>
      <c r="K132" s="130">
        <v>17.58</v>
      </c>
      <c r="L132" s="79"/>
      <c r="M132" s="131">
        <v>6.86</v>
      </c>
      <c r="N132" s="131">
        <v>6.06</v>
      </c>
      <c r="O132" s="131">
        <v>4.52</v>
      </c>
      <c r="P132" s="131">
        <v>4.21</v>
      </c>
      <c r="Q132" s="131">
        <v>5.85</v>
      </c>
      <c r="R132" s="131">
        <v>4.76</v>
      </c>
      <c r="S132" s="131">
        <v>4.86</v>
      </c>
      <c r="T132" s="131">
        <v>4.53</v>
      </c>
      <c r="U132" s="131">
        <v>4.97</v>
      </c>
      <c r="V132" s="132">
        <v>5.05</v>
      </c>
    </row>
    <row r="133" spans="1:22" ht="12.75">
      <c r="A133" s="25">
        <f aca="true" t="shared" si="113" ref="A133:A141">A134-1</f>
        <v>1991</v>
      </c>
      <c r="B133" s="129">
        <v>26.03</v>
      </c>
      <c r="C133" s="129">
        <v>26.33</v>
      </c>
      <c r="D133" s="129">
        <v>16.9</v>
      </c>
      <c r="E133" s="129">
        <v>15.26</v>
      </c>
      <c r="F133" s="129">
        <v>17.1</v>
      </c>
      <c r="G133" s="129">
        <v>15.74</v>
      </c>
      <c r="H133" s="129">
        <v>15.47</v>
      </c>
      <c r="I133" s="129">
        <v>14.4</v>
      </c>
      <c r="J133" s="129">
        <v>18.13</v>
      </c>
      <c r="K133" s="130">
        <v>17.88</v>
      </c>
      <c r="L133" s="79"/>
      <c r="M133" s="131">
        <v>6.85</v>
      </c>
      <c r="N133" s="131">
        <v>5.91</v>
      </c>
      <c r="O133" s="131">
        <v>4.35</v>
      </c>
      <c r="P133" s="131">
        <v>3.99</v>
      </c>
      <c r="Q133" s="131">
        <v>5.59</v>
      </c>
      <c r="R133" s="131">
        <v>4.68</v>
      </c>
      <c r="S133" s="131">
        <v>4.6</v>
      </c>
      <c r="T133" s="131">
        <v>4.39</v>
      </c>
      <c r="U133" s="131">
        <v>5.14</v>
      </c>
      <c r="V133" s="132">
        <v>4.9</v>
      </c>
    </row>
    <row r="134" spans="1:22" ht="12.75">
      <c r="A134" s="25">
        <f t="shared" si="113"/>
        <v>1992</v>
      </c>
      <c r="B134" s="129">
        <v>26.63</v>
      </c>
      <c r="C134" s="129">
        <v>25.21</v>
      </c>
      <c r="D134" s="129">
        <v>17.98</v>
      </c>
      <c r="E134" s="129">
        <v>16.28</v>
      </c>
      <c r="F134" s="129">
        <v>17.42</v>
      </c>
      <c r="G134" s="129">
        <v>16.49</v>
      </c>
      <c r="H134" s="129">
        <v>15.96</v>
      </c>
      <c r="I134" s="129">
        <v>15.76</v>
      </c>
      <c r="J134" s="129">
        <v>18.57</v>
      </c>
      <c r="K134" s="130">
        <v>18.38</v>
      </c>
      <c r="L134" s="79"/>
      <c r="M134" s="131">
        <v>6.66</v>
      </c>
      <c r="N134" s="131">
        <v>5.86</v>
      </c>
      <c r="O134" s="131">
        <v>4.29</v>
      </c>
      <c r="P134" s="131">
        <v>4.09</v>
      </c>
      <c r="Q134" s="131">
        <v>5.48</v>
      </c>
      <c r="R134" s="131">
        <v>4.6</v>
      </c>
      <c r="S134" s="131">
        <v>4.56</v>
      </c>
      <c r="T134" s="131">
        <v>4.25</v>
      </c>
      <c r="U134" s="131">
        <v>4.82</v>
      </c>
      <c r="V134" s="132">
        <v>4.85</v>
      </c>
    </row>
    <row r="135" spans="1:22" ht="12.75">
      <c r="A135" s="25">
        <f t="shared" si="113"/>
        <v>1993</v>
      </c>
      <c r="B135" s="129">
        <v>27.92</v>
      </c>
      <c r="C135" s="129">
        <v>24.89</v>
      </c>
      <c r="D135" s="129">
        <v>18.21</v>
      </c>
      <c r="E135" s="129">
        <v>16.48</v>
      </c>
      <c r="F135" s="129">
        <v>17.35</v>
      </c>
      <c r="G135" s="129">
        <v>16.52</v>
      </c>
      <c r="H135" s="129">
        <v>16.78</v>
      </c>
      <c r="I135" s="129">
        <v>15.89</v>
      </c>
      <c r="J135" s="129">
        <v>18.61</v>
      </c>
      <c r="K135" s="130">
        <v>18.52</v>
      </c>
      <c r="L135" s="79"/>
      <c r="M135" s="131">
        <v>6.85</v>
      </c>
      <c r="N135" s="131">
        <v>6.02</v>
      </c>
      <c r="O135" s="131">
        <v>4.47</v>
      </c>
      <c r="P135" s="131">
        <v>4.23</v>
      </c>
      <c r="Q135" s="131">
        <v>5.77</v>
      </c>
      <c r="R135" s="131">
        <v>4.71</v>
      </c>
      <c r="S135" s="131">
        <v>4.59</v>
      </c>
      <c r="T135" s="131">
        <v>4.16</v>
      </c>
      <c r="U135" s="131">
        <v>4.93</v>
      </c>
      <c r="V135" s="132">
        <v>4.97</v>
      </c>
    </row>
    <row r="136" spans="1:22" ht="12.75">
      <c r="A136" s="25">
        <f t="shared" si="113"/>
        <v>1994</v>
      </c>
      <c r="B136" s="129">
        <v>29.1</v>
      </c>
      <c r="C136" s="129">
        <v>25.35</v>
      </c>
      <c r="D136" s="129">
        <v>18.52</v>
      </c>
      <c r="E136" s="129">
        <v>16.99</v>
      </c>
      <c r="F136" s="129">
        <v>17.76</v>
      </c>
      <c r="G136" s="129">
        <v>17.01</v>
      </c>
      <c r="H136" s="129">
        <v>17.26</v>
      </c>
      <c r="I136" s="129">
        <v>16.86</v>
      </c>
      <c r="J136" s="129">
        <v>19.21</v>
      </c>
      <c r="K136" s="130">
        <v>19.02</v>
      </c>
      <c r="L136" s="79"/>
      <c r="M136" s="131">
        <v>7.22</v>
      </c>
      <c r="N136" s="131">
        <v>6.26</v>
      </c>
      <c r="O136" s="131">
        <v>4.42</v>
      </c>
      <c r="P136" s="131">
        <v>4.15</v>
      </c>
      <c r="Q136" s="131">
        <v>5.83</v>
      </c>
      <c r="R136" s="131">
        <v>4.85</v>
      </c>
      <c r="S136" s="131">
        <v>4.66</v>
      </c>
      <c r="T136" s="131">
        <v>4.32</v>
      </c>
      <c r="U136" s="131">
        <v>4.97</v>
      </c>
      <c r="V136" s="132">
        <v>5.05</v>
      </c>
    </row>
    <row r="137" spans="1:22" ht="12.75">
      <c r="A137" s="25">
        <f t="shared" si="113"/>
        <v>1995</v>
      </c>
      <c r="B137" s="129">
        <v>27.34</v>
      </c>
      <c r="C137" s="129">
        <v>27.44</v>
      </c>
      <c r="D137" s="129">
        <v>19.72</v>
      </c>
      <c r="E137" s="129">
        <v>17.11</v>
      </c>
      <c r="F137" s="129">
        <v>18.34</v>
      </c>
      <c r="G137" s="129">
        <v>14.51</v>
      </c>
      <c r="H137" s="129">
        <v>17.63</v>
      </c>
      <c r="I137" s="129">
        <v>18.09</v>
      </c>
      <c r="J137" s="129">
        <v>20.97</v>
      </c>
      <c r="K137" s="130">
        <v>19.56</v>
      </c>
      <c r="L137" s="79"/>
      <c r="M137" s="131">
        <v>7.01</v>
      </c>
      <c r="N137" s="131">
        <v>6</v>
      </c>
      <c r="O137" s="131">
        <v>3.9</v>
      </c>
      <c r="P137" s="131">
        <v>3.84</v>
      </c>
      <c r="Q137" s="131">
        <v>5.33</v>
      </c>
      <c r="R137" s="131">
        <v>4.44</v>
      </c>
      <c r="S137" s="131">
        <v>4.5</v>
      </c>
      <c r="T137" s="131">
        <v>4.12</v>
      </c>
      <c r="U137" s="131">
        <v>4.9</v>
      </c>
      <c r="V137" s="132">
        <v>4.69</v>
      </c>
    </row>
    <row r="138" spans="1:22" ht="12.75">
      <c r="A138" s="25">
        <f t="shared" si="113"/>
        <v>1996</v>
      </c>
      <c r="B138" s="129">
        <v>27</v>
      </c>
      <c r="C138" s="129">
        <v>27.05</v>
      </c>
      <c r="D138" s="129">
        <v>19.35</v>
      </c>
      <c r="E138" s="129">
        <v>16.55</v>
      </c>
      <c r="F138" s="129">
        <v>17.92</v>
      </c>
      <c r="G138" s="129">
        <v>14.13</v>
      </c>
      <c r="H138" s="129">
        <v>17.47</v>
      </c>
      <c r="I138" s="129">
        <v>17.57</v>
      </c>
      <c r="J138" s="129">
        <v>20.23</v>
      </c>
      <c r="K138" s="130">
        <v>19.09</v>
      </c>
      <c r="L138" s="79"/>
      <c r="M138" s="131">
        <v>6.86</v>
      </c>
      <c r="N138" s="131">
        <v>6.08</v>
      </c>
      <c r="O138" s="131">
        <v>4.14</v>
      </c>
      <c r="P138" s="131">
        <v>4.21</v>
      </c>
      <c r="Q138" s="131">
        <v>5.71</v>
      </c>
      <c r="R138" s="131">
        <v>4.72</v>
      </c>
      <c r="S138" s="131">
        <v>4.54</v>
      </c>
      <c r="T138" s="131">
        <v>3.73</v>
      </c>
      <c r="U138" s="131">
        <v>4.77</v>
      </c>
      <c r="V138" s="132">
        <v>4.82</v>
      </c>
    </row>
    <row r="139" spans="1:22" ht="12.75">
      <c r="A139" s="25">
        <f t="shared" si="113"/>
        <v>1997</v>
      </c>
      <c r="B139" s="129">
        <v>27.07</v>
      </c>
      <c r="C139" s="129">
        <v>26.87</v>
      </c>
      <c r="D139" s="129">
        <v>19.2</v>
      </c>
      <c r="E139" s="129">
        <v>16.31</v>
      </c>
      <c r="F139" s="129">
        <v>17.76</v>
      </c>
      <c r="G139" s="129">
        <v>14.08</v>
      </c>
      <c r="H139" s="129">
        <v>17.18</v>
      </c>
      <c r="I139" s="129">
        <v>17.1</v>
      </c>
      <c r="J139" s="129">
        <v>20.12</v>
      </c>
      <c r="K139" s="130">
        <v>18.92</v>
      </c>
      <c r="L139" s="79"/>
      <c r="M139" s="131">
        <v>7.15</v>
      </c>
      <c r="N139" s="131">
        <v>6.61</v>
      </c>
      <c r="O139" s="131">
        <v>4.51</v>
      </c>
      <c r="P139" s="131">
        <v>4.58</v>
      </c>
      <c r="Q139" s="131">
        <v>6.16</v>
      </c>
      <c r="R139" s="131">
        <v>5.23</v>
      </c>
      <c r="S139" s="131">
        <v>4.82</v>
      </c>
      <c r="T139" s="131">
        <v>4.06</v>
      </c>
      <c r="U139" s="131">
        <v>4.92</v>
      </c>
      <c r="V139" s="132">
        <v>5.19</v>
      </c>
    </row>
    <row r="140" spans="1:22" ht="12.75">
      <c r="A140" s="25">
        <f t="shared" si="113"/>
        <v>1998</v>
      </c>
      <c r="B140" s="129">
        <v>25.67</v>
      </c>
      <c r="C140" s="129">
        <v>25.94</v>
      </c>
      <c r="D140" s="129">
        <v>18.89</v>
      </c>
      <c r="E140" s="129">
        <v>16.26</v>
      </c>
      <c r="F140" s="129">
        <v>17.34</v>
      </c>
      <c r="G140" s="129">
        <v>14.32</v>
      </c>
      <c r="H140" s="129">
        <v>16.55</v>
      </c>
      <c r="I140" s="129">
        <v>16.94</v>
      </c>
      <c r="J140" s="129">
        <v>18.91</v>
      </c>
      <c r="K140" s="130">
        <v>18.34</v>
      </c>
      <c r="L140" s="79"/>
      <c r="M140" s="131">
        <v>7.05</v>
      </c>
      <c r="N140" s="131">
        <v>6.37</v>
      </c>
      <c r="O140" s="131">
        <v>4.26</v>
      </c>
      <c r="P140" s="131">
        <v>4.33</v>
      </c>
      <c r="Q140" s="131">
        <v>5.9</v>
      </c>
      <c r="R140" s="131">
        <v>5</v>
      </c>
      <c r="S140" s="131">
        <v>4.6</v>
      </c>
      <c r="T140" s="131">
        <v>4.29</v>
      </c>
      <c r="U140" s="131">
        <v>4.96</v>
      </c>
      <c r="V140" s="132">
        <v>5.02</v>
      </c>
    </row>
    <row r="141" spans="1:22" ht="12.75">
      <c r="A141" s="25">
        <f t="shared" si="113"/>
        <v>1999</v>
      </c>
      <c r="B141" s="129">
        <v>24.42</v>
      </c>
      <c r="C141" s="129">
        <v>24.28</v>
      </c>
      <c r="D141" s="129">
        <v>18.08</v>
      </c>
      <c r="E141" s="129">
        <v>16.1</v>
      </c>
      <c r="F141" s="129">
        <v>16.9</v>
      </c>
      <c r="G141" s="129">
        <v>14.05</v>
      </c>
      <c r="H141" s="129">
        <v>16.12</v>
      </c>
      <c r="I141" s="129">
        <v>16.27</v>
      </c>
      <c r="J141" s="129">
        <v>18.59</v>
      </c>
      <c r="K141" s="130">
        <v>17.79</v>
      </c>
      <c r="L141" s="79"/>
      <c r="M141" s="131">
        <v>6.89</v>
      </c>
      <c r="N141" s="131">
        <v>6.16</v>
      </c>
      <c r="O141" s="131">
        <v>4.15</v>
      </c>
      <c r="P141" s="131">
        <v>4.28</v>
      </c>
      <c r="Q141" s="131">
        <v>5.43</v>
      </c>
      <c r="R141" s="131">
        <v>4.82</v>
      </c>
      <c r="S141" s="131">
        <v>4.59</v>
      </c>
      <c r="T141" s="131">
        <v>4.28</v>
      </c>
      <c r="U141" s="131">
        <v>4.74</v>
      </c>
      <c r="V141" s="132">
        <v>4.87</v>
      </c>
    </row>
    <row r="142" spans="1:22" ht="12.75">
      <c r="A142" s="25">
        <f>A143-1</f>
        <v>2000</v>
      </c>
      <c r="B142" s="129">
        <v>23.92</v>
      </c>
      <c r="C142" s="129">
        <v>24.39</v>
      </c>
      <c r="D142" s="129">
        <v>17.6</v>
      </c>
      <c r="E142" s="129">
        <v>15.75</v>
      </c>
      <c r="F142" s="129">
        <v>16.5</v>
      </c>
      <c r="G142" s="129">
        <v>13.77</v>
      </c>
      <c r="H142" s="129">
        <v>16.64</v>
      </c>
      <c r="I142" s="129">
        <v>15.88</v>
      </c>
      <c r="J142" s="129">
        <v>18.69</v>
      </c>
      <c r="K142" s="130">
        <v>17.59</v>
      </c>
      <c r="L142" s="79"/>
      <c r="M142" s="131">
        <v>7.29</v>
      </c>
      <c r="N142" s="131">
        <v>6.29</v>
      </c>
      <c r="O142" s="131">
        <v>4.84</v>
      </c>
      <c r="P142" s="131">
        <v>5.3</v>
      </c>
      <c r="Q142" s="131">
        <v>6.61</v>
      </c>
      <c r="R142" s="131">
        <v>5.6</v>
      </c>
      <c r="S142" s="131">
        <v>5.38</v>
      </c>
      <c r="T142" s="131">
        <v>4.67</v>
      </c>
      <c r="U142" s="131">
        <v>5.69</v>
      </c>
      <c r="V142" s="132">
        <v>5.56</v>
      </c>
    </row>
    <row r="143" spans="1:22" ht="12.75">
      <c r="A143" s="75">
        <v>2001</v>
      </c>
      <c r="B143" s="129">
        <v>25.01</v>
      </c>
      <c r="C143" s="129">
        <v>23.97</v>
      </c>
      <c r="D143" s="129">
        <v>17.02</v>
      </c>
      <c r="E143" s="129">
        <v>15.42</v>
      </c>
      <c r="F143" s="129">
        <v>16.86</v>
      </c>
      <c r="G143" s="129">
        <v>13.62</v>
      </c>
      <c r="H143" s="129">
        <v>17.7</v>
      </c>
      <c r="I143" s="129">
        <v>16.32</v>
      </c>
      <c r="J143" s="129">
        <v>21</v>
      </c>
      <c r="K143" s="130">
        <v>18</v>
      </c>
      <c r="L143" s="79"/>
      <c r="M143" s="131">
        <v>8.73</v>
      </c>
      <c r="N143" s="131">
        <v>7.38</v>
      </c>
      <c r="O143" s="131">
        <v>5.83</v>
      </c>
      <c r="P143" s="131">
        <v>6.45</v>
      </c>
      <c r="Q143" s="131">
        <v>7.9</v>
      </c>
      <c r="R143" s="131">
        <v>7.28</v>
      </c>
      <c r="S143" s="131">
        <v>6.51</v>
      </c>
      <c r="T143" s="131">
        <v>5.9</v>
      </c>
      <c r="U143" s="131">
        <v>7.06</v>
      </c>
      <c r="V143" s="132">
        <v>6.74</v>
      </c>
    </row>
    <row r="144" spans="1:22" ht="12.75">
      <c r="A144" s="75">
        <v>2002</v>
      </c>
      <c r="B144" s="129">
        <v>23.03</v>
      </c>
      <c r="C144" s="129">
        <v>23.33</v>
      </c>
      <c r="D144" s="129">
        <v>16.61</v>
      </c>
      <c r="E144" s="129">
        <v>15.19</v>
      </c>
      <c r="F144" s="129">
        <v>16.28</v>
      </c>
      <c r="G144" s="129">
        <v>13.53</v>
      </c>
      <c r="H144" s="129">
        <v>15.86</v>
      </c>
      <c r="I144" s="129">
        <v>16.22</v>
      </c>
      <c r="J144" s="129">
        <v>21.55</v>
      </c>
      <c r="K144" s="130">
        <v>17.41</v>
      </c>
      <c r="L144" s="79"/>
      <c r="M144" s="131">
        <v>7.21</v>
      </c>
      <c r="N144" s="131">
        <v>6.23</v>
      </c>
      <c r="O144" s="131">
        <v>4.21</v>
      </c>
      <c r="P144" s="131">
        <v>4.85</v>
      </c>
      <c r="Q144" s="131">
        <v>6.75</v>
      </c>
      <c r="R144" s="131">
        <v>5.82</v>
      </c>
      <c r="S144" s="131">
        <v>5.27</v>
      </c>
      <c r="T144" s="131">
        <v>4.82</v>
      </c>
      <c r="U144" s="131">
        <v>5.17</v>
      </c>
      <c r="V144" s="132">
        <v>5.26</v>
      </c>
    </row>
    <row r="145" spans="1:22" ht="12.75">
      <c r="A145" s="75">
        <v>2003</v>
      </c>
      <c r="B145" s="129">
        <v>23.54</v>
      </c>
      <c r="C145" s="129">
        <v>23.43</v>
      </c>
      <c r="D145" s="129">
        <v>16.43</v>
      </c>
      <c r="E145" s="129">
        <v>14.97</v>
      </c>
      <c r="F145" s="129">
        <v>16.33</v>
      </c>
      <c r="G145" s="129">
        <v>13.67</v>
      </c>
      <c r="H145" s="129">
        <v>17.36</v>
      </c>
      <c r="I145" s="129">
        <v>16.18</v>
      </c>
      <c r="J145" s="129">
        <v>20.39</v>
      </c>
      <c r="K145" s="130">
        <v>17.54</v>
      </c>
      <c r="L145" s="79"/>
      <c r="M145" s="131">
        <v>8.35</v>
      </c>
      <c r="N145" s="131">
        <v>7.51</v>
      </c>
      <c r="O145" s="131">
        <v>5.75</v>
      </c>
      <c r="P145" s="131">
        <v>5.94</v>
      </c>
      <c r="Q145" s="131">
        <v>7.78</v>
      </c>
      <c r="R145" s="131">
        <v>6.73</v>
      </c>
      <c r="S145" s="131">
        <v>6.33</v>
      </c>
      <c r="T145" s="131">
        <v>5.2</v>
      </c>
      <c r="U145" s="131">
        <v>6.03</v>
      </c>
      <c r="V145" s="132">
        <v>6.46</v>
      </c>
    </row>
    <row r="146" spans="1:22" ht="12.75">
      <c r="A146" s="75">
        <v>2004</v>
      </c>
      <c r="B146" s="129">
        <v>23.35</v>
      </c>
      <c r="C146" s="129">
        <v>23.16</v>
      </c>
      <c r="D146" s="129">
        <v>16.25</v>
      </c>
      <c r="E146" s="129">
        <v>14.85</v>
      </c>
      <c r="F146" s="129">
        <v>16.33</v>
      </c>
      <c r="G146" s="129">
        <v>13.97</v>
      </c>
      <c r="H146" s="129">
        <v>17.75</v>
      </c>
      <c r="I146" s="129">
        <v>16.16</v>
      </c>
      <c r="J146" s="129">
        <v>19.83</v>
      </c>
      <c r="K146" s="130">
        <v>17.5</v>
      </c>
      <c r="L146" s="79"/>
      <c r="M146" s="131">
        <v>9.28</v>
      </c>
      <c r="N146" s="131">
        <v>7.99</v>
      </c>
      <c r="O146" s="131">
        <v>6.26</v>
      </c>
      <c r="P146" s="131">
        <v>6.63</v>
      </c>
      <c r="Q146" s="131">
        <v>8.58</v>
      </c>
      <c r="R146" s="131">
        <v>7.43</v>
      </c>
      <c r="S146" s="131">
        <v>6.95</v>
      </c>
      <c r="T146" s="131">
        <v>6.02</v>
      </c>
      <c r="U146" s="131">
        <v>6.43</v>
      </c>
      <c r="V146" s="132">
        <v>7.04</v>
      </c>
    </row>
    <row r="147" spans="1:22" ht="12.75">
      <c r="A147" s="75">
        <v>2005</v>
      </c>
      <c r="B147" s="129">
        <v>25.5</v>
      </c>
      <c r="C147" s="129">
        <v>23.7</v>
      </c>
      <c r="D147" s="129">
        <v>15.96</v>
      </c>
      <c r="E147" s="129">
        <v>14.76</v>
      </c>
      <c r="F147" s="129">
        <v>16.75</v>
      </c>
      <c r="G147" s="129">
        <v>14.09</v>
      </c>
      <c r="H147" s="129">
        <v>19.05</v>
      </c>
      <c r="I147" s="129">
        <v>16.45</v>
      </c>
      <c r="J147" s="129">
        <v>19.67</v>
      </c>
      <c r="K147" s="130">
        <v>17.88</v>
      </c>
      <c r="L147" s="79"/>
      <c r="M147" s="131">
        <v>9.82</v>
      </c>
      <c r="N147" s="131">
        <v>8.59</v>
      </c>
      <c r="O147" s="131">
        <v>7.45</v>
      </c>
      <c r="P147" s="131">
        <v>7.51</v>
      </c>
      <c r="Q147" s="131">
        <v>9.9</v>
      </c>
      <c r="R147" s="131">
        <v>8.79</v>
      </c>
      <c r="S147" s="131">
        <v>7.96</v>
      </c>
      <c r="T147" s="131">
        <v>6.91</v>
      </c>
      <c r="U147" s="131">
        <v>7.45</v>
      </c>
      <c r="V147" s="132">
        <v>8.04</v>
      </c>
    </row>
    <row r="148" spans="1:22" ht="12.75">
      <c r="A148" s="75">
        <v>2006</v>
      </c>
      <c r="B148" s="129">
        <v>29.39</v>
      </c>
      <c r="C148" s="129">
        <v>24.57</v>
      </c>
      <c r="D148" s="129">
        <v>16.8</v>
      </c>
      <c r="E148" s="129">
        <v>14.93</v>
      </c>
      <c r="F148" s="129">
        <v>17.94</v>
      </c>
      <c r="G148" s="129">
        <v>15.01</v>
      </c>
      <c r="H148" s="129">
        <v>21.11</v>
      </c>
      <c r="I148" s="129">
        <v>16.51</v>
      </c>
      <c r="J148" s="129">
        <v>21.36</v>
      </c>
      <c r="K148" s="130">
        <v>19.06</v>
      </c>
      <c r="L148" s="79"/>
      <c r="M148" s="131">
        <v>10.8</v>
      </c>
      <c r="N148" s="131">
        <v>9.55</v>
      </c>
      <c r="O148" s="131">
        <v>7.61</v>
      </c>
      <c r="P148" s="131">
        <v>7.73</v>
      </c>
      <c r="Q148" s="131">
        <v>10.59</v>
      </c>
      <c r="R148" s="131">
        <v>9.52</v>
      </c>
      <c r="S148" s="131">
        <v>8.28</v>
      </c>
      <c r="T148" s="131">
        <v>7.39</v>
      </c>
      <c r="U148" s="131">
        <v>7.39</v>
      </c>
      <c r="V148" s="132">
        <v>8.43</v>
      </c>
    </row>
    <row r="149" spans="1:22" ht="12.75">
      <c r="A149" s="75">
        <v>2007</v>
      </c>
      <c r="B149" s="129">
        <v>29.84</v>
      </c>
      <c r="C149" s="129">
        <v>24.93</v>
      </c>
      <c r="D149" s="129">
        <v>17.4</v>
      </c>
      <c r="E149" s="129">
        <v>14.84</v>
      </c>
      <c r="F149" s="129">
        <v>17.92</v>
      </c>
      <c r="G149" s="129">
        <v>14.93</v>
      </c>
      <c r="H149" s="129">
        <v>19.93</v>
      </c>
      <c r="I149" s="129">
        <v>16.63</v>
      </c>
      <c r="J149" s="129">
        <v>21.12</v>
      </c>
      <c r="K149" s="130">
        <v>18.97</v>
      </c>
      <c r="L149" s="79"/>
      <c r="M149" s="131">
        <v>10.07</v>
      </c>
      <c r="N149" s="131">
        <v>9.06</v>
      </c>
      <c r="O149" s="131">
        <v>6.97</v>
      </c>
      <c r="P149" s="131">
        <v>7.19</v>
      </c>
      <c r="Q149" s="131">
        <v>9.73</v>
      </c>
      <c r="R149" s="131">
        <v>8.36</v>
      </c>
      <c r="S149" s="131">
        <v>7.41</v>
      </c>
      <c r="T149" s="131">
        <v>6.56</v>
      </c>
      <c r="U149" s="131">
        <v>7.19</v>
      </c>
      <c r="V149" s="132">
        <v>7.82</v>
      </c>
    </row>
    <row r="150" spans="1:22" ht="12.75">
      <c r="A150" s="75">
        <v>2008</v>
      </c>
      <c r="B150" s="129">
        <v>30.95</v>
      </c>
      <c r="C150" s="129">
        <v>26.01</v>
      </c>
      <c r="D150" s="129">
        <v>18.16</v>
      </c>
      <c r="E150" s="129">
        <v>15.16</v>
      </c>
      <c r="F150" s="129">
        <v>18.65</v>
      </c>
      <c r="G150" s="129">
        <v>16.29</v>
      </c>
      <c r="H150" s="129">
        <v>20.73</v>
      </c>
      <c r="I150" s="129">
        <v>17.2</v>
      </c>
      <c r="J150" s="129">
        <v>20.18</v>
      </c>
      <c r="K150" s="130">
        <v>19.6</v>
      </c>
      <c r="L150" s="79"/>
      <c r="M150" s="131">
        <v>10.17</v>
      </c>
      <c r="N150" s="131">
        <v>9.54</v>
      </c>
      <c r="O150" s="131">
        <v>7.48</v>
      </c>
      <c r="P150" s="131">
        <v>7.13</v>
      </c>
      <c r="Q150" s="131">
        <v>9.94</v>
      </c>
      <c r="R150" s="131">
        <v>8.76</v>
      </c>
      <c r="S150" s="131">
        <v>8.06</v>
      </c>
      <c r="T150" s="131">
        <v>6.61</v>
      </c>
      <c r="U150" s="131">
        <v>7.51</v>
      </c>
      <c r="V150" s="132">
        <v>8.16</v>
      </c>
    </row>
    <row r="151" spans="1:22" ht="12.75">
      <c r="A151" s="75">
        <v>2009</v>
      </c>
      <c r="B151" s="129">
        <v>30.79</v>
      </c>
      <c r="C151" s="129">
        <v>26.16</v>
      </c>
      <c r="D151" s="129">
        <v>19.25</v>
      </c>
      <c r="E151" s="129">
        <v>16.11</v>
      </c>
      <c r="F151" s="129">
        <v>19.95</v>
      </c>
      <c r="G151" s="129">
        <v>16.93</v>
      </c>
      <c r="H151" s="129">
        <v>19.45</v>
      </c>
      <c r="I151" s="129">
        <v>17.94</v>
      </c>
      <c r="J151" s="129">
        <v>21.4</v>
      </c>
      <c r="K151" s="130">
        <v>20.22</v>
      </c>
      <c r="L151" s="79"/>
      <c r="M151" s="131">
        <v>8.83</v>
      </c>
      <c r="N151" s="131">
        <v>8.67</v>
      </c>
      <c r="O151" s="131">
        <v>6.27</v>
      </c>
      <c r="P151" s="131">
        <v>6.05</v>
      </c>
      <c r="Q151" s="131">
        <v>8.75</v>
      </c>
      <c r="R151" s="131">
        <v>7.71</v>
      </c>
      <c r="S151" s="131">
        <v>6.83</v>
      </c>
      <c r="T151" s="131">
        <v>6.08</v>
      </c>
      <c r="U151" s="131">
        <v>6.11</v>
      </c>
      <c r="V151" s="132">
        <v>7.08</v>
      </c>
    </row>
    <row r="152" spans="1:22" ht="12.75">
      <c r="A152" s="75">
        <v>2010</v>
      </c>
      <c r="B152" s="129">
        <v>28.27</v>
      </c>
      <c r="C152" s="129">
        <v>27.53</v>
      </c>
      <c r="D152" s="129">
        <v>19.83</v>
      </c>
      <c r="E152" s="129">
        <v>16.79</v>
      </c>
      <c r="F152" s="129">
        <v>19.09</v>
      </c>
      <c r="G152" s="129">
        <v>16.67</v>
      </c>
      <c r="H152" s="129">
        <v>18.58</v>
      </c>
      <c r="I152" s="129">
        <v>18.27</v>
      </c>
      <c r="J152" s="129">
        <v>21.43</v>
      </c>
      <c r="K152" s="130">
        <v>20.02</v>
      </c>
      <c r="L152" s="79"/>
      <c r="M152" s="131">
        <v>8.57</v>
      </c>
      <c r="N152" s="131">
        <v>7.77</v>
      </c>
      <c r="O152" s="131">
        <v>5.93</v>
      </c>
      <c r="P152" s="131">
        <v>5.73</v>
      </c>
      <c r="Q152" s="131">
        <v>7.85</v>
      </c>
      <c r="R152" s="131">
        <v>6.62</v>
      </c>
      <c r="S152" s="131">
        <v>6.4</v>
      </c>
      <c r="T152" s="131">
        <v>5.57</v>
      </c>
      <c r="U152" s="131">
        <v>6</v>
      </c>
      <c r="V152" s="132">
        <v>6.59</v>
      </c>
    </row>
    <row r="153" spans="1:22" ht="12.75">
      <c r="A153" s="75">
        <v>2011</v>
      </c>
      <c r="B153" s="129">
        <v>27.15</v>
      </c>
      <c r="C153" s="129">
        <v>26.99</v>
      </c>
      <c r="D153" s="129">
        <v>20.14</v>
      </c>
      <c r="E153" s="129">
        <v>17.28</v>
      </c>
      <c r="F153" s="129">
        <v>19.11</v>
      </c>
      <c r="G153" s="129">
        <v>17.32</v>
      </c>
      <c r="H153" s="129">
        <v>17.8</v>
      </c>
      <c r="I153" s="129">
        <v>18.05</v>
      </c>
      <c r="J153" s="129">
        <v>21.23</v>
      </c>
      <c r="K153" s="130">
        <v>19.92</v>
      </c>
      <c r="L153" s="79"/>
      <c r="M153" s="131">
        <v>7.95</v>
      </c>
      <c r="N153" s="131">
        <v>7.31</v>
      </c>
      <c r="O153" s="131">
        <v>5.57</v>
      </c>
      <c r="P153" s="131">
        <v>5.6</v>
      </c>
      <c r="Q153" s="131">
        <v>7.71</v>
      </c>
      <c r="R153" s="131">
        <v>6.34</v>
      </c>
      <c r="S153" s="131">
        <v>5.96</v>
      </c>
      <c r="T153" s="131">
        <v>5.34</v>
      </c>
      <c r="U153" s="131">
        <v>5.88</v>
      </c>
      <c r="V153" s="132">
        <v>6.26</v>
      </c>
    </row>
    <row r="154" spans="1:22" ht="12.75">
      <c r="A154" s="75">
        <v>2012</v>
      </c>
      <c r="B154" s="129">
        <v>26.42</v>
      </c>
      <c r="C154" s="129">
        <v>25.68</v>
      </c>
      <c r="D154" s="129">
        <v>20.22</v>
      </c>
      <c r="E154" s="129">
        <v>17.78</v>
      </c>
      <c r="F154" s="129">
        <v>19.1</v>
      </c>
      <c r="G154" s="129">
        <v>17.32</v>
      </c>
      <c r="H154" s="129">
        <v>17.29</v>
      </c>
      <c r="I154" s="129">
        <v>18.37</v>
      </c>
      <c r="J154" s="129">
        <v>21.72</v>
      </c>
      <c r="K154" s="130">
        <v>19.85</v>
      </c>
      <c r="L154" s="79"/>
      <c r="M154" s="131">
        <v>7.58</v>
      </c>
      <c r="N154" s="131">
        <v>6.8</v>
      </c>
      <c r="O154" s="131">
        <v>5.25</v>
      </c>
      <c r="P154" s="131">
        <v>5.34</v>
      </c>
      <c r="Q154" s="131">
        <v>7.54</v>
      </c>
      <c r="R154" s="131">
        <v>6.21</v>
      </c>
      <c r="S154" s="131">
        <v>6.05</v>
      </c>
      <c r="T154" s="131">
        <v>5.22</v>
      </c>
      <c r="U154" s="131">
        <v>5.36</v>
      </c>
      <c r="V154" s="132">
        <v>5.95</v>
      </c>
    </row>
    <row r="155" spans="1:22" ht="12.75">
      <c r="A155" s="75">
        <v>2013</v>
      </c>
      <c r="B155" s="129">
        <v>27.29</v>
      </c>
      <c r="C155" s="129">
        <v>26.49</v>
      </c>
      <c r="D155" s="129">
        <v>20.09</v>
      </c>
      <c r="E155" s="129">
        <v>18.05</v>
      </c>
      <c r="F155" s="129">
        <v>18.76</v>
      </c>
      <c r="G155" s="129">
        <v>17.18</v>
      </c>
      <c r="H155" s="129">
        <v>17.71</v>
      </c>
      <c r="I155" s="129">
        <v>18.68</v>
      </c>
      <c r="J155" s="129">
        <v>22.44</v>
      </c>
      <c r="K155" s="130">
        <v>20.02</v>
      </c>
      <c r="L155" s="79"/>
      <c r="M155" s="131">
        <v>7.39</v>
      </c>
      <c r="N155" s="131">
        <v>6.5</v>
      </c>
      <c r="O155" s="131">
        <v>4.76</v>
      </c>
      <c r="P155" s="131">
        <v>5.07</v>
      </c>
      <c r="Q155" s="131">
        <v>7.09</v>
      </c>
      <c r="R155" s="131">
        <v>5.75</v>
      </c>
      <c r="S155" s="131">
        <v>5.6</v>
      </c>
      <c r="T155" s="131">
        <v>4.88</v>
      </c>
      <c r="U155" s="131">
        <v>5.55</v>
      </c>
      <c r="V155" s="132">
        <v>5.62</v>
      </c>
    </row>
    <row r="156" spans="1:22" ht="12.75">
      <c r="A156" s="75">
        <v>2014</v>
      </c>
      <c r="B156" s="129">
        <v>28.24</v>
      </c>
      <c r="C156" s="129">
        <v>24.99</v>
      </c>
      <c r="D156" s="129">
        <v>19.84</v>
      </c>
      <c r="E156" s="129">
        <v>17.86</v>
      </c>
      <c r="F156" s="129">
        <v>19.94</v>
      </c>
      <c r="G156" s="129">
        <v>17.95</v>
      </c>
      <c r="H156" s="129">
        <v>16.21</v>
      </c>
      <c r="I156" s="129">
        <v>17.25</v>
      </c>
      <c r="J156" s="129">
        <v>20.74</v>
      </c>
      <c r="K156" s="130">
        <v>19.67</v>
      </c>
      <c r="L156" s="79"/>
      <c r="M156" s="131">
        <v>6.43</v>
      </c>
      <c r="N156" s="131">
        <v>5.34</v>
      </c>
      <c r="O156" s="131">
        <v>5.5</v>
      </c>
      <c r="P156" s="131">
        <v>5.47</v>
      </c>
      <c r="Q156" s="131">
        <v>7.92</v>
      </c>
      <c r="R156" s="131">
        <v>6.58</v>
      </c>
      <c r="S156" s="131">
        <v>6.07</v>
      </c>
      <c r="T156" s="131">
        <v>5.48</v>
      </c>
      <c r="U156" s="131">
        <v>6.16</v>
      </c>
      <c r="V156" s="132">
        <v>5.9</v>
      </c>
    </row>
    <row r="157" spans="1:22" ht="12.75">
      <c r="A157" s="75">
        <v>2015</v>
      </c>
      <c r="B157" s="129">
        <v>26.06</v>
      </c>
      <c r="C157" s="129">
        <v>25.09</v>
      </c>
      <c r="D157" s="129">
        <v>20.4</v>
      </c>
      <c r="E157" s="129">
        <v>18.19</v>
      </c>
      <c r="F157" s="129">
        <v>20.19</v>
      </c>
      <c r="G157" s="129">
        <v>18.16</v>
      </c>
      <c r="H157" s="129">
        <v>16.53</v>
      </c>
      <c r="I157" s="129">
        <v>17.45</v>
      </c>
      <c r="J157" s="129">
        <v>21.61</v>
      </c>
      <c r="K157" s="130">
        <v>19.95</v>
      </c>
      <c r="L157" s="79"/>
      <c r="M157" s="131">
        <v>6.17</v>
      </c>
      <c r="N157" s="131">
        <v>5.04</v>
      </c>
      <c r="O157" s="131">
        <v>5.38</v>
      </c>
      <c r="P157" s="131">
        <v>5.52</v>
      </c>
      <c r="Q157" s="131">
        <v>7.74</v>
      </c>
      <c r="R157" s="131">
        <v>6.69</v>
      </c>
      <c r="S157" s="131">
        <v>6</v>
      </c>
      <c r="T157" s="131">
        <v>5.38</v>
      </c>
      <c r="U157" s="131">
        <v>6.44</v>
      </c>
      <c r="V157" s="132">
        <v>5.8</v>
      </c>
    </row>
    <row r="158" spans="1:22" ht="12.75">
      <c r="A158" s="75">
        <v>2016</v>
      </c>
      <c r="B158" s="129">
        <v>23.87</v>
      </c>
      <c r="C158" s="129">
        <v>25.79</v>
      </c>
      <c r="D158" s="129">
        <v>21.19</v>
      </c>
      <c r="E158" s="129">
        <v>18.8</v>
      </c>
      <c r="F158" s="129">
        <v>20.62</v>
      </c>
      <c r="G158" s="129">
        <v>18.73</v>
      </c>
      <c r="H158" s="129">
        <v>17.51</v>
      </c>
      <c r="I158" s="129">
        <v>17.91</v>
      </c>
      <c r="J158" s="129">
        <v>22.44</v>
      </c>
      <c r="K158" s="130">
        <v>20.51</v>
      </c>
      <c r="L158" s="79"/>
      <c r="M158" s="131">
        <v>6.22</v>
      </c>
      <c r="N158" s="131">
        <v>5.16</v>
      </c>
      <c r="O158" s="131">
        <v>5.33</v>
      </c>
      <c r="P158" s="131">
        <v>5.36</v>
      </c>
      <c r="Q158" s="131">
        <v>7.53</v>
      </c>
      <c r="R158" s="131">
        <v>6.64</v>
      </c>
      <c r="S158" s="131">
        <v>5.99</v>
      </c>
      <c r="T158" s="131">
        <v>5.19</v>
      </c>
      <c r="U158" s="131">
        <v>6.09</v>
      </c>
      <c r="V158" s="132">
        <v>5.72</v>
      </c>
    </row>
    <row r="159" spans="1:22" ht="12.75">
      <c r="A159" s="75">
        <v>2017</v>
      </c>
      <c r="B159" s="129">
        <v>23.06</v>
      </c>
      <c r="C159" s="129">
        <v>26.19</v>
      </c>
      <c r="D159" s="129">
        <v>21.78</v>
      </c>
      <c r="E159" s="129">
        <v>19.12</v>
      </c>
      <c r="F159" s="129">
        <v>20.73</v>
      </c>
      <c r="G159" s="129">
        <v>18.72</v>
      </c>
      <c r="H159" s="129">
        <v>17.57</v>
      </c>
      <c r="I159" s="129">
        <v>18.26</v>
      </c>
      <c r="J159" s="129">
        <v>22.64</v>
      </c>
      <c r="K159" s="130">
        <v>20.69</v>
      </c>
      <c r="L159" s="79"/>
      <c r="M159" s="131">
        <v>6.61</v>
      </c>
      <c r="N159" s="131">
        <v>5.53</v>
      </c>
      <c r="O159" s="131">
        <v>5.33</v>
      </c>
      <c r="P159" s="131">
        <v>5.4</v>
      </c>
      <c r="Q159" s="131">
        <v>7.34</v>
      </c>
      <c r="R159" s="131">
        <v>6.61</v>
      </c>
      <c r="S159" s="131">
        <v>5.94</v>
      </c>
      <c r="T159" s="131">
        <v>5.25</v>
      </c>
      <c r="U159" s="131">
        <v>6.19</v>
      </c>
      <c r="V159" s="132">
        <v>5.82</v>
      </c>
    </row>
    <row r="160" spans="1:22" ht="12.75">
      <c r="A160" s="75">
        <v>2018</v>
      </c>
      <c r="B160" s="129">
        <v>24.22</v>
      </c>
      <c r="C160" s="129">
        <v>26.49</v>
      </c>
      <c r="D160" s="129">
        <v>21.8</v>
      </c>
      <c r="E160" s="129">
        <v>18.88</v>
      </c>
      <c r="F160" s="129">
        <v>20.65</v>
      </c>
      <c r="G160" s="129">
        <v>18.55</v>
      </c>
      <c r="H160" s="129">
        <v>17.36</v>
      </c>
      <c r="I160" s="129">
        <v>18.09</v>
      </c>
      <c r="J160" s="129">
        <v>22.3</v>
      </c>
      <c r="K160" s="130">
        <v>20.62</v>
      </c>
      <c r="L160" s="79"/>
      <c r="M160" s="131">
        <v>6.82</v>
      </c>
      <c r="N160" s="131">
        <v>5.81</v>
      </c>
      <c r="O160" s="131">
        <v>5.37</v>
      </c>
      <c r="P160" s="131">
        <v>5.47</v>
      </c>
      <c r="Q160" s="131">
        <v>7.38</v>
      </c>
      <c r="R160" s="131">
        <v>6.71</v>
      </c>
      <c r="S160" s="131">
        <v>6.02</v>
      </c>
      <c r="T160" s="131">
        <v>5.34</v>
      </c>
      <c r="U160" s="131">
        <v>6.25</v>
      </c>
      <c r="V160" s="132">
        <v>5.92</v>
      </c>
    </row>
    <row r="161" spans="1:22" ht="12.75">
      <c r="A161" s="75">
        <v>2019</v>
      </c>
      <c r="B161" s="129">
        <v>25.7</v>
      </c>
      <c r="C161" s="129">
        <v>27.31</v>
      </c>
      <c r="D161" s="129">
        <v>22.03</v>
      </c>
      <c r="E161" s="129">
        <v>18.79</v>
      </c>
      <c r="F161" s="129">
        <v>20.8</v>
      </c>
      <c r="G161" s="129">
        <v>18.45</v>
      </c>
      <c r="H161" s="129">
        <v>17.49</v>
      </c>
      <c r="I161" s="129">
        <v>18.17</v>
      </c>
      <c r="J161" s="129">
        <v>22.21</v>
      </c>
      <c r="K161" s="130">
        <v>20.8</v>
      </c>
      <c r="L161" s="79"/>
      <c r="M161" s="131">
        <v>7.25</v>
      </c>
      <c r="N161" s="131">
        <v>6.24</v>
      </c>
      <c r="O161" s="131">
        <v>5.58</v>
      </c>
      <c r="P161" s="131">
        <v>5.73</v>
      </c>
      <c r="Q161" s="131">
        <v>7.69</v>
      </c>
      <c r="R161" s="131">
        <v>7</v>
      </c>
      <c r="S161" s="131">
        <v>6.3</v>
      </c>
      <c r="T161" s="131">
        <v>5.64</v>
      </c>
      <c r="U161" s="131">
        <v>6.49</v>
      </c>
      <c r="V161" s="132">
        <v>6.22</v>
      </c>
    </row>
    <row r="162" spans="1:22" ht="12.75">
      <c r="A162" s="75">
        <v>2020</v>
      </c>
      <c r="B162" s="129">
        <v>26.91</v>
      </c>
      <c r="C162" s="129">
        <v>28.34</v>
      </c>
      <c r="D162" s="129">
        <v>22.71</v>
      </c>
      <c r="E162" s="129">
        <v>18.83</v>
      </c>
      <c r="F162" s="129">
        <v>21.27</v>
      </c>
      <c r="G162" s="129">
        <v>18.55</v>
      </c>
      <c r="H162" s="129">
        <v>17.93</v>
      </c>
      <c r="I162" s="129">
        <v>18.44</v>
      </c>
      <c r="J162" s="129">
        <v>22.32</v>
      </c>
      <c r="K162" s="130">
        <v>21.23</v>
      </c>
      <c r="L162" s="79"/>
      <c r="M162" s="131">
        <v>7.57</v>
      </c>
      <c r="N162" s="131">
        <v>6.56</v>
      </c>
      <c r="O162" s="131">
        <v>5.84</v>
      </c>
      <c r="P162" s="131">
        <v>6.01</v>
      </c>
      <c r="Q162" s="131">
        <v>8.06</v>
      </c>
      <c r="R162" s="131">
        <v>7.34</v>
      </c>
      <c r="S162" s="131">
        <v>6.61</v>
      </c>
      <c r="T162" s="131">
        <v>5.94</v>
      </c>
      <c r="U162" s="131">
        <v>6.73</v>
      </c>
      <c r="V162" s="132">
        <v>6.51</v>
      </c>
    </row>
    <row r="163" spans="1:22" ht="12.75">
      <c r="A163" s="25">
        <v>2021</v>
      </c>
      <c r="B163" s="129">
        <v>27.92</v>
      </c>
      <c r="C163" s="129">
        <v>29.47</v>
      </c>
      <c r="D163" s="129">
        <v>23.12</v>
      </c>
      <c r="E163" s="129">
        <v>18.92</v>
      </c>
      <c r="F163" s="129">
        <v>21.68</v>
      </c>
      <c r="G163" s="129">
        <v>18.62</v>
      </c>
      <c r="H163" s="129">
        <v>18.27</v>
      </c>
      <c r="I163" s="129">
        <v>18.67</v>
      </c>
      <c r="J163" s="129">
        <v>22.45</v>
      </c>
      <c r="K163" s="130">
        <v>21.61</v>
      </c>
      <c r="L163" s="79"/>
      <c r="M163" s="131">
        <v>7.84</v>
      </c>
      <c r="N163" s="131">
        <v>6.83</v>
      </c>
      <c r="O163" s="131">
        <v>6</v>
      </c>
      <c r="P163" s="131">
        <v>6.19</v>
      </c>
      <c r="Q163" s="131">
        <v>8.32</v>
      </c>
      <c r="R163" s="131">
        <v>7.48</v>
      </c>
      <c r="S163" s="131">
        <v>6.73</v>
      </c>
      <c r="T163" s="131">
        <v>6.16</v>
      </c>
      <c r="U163" s="131">
        <v>6.89</v>
      </c>
      <c r="V163" s="132">
        <v>6.71</v>
      </c>
    </row>
    <row r="164" spans="1:22" ht="12.75">
      <c r="A164" s="25">
        <v>2022</v>
      </c>
      <c r="B164" s="129">
        <v>28.58</v>
      </c>
      <c r="C164" s="129">
        <v>29.99</v>
      </c>
      <c r="D164" s="129">
        <v>23.42</v>
      </c>
      <c r="E164" s="129">
        <v>18.91</v>
      </c>
      <c r="F164" s="129">
        <v>21.84</v>
      </c>
      <c r="G164" s="129">
        <v>18.58</v>
      </c>
      <c r="H164" s="129">
        <v>18.45</v>
      </c>
      <c r="I164" s="129">
        <v>18.83</v>
      </c>
      <c r="J164" s="129">
        <v>22.51</v>
      </c>
      <c r="K164" s="130">
        <v>21.78</v>
      </c>
      <c r="L164" s="79"/>
      <c r="M164" s="131">
        <v>8.03</v>
      </c>
      <c r="N164" s="131">
        <v>7.02</v>
      </c>
      <c r="O164" s="131">
        <v>6.08</v>
      </c>
      <c r="P164" s="131">
        <v>6.27</v>
      </c>
      <c r="Q164" s="131">
        <v>8.43</v>
      </c>
      <c r="R164" s="131">
        <v>7.54</v>
      </c>
      <c r="S164" s="131">
        <v>6.77</v>
      </c>
      <c r="T164" s="131">
        <v>6.3</v>
      </c>
      <c r="U164" s="131">
        <v>6.98</v>
      </c>
      <c r="V164" s="132">
        <v>6.83</v>
      </c>
    </row>
    <row r="165" spans="1:22" ht="12.75">
      <c r="A165" s="25">
        <v>2023</v>
      </c>
      <c r="B165" s="129">
        <v>29.32</v>
      </c>
      <c r="C165" s="129">
        <v>30.43</v>
      </c>
      <c r="D165" s="129">
        <v>23.68</v>
      </c>
      <c r="E165" s="129">
        <v>18.94</v>
      </c>
      <c r="F165" s="129">
        <v>21.99</v>
      </c>
      <c r="G165" s="129">
        <v>18.54</v>
      </c>
      <c r="H165" s="129">
        <v>18.85</v>
      </c>
      <c r="I165" s="129">
        <v>18.98</v>
      </c>
      <c r="J165" s="129">
        <v>22.44</v>
      </c>
      <c r="K165" s="130">
        <v>21.96</v>
      </c>
      <c r="L165" s="79"/>
      <c r="M165" s="131">
        <v>8.2</v>
      </c>
      <c r="N165" s="131">
        <v>7.18</v>
      </c>
      <c r="O165" s="131">
        <v>6.16</v>
      </c>
      <c r="P165" s="131">
        <v>6.35</v>
      </c>
      <c r="Q165" s="131">
        <v>8.6</v>
      </c>
      <c r="R165" s="131">
        <v>7.63</v>
      </c>
      <c r="S165" s="131">
        <v>6.85</v>
      </c>
      <c r="T165" s="131">
        <v>6.42</v>
      </c>
      <c r="U165" s="131">
        <v>7.07</v>
      </c>
      <c r="V165" s="132">
        <v>6.94</v>
      </c>
    </row>
    <row r="166" spans="1:22" ht="12.75">
      <c r="A166" s="25">
        <v>2024</v>
      </c>
      <c r="B166" s="129">
        <v>29.62</v>
      </c>
      <c r="C166" s="129">
        <v>30.71</v>
      </c>
      <c r="D166" s="129">
        <v>23.72</v>
      </c>
      <c r="E166" s="129">
        <v>18.97</v>
      </c>
      <c r="F166" s="129">
        <v>22.07</v>
      </c>
      <c r="G166" s="129">
        <v>18.51</v>
      </c>
      <c r="H166" s="129">
        <v>18.84</v>
      </c>
      <c r="I166" s="129">
        <v>19.11</v>
      </c>
      <c r="J166" s="129">
        <v>22.41</v>
      </c>
      <c r="K166" s="130">
        <v>22.01</v>
      </c>
      <c r="L166" s="79"/>
      <c r="M166" s="131">
        <v>8.34</v>
      </c>
      <c r="N166" s="131">
        <v>7.33</v>
      </c>
      <c r="O166" s="131">
        <v>6.21</v>
      </c>
      <c r="P166" s="131">
        <v>6.39</v>
      </c>
      <c r="Q166" s="131">
        <v>8.81</v>
      </c>
      <c r="R166" s="131">
        <v>7.7</v>
      </c>
      <c r="S166" s="131">
        <v>6.89</v>
      </c>
      <c r="T166" s="131">
        <v>6.5</v>
      </c>
      <c r="U166" s="131">
        <v>7.12</v>
      </c>
      <c r="V166" s="132">
        <v>7.03</v>
      </c>
    </row>
    <row r="167" spans="1:22" ht="12.75">
      <c r="A167" s="25">
        <v>2025</v>
      </c>
      <c r="B167" s="129">
        <v>30.23</v>
      </c>
      <c r="C167" s="129">
        <v>31.26</v>
      </c>
      <c r="D167" s="129">
        <v>24.11</v>
      </c>
      <c r="E167" s="129">
        <v>19.01</v>
      </c>
      <c r="F167" s="129">
        <v>22.24</v>
      </c>
      <c r="G167" s="129">
        <v>18.55</v>
      </c>
      <c r="H167" s="129">
        <v>19.16</v>
      </c>
      <c r="I167" s="129">
        <v>19.27</v>
      </c>
      <c r="J167" s="129">
        <v>22.57</v>
      </c>
      <c r="K167" s="130">
        <v>22.25</v>
      </c>
      <c r="L167" s="79"/>
      <c r="M167" s="131">
        <v>8.48</v>
      </c>
      <c r="N167" s="131">
        <v>7.45</v>
      </c>
      <c r="O167" s="131">
        <v>6.29</v>
      </c>
      <c r="P167" s="131">
        <v>6.48</v>
      </c>
      <c r="Q167" s="131">
        <v>8.91</v>
      </c>
      <c r="R167" s="131">
        <v>7.81</v>
      </c>
      <c r="S167" s="131">
        <v>6.99</v>
      </c>
      <c r="T167" s="131">
        <v>6.63</v>
      </c>
      <c r="U167" s="131">
        <v>7.25</v>
      </c>
      <c r="V167" s="132">
        <v>7.14</v>
      </c>
    </row>
    <row r="168" spans="1:22" ht="12.75">
      <c r="A168" s="25">
        <v>2026</v>
      </c>
      <c r="B168" s="129">
        <v>30.34</v>
      </c>
      <c r="C168" s="129">
        <v>31.53</v>
      </c>
      <c r="D168" s="129">
        <v>24.25</v>
      </c>
      <c r="E168" s="129">
        <v>19.08</v>
      </c>
      <c r="F168" s="129">
        <v>22.36</v>
      </c>
      <c r="G168" s="129">
        <v>18.55</v>
      </c>
      <c r="H168" s="129">
        <v>19.26</v>
      </c>
      <c r="I168" s="129">
        <v>19.37</v>
      </c>
      <c r="J168" s="129">
        <v>22.68</v>
      </c>
      <c r="K168" s="130">
        <v>22.35</v>
      </c>
      <c r="L168" s="79"/>
      <c r="M168" s="131">
        <v>8.55</v>
      </c>
      <c r="N168" s="131">
        <v>7.47</v>
      </c>
      <c r="O168" s="131">
        <v>6.41</v>
      </c>
      <c r="P168" s="131">
        <v>6.61</v>
      </c>
      <c r="Q168" s="131">
        <v>9.01</v>
      </c>
      <c r="R168" s="131">
        <v>7.97</v>
      </c>
      <c r="S168" s="131">
        <v>7.14</v>
      </c>
      <c r="T168" s="131">
        <v>6.79</v>
      </c>
      <c r="U168" s="131">
        <v>7.38</v>
      </c>
      <c r="V168" s="132">
        <v>7.25</v>
      </c>
    </row>
    <row r="169" spans="1:22" ht="12.75">
      <c r="A169" s="25">
        <v>2027</v>
      </c>
      <c r="B169" s="129">
        <v>30.33</v>
      </c>
      <c r="C169" s="129">
        <v>31.68</v>
      </c>
      <c r="D169" s="129">
        <v>24.42</v>
      </c>
      <c r="E169" s="129">
        <v>19.11</v>
      </c>
      <c r="F169" s="129">
        <v>22.4</v>
      </c>
      <c r="G169" s="129">
        <v>18.53</v>
      </c>
      <c r="H169" s="129">
        <v>19.55</v>
      </c>
      <c r="I169" s="129">
        <v>19.46</v>
      </c>
      <c r="J169" s="129">
        <v>22.7</v>
      </c>
      <c r="K169" s="130">
        <v>22.44</v>
      </c>
      <c r="L169" s="79"/>
      <c r="M169" s="131">
        <v>8.52</v>
      </c>
      <c r="N169" s="131">
        <v>7.36</v>
      </c>
      <c r="O169" s="131">
        <v>6.41</v>
      </c>
      <c r="P169" s="131">
        <v>6.62</v>
      </c>
      <c r="Q169" s="131">
        <v>9.04</v>
      </c>
      <c r="R169" s="131">
        <v>8</v>
      </c>
      <c r="S169" s="131">
        <v>7.16</v>
      </c>
      <c r="T169" s="131">
        <v>6.81</v>
      </c>
      <c r="U169" s="131">
        <v>7.39</v>
      </c>
      <c r="V169" s="132">
        <v>7.24</v>
      </c>
    </row>
    <row r="170" spans="1:22" ht="12.75">
      <c r="A170" s="25">
        <v>2028</v>
      </c>
      <c r="B170" s="129">
        <v>30.63</v>
      </c>
      <c r="C170" s="129">
        <v>31.95</v>
      </c>
      <c r="D170" s="129">
        <v>24.6</v>
      </c>
      <c r="E170" s="129">
        <v>19.13</v>
      </c>
      <c r="F170" s="129">
        <v>22.42</v>
      </c>
      <c r="G170" s="129">
        <v>18.48</v>
      </c>
      <c r="H170" s="129">
        <v>19.61</v>
      </c>
      <c r="I170" s="129">
        <v>19.45</v>
      </c>
      <c r="J170" s="129">
        <v>22.61</v>
      </c>
      <c r="K170" s="130">
        <v>22.48</v>
      </c>
      <c r="L170" s="79"/>
      <c r="M170" s="131">
        <v>8.44</v>
      </c>
      <c r="N170" s="131">
        <v>7.25</v>
      </c>
      <c r="O170" s="131">
        <v>6.37</v>
      </c>
      <c r="P170" s="131">
        <v>6.58</v>
      </c>
      <c r="Q170" s="131">
        <v>9.06</v>
      </c>
      <c r="R170" s="131">
        <v>7.98</v>
      </c>
      <c r="S170" s="131">
        <v>7.16</v>
      </c>
      <c r="T170" s="131">
        <v>6.78</v>
      </c>
      <c r="U170" s="131">
        <v>7.32</v>
      </c>
      <c r="V170" s="132">
        <v>7.19</v>
      </c>
    </row>
    <row r="171" spans="1:22" ht="12.75">
      <c r="A171" s="25">
        <v>2029</v>
      </c>
      <c r="B171" s="129">
        <v>30.49</v>
      </c>
      <c r="C171" s="129">
        <v>31.93</v>
      </c>
      <c r="D171" s="129">
        <v>24.58</v>
      </c>
      <c r="E171" s="129">
        <v>19.12</v>
      </c>
      <c r="F171" s="129">
        <v>22.42</v>
      </c>
      <c r="G171" s="129">
        <v>18.44</v>
      </c>
      <c r="H171" s="129">
        <v>19.5</v>
      </c>
      <c r="I171" s="129">
        <v>19.44</v>
      </c>
      <c r="J171" s="129">
        <v>22.5</v>
      </c>
      <c r="K171" s="130">
        <v>22.42</v>
      </c>
      <c r="L171" s="79"/>
      <c r="M171" s="131">
        <v>8.41</v>
      </c>
      <c r="N171" s="131">
        <v>7.18</v>
      </c>
      <c r="O171" s="131">
        <v>6.37</v>
      </c>
      <c r="P171" s="131">
        <v>6.59</v>
      </c>
      <c r="Q171" s="131">
        <v>9.12</v>
      </c>
      <c r="R171" s="131">
        <v>8.01</v>
      </c>
      <c r="S171" s="131">
        <v>7.19</v>
      </c>
      <c r="T171" s="131">
        <v>6.8</v>
      </c>
      <c r="U171" s="131">
        <v>7.31</v>
      </c>
      <c r="V171" s="132">
        <v>7.19</v>
      </c>
    </row>
    <row r="172" spans="1:22" ht="12.75">
      <c r="A172" s="25">
        <v>2030</v>
      </c>
      <c r="B172" s="129">
        <v>30.55</v>
      </c>
      <c r="C172" s="129">
        <v>32.04</v>
      </c>
      <c r="D172" s="129">
        <v>24.63</v>
      </c>
      <c r="E172" s="129">
        <v>19.14</v>
      </c>
      <c r="F172" s="129">
        <v>22.45</v>
      </c>
      <c r="G172" s="129">
        <v>18.38</v>
      </c>
      <c r="H172" s="129">
        <v>19.52</v>
      </c>
      <c r="I172" s="129">
        <v>19.53</v>
      </c>
      <c r="J172" s="129">
        <v>22.51</v>
      </c>
      <c r="K172" s="130">
        <v>22.44</v>
      </c>
      <c r="L172" s="79"/>
      <c r="M172" s="131">
        <v>8.39</v>
      </c>
      <c r="N172" s="131">
        <v>7.12</v>
      </c>
      <c r="O172" s="131">
        <v>6.39</v>
      </c>
      <c r="P172" s="131">
        <v>6.63</v>
      </c>
      <c r="Q172" s="131">
        <v>8.92</v>
      </c>
      <c r="R172" s="131">
        <v>8.07</v>
      </c>
      <c r="S172" s="131">
        <v>7.25</v>
      </c>
      <c r="T172" s="131">
        <v>6.85</v>
      </c>
      <c r="U172" s="131">
        <v>7.34</v>
      </c>
      <c r="V172" s="132">
        <v>7.18</v>
      </c>
    </row>
    <row r="173" spans="1:22" ht="12.75">
      <c r="A173" s="25">
        <v>2031</v>
      </c>
      <c r="B173" s="129">
        <v>30.34</v>
      </c>
      <c r="C173" s="129">
        <v>32.02</v>
      </c>
      <c r="D173" s="129">
        <v>24.72</v>
      </c>
      <c r="E173" s="129">
        <v>19.18</v>
      </c>
      <c r="F173" s="129">
        <v>22.56</v>
      </c>
      <c r="G173" s="129">
        <v>18.39</v>
      </c>
      <c r="H173" s="129">
        <v>19.61</v>
      </c>
      <c r="I173" s="129">
        <v>19.64</v>
      </c>
      <c r="J173" s="129">
        <v>22.5</v>
      </c>
      <c r="K173" s="130">
        <v>22.49</v>
      </c>
      <c r="L173" s="73"/>
      <c r="M173" s="131">
        <v>8.44</v>
      </c>
      <c r="N173" s="131">
        <v>7.15</v>
      </c>
      <c r="O173" s="131">
        <v>6.5</v>
      </c>
      <c r="P173" s="131">
        <v>6.73</v>
      </c>
      <c r="Q173" s="131">
        <v>9.11</v>
      </c>
      <c r="R173" s="131">
        <v>8.25</v>
      </c>
      <c r="S173" s="131">
        <v>7.43</v>
      </c>
      <c r="T173" s="131">
        <v>6.95</v>
      </c>
      <c r="U173" s="131">
        <v>7.4</v>
      </c>
      <c r="V173" s="132">
        <v>7.28</v>
      </c>
    </row>
    <row r="174" spans="1:22" ht="12.75">
      <c r="A174" s="25">
        <v>2032</v>
      </c>
      <c r="B174" s="129">
        <v>30.5</v>
      </c>
      <c r="C174" s="129">
        <v>32.24</v>
      </c>
      <c r="D174" s="129">
        <v>24.83</v>
      </c>
      <c r="E174" s="129">
        <v>19.25</v>
      </c>
      <c r="F174" s="129">
        <v>22.69</v>
      </c>
      <c r="G174" s="129">
        <v>18.38</v>
      </c>
      <c r="H174" s="129">
        <v>19.84</v>
      </c>
      <c r="I174" s="129">
        <v>19.78</v>
      </c>
      <c r="J174" s="129">
        <v>22.53</v>
      </c>
      <c r="K174" s="130">
        <v>22.6</v>
      </c>
      <c r="L174" s="73"/>
      <c r="M174" s="131">
        <v>8.55</v>
      </c>
      <c r="N174" s="131">
        <v>7.21</v>
      </c>
      <c r="O174" s="131">
        <v>6.62</v>
      </c>
      <c r="P174" s="131">
        <v>6.84</v>
      </c>
      <c r="Q174" s="131">
        <v>9.17</v>
      </c>
      <c r="R174" s="131">
        <v>8.4</v>
      </c>
      <c r="S174" s="131">
        <v>7.57</v>
      </c>
      <c r="T174" s="131">
        <v>7.08</v>
      </c>
      <c r="U174" s="131">
        <v>7.52</v>
      </c>
      <c r="V174" s="132">
        <v>7.39</v>
      </c>
    </row>
    <row r="175" spans="1:22" ht="12.75">
      <c r="A175" s="25">
        <v>2033</v>
      </c>
      <c r="B175" s="129">
        <v>30.5</v>
      </c>
      <c r="C175" s="129">
        <v>32.48</v>
      </c>
      <c r="D175" s="129">
        <v>25.02</v>
      </c>
      <c r="E175" s="129">
        <v>19.26</v>
      </c>
      <c r="F175" s="129">
        <v>22.83</v>
      </c>
      <c r="G175" s="129">
        <v>18.41</v>
      </c>
      <c r="H175" s="129">
        <v>20.04</v>
      </c>
      <c r="I175" s="129">
        <v>19.93</v>
      </c>
      <c r="J175" s="129">
        <v>22.59</v>
      </c>
      <c r="K175" s="130">
        <v>22.73</v>
      </c>
      <c r="L175" s="73"/>
      <c r="M175" s="131">
        <v>8.65</v>
      </c>
      <c r="N175" s="131">
        <v>7.3</v>
      </c>
      <c r="O175" s="131">
        <v>6.73</v>
      </c>
      <c r="P175" s="131">
        <v>6.94</v>
      </c>
      <c r="Q175" s="131">
        <v>9.34</v>
      </c>
      <c r="R175" s="131">
        <v>8.56</v>
      </c>
      <c r="S175" s="131">
        <v>7.72</v>
      </c>
      <c r="T175" s="131">
        <v>7.19</v>
      </c>
      <c r="U175" s="131">
        <v>7.6</v>
      </c>
      <c r="V175" s="132">
        <v>7.5</v>
      </c>
    </row>
    <row r="176" spans="1:22" ht="12.75">
      <c r="A176" s="25">
        <v>2034</v>
      </c>
      <c r="B176" s="129">
        <v>30.59</v>
      </c>
      <c r="C176" s="129">
        <v>32.7</v>
      </c>
      <c r="D176" s="129">
        <v>25.17</v>
      </c>
      <c r="E176" s="129">
        <v>19.32</v>
      </c>
      <c r="F176" s="129">
        <v>22.96</v>
      </c>
      <c r="G176" s="129">
        <v>18.44</v>
      </c>
      <c r="H176" s="129">
        <v>20.17</v>
      </c>
      <c r="I176" s="129">
        <v>20.03</v>
      </c>
      <c r="J176" s="129">
        <v>22.64</v>
      </c>
      <c r="K176" s="130">
        <v>22.83</v>
      </c>
      <c r="L176" s="73"/>
      <c r="M176" s="131">
        <v>8.75</v>
      </c>
      <c r="N176" s="131">
        <v>7.38</v>
      </c>
      <c r="O176" s="131">
        <v>6.83</v>
      </c>
      <c r="P176" s="131">
        <v>7.05</v>
      </c>
      <c r="Q176" s="131">
        <v>9.42</v>
      </c>
      <c r="R176" s="131">
        <v>8.71</v>
      </c>
      <c r="S176" s="131">
        <v>7.86</v>
      </c>
      <c r="T176" s="131">
        <v>7.31</v>
      </c>
      <c r="U176" s="131">
        <v>7.68</v>
      </c>
      <c r="V176" s="132">
        <v>7.6</v>
      </c>
    </row>
    <row r="177" spans="1:22" ht="12.75">
      <c r="A177" s="25">
        <v>2035</v>
      </c>
      <c r="B177" s="129">
        <v>30.66</v>
      </c>
      <c r="C177" s="129">
        <v>32.85</v>
      </c>
      <c r="D177" s="129">
        <v>25.27</v>
      </c>
      <c r="E177" s="129">
        <v>19.35</v>
      </c>
      <c r="F177" s="129">
        <v>23.07</v>
      </c>
      <c r="G177" s="129">
        <v>18.43</v>
      </c>
      <c r="H177" s="129">
        <v>20.36</v>
      </c>
      <c r="I177" s="129">
        <v>20.12</v>
      </c>
      <c r="J177" s="129">
        <v>22.73</v>
      </c>
      <c r="K177" s="130">
        <v>22.93</v>
      </c>
      <c r="L177" s="73"/>
      <c r="M177" s="131">
        <v>8.91</v>
      </c>
      <c r="N177" s="131">
        <v>7.51</v>
      </c>
      <c r="O177" s="131">
        <v>6.93</v>
      </c>
      <c r="P177" s="131">
        <v>7.16</v>
      </c>
      <c r="Q177" s="131">
        <v>9.49</v>
      </c>
      <c r="R177" s="131">
        <v>8.83</v>
      </c>
      <c r="S177" s="131">
        <v>7.98</v>
      </c>
      <c r="T177" s="131">
        <v>7.46</v>
      </c>
      <c r="U177" s="131">
        <v>7.8</v>
      </c>
      <c r="V177" s="132">
        <v>7.72</v>
      </c>
    </row>
    <row r="178" spans="1:22" ht="12.75">
      <c r="A178" s="25">
        <v>2036</v>
      </c>
      <c r="B178" s="133">
        <v>30.68</v>
      </c>
      <c r="C178" s="133">
        <v>32.98</v>
      </c>
      <c r="D178" s="133">
        <v>25.34</v>
      </c>
      <c r="E178" s="133">
        <v>19.34</v>
      </c>
      <c r="F178" s="133">
        <v>23.15</v>
      </c>
      <c r="G178" s="133">
        <v>18.39</v>
      </c>
      <c r="H178" s="133">
        <v>20.5</v>
      </c>
      <c r="I178" s="133">
        <v>20.24</v>
      </c>
      <c r="J178" s="133">
        <v>22.8</v>
      </c>
      <c r="K178" s="132">
        <v>23</v>
      </c>
      <c r="L178" s="73"/>
      <c r="M178" s="132">
        <v>9.03</v>
      </c>
      <c r="N178" s="132">
        <v>7.61</v>
      </c>
      <c r="O178" s="132">
        <v>7.03</v>
      </c>
      <c r="P178" s="132">
        <v>7.27</v>
      </c>
      <c r="Q178" s="132">
        <v>9.78</v>
      </c>
      <c r="R178" s="132">
        <v>8.96</v>
      </c>
      <c r="S178" s="132">
        <v>8.09</v>
      </c>
      <c r="T178" s="132">
        <v>7.61</v>
      </c>
      <c r="U178" s="132">
        <v>7.91</v>
      </c>
      <c r="V178" s="132">
        <v>7.85</v>
      </c>
    </row>
    <row r="179" spans="1:22" ht="12.75">
      <c r="A179" s="25">
        <v>2037</v>
      </c>
      <c r="B179" s="133">
        <v>30.49</v>
      </c>
      <c r="C179" s="133">
        <v>33.3</v>
      </c>
      <c r="D179" s="133">
        <v>25.46</v>
      </c>
      <c r="E179" s="133">
        <v>19.36</v>
      </c>
      <c r="F179" s="133">
        <v>23.29</v>
      </c>
      <c r="G179" s="133">
        <v>18.43</v>
      </c>
      <c r="H179" s="133">
        <v>20.68</v>
      </c>
      <c r="I179" s="133">
        <v>20.46</v>
      </c>
      <c r="J179" s="133">
        <v>22.9</v>
      </c>
      <c r="K179" s="132">
        <v>23.12</v>
      </c>
      <c r="L179" s="73"/>
      <c r="M179" s="132">
        <v>9.22</v>
      </c>
      <c r="N179" s="132">
        <v>7.82</v>
      </c>
      <c r="O179" s="132">
        <v>7.1</v>
      </c>
      <c r="P179" s="132">
        <v>7.35</v>
      </c>
      <c r="Q179" s="132">
        <v>10.17</v>
      </c>
      <c r="R179" s="132">
        <v>9.05</v>
      </c>
      <c r="S179" s="132">
        <v>8.18</v>
      </c>
      <c r="T179" s="132">
        <v>7.7</v>
      </c>
      <c r="U179" s="132">
        <v>7.97</v>
      </c>
      <c r="V179" s="132">
        <v>7.99</v>
      </c>
    </row>
    <row r="180" spans="1:22" ht="12.75">
      <c r="A180" s="25">
        <v>2038</v>
      </c>
      <c r="B180" s="133">
        <v>31.01</v>
      </c>
      <c r="C180" s="133">
        <v>33.74</v>
      </c>
      <c r="D180" s="133">
        <v>25.7</v>
      </c>
      <c r="E180" s="133">
        <v>19.42</v>
      </c>
      <c r="F180" s="133">
        <v>23.53</v>
      </c>
      <c r="G180" s="133">
        <v>18.55</v>
      </c>
      <c r="H180" s="133">
        <v>20.92</v>
      </c>
      <c r="I180" s="133">
        <v>20.67</v>
      </c>
      <c r="J180" s="133">
        <v>23</v>
      </c>
      <c r="K180" s="132">
        <v>23.33</v>
      </c>
      <c r="L180" s="73"/>
      <c r="M180" s="132">
        <v>9.47</v>
      </c>
      <c r="N180" s="132">
        <v>8.08</v>
      </c>
      <c r="O180" s="132">
        <v>7.22</v>
      </c>
      <c r="P180" s="132">
        <v>7.51</v>
      </c>
      <c r="Q180" s="132">
        <v>10.51</v>
      </c>
      <c r="R180" s="132">
        <v>9.2</v>
      </c>
      <c r="S180" s="132">
        <v>8.32</v>
      </c>
      <c r="T180" s="132">
        <v>7.9</v>
      </c>
      <c r="U180" s="132">
        <v>8.11</v>
      </c>
      <c r="V180" s="132">
        <v>8.18</v>
      </c>
    </row>
    <row r="181" spans="1:22" ht="12.75">
      <c r="A181" s="25">
        <v>2039</v>
      </c>
      <c r="B181" s="133">
        <v>31.6</v>
      </c>
      <c r="C181" s="133">
        <v>34.26</v>
      </c>
      <c r="D181" s="133">
        <v>25.96</v>
      </c>
      <c r="E181" s="133">
        <v>19.51</v>
      </c>
      <c r="F181" s="133">
        <v>23.8</v>
      </c>
      <c r="G181" s="133">
        <v>18.71</v>
      </c>
      <c r="H181" s="133">
        <v>21.16</v>
      </c>
      <c r="I181" s="133">
        <v>20.8</v>
      </c>
      <c r="J181" s="133">
        <v>23.12</v>
      </c>
      <c r="K181" s="132">
        <v>23.57</v>
      </c>
      <c r="L181" s="73"/>
      <c r="M181" s="132">
        <v>9.76</v>
      </c>
      <c r="N181" s="132">
        <v>8.38</v>
      </c>
      <c r="O181" s="132">
        <v>7.49</v>
      </c>
      <c r="P181" s="132">
        <v>7.72</v>
      </c>
      <c r="Q181" s="132">
        <v>10.78</v>
      </c>
      <c r="R181" s="132">
        <v>9.44</v>
      </c>
      <c r="S181" s="132">
        <v>8.56</v>
      </c>
      <c r="T181" s="132">
        <v>8.13</v>
      </c>
      <c r="U181" s="132">
        <v>8.29</v>
      </c>
      <c r="V181" s="132">
        <v>8.43</v>
      </c>
    </row>
    <row r="182" spans="1:22" ht="12.75">
      <c r="A182" s="25">
        <v>2040</v>
      </c>
      <c r="B182" s="133">
        <v>31.93</v>
      </c>
      <c r="C182" s="133">
        <v>34.58</v>
      </c>
      <c r="D182" s="133">
        <v>26.29</v>
      </c>
      <c r="E182" s="133">
        <v>19.57</v>
      </c>
      <c r="F182" s="133">
        <v>24.09</v>
      </c>
      <c r="G182" s="133">
        <v>18.87</v>
      </c>
      <c r="H182" s="133">
        <v>21.64</v>
      </c>
      <c r="I182" s="133">
        <v>20.93</v>
      </c>
      <c r="J182" s="133">
        <v>23.2</v>
      </c>
      <c r="K182" s="132">
        <v>23.83</v>
      </c>
      <c r="L182" s="73"/>
      <c r="M182" s="132">
        <v>9.98</v>
      </c>
      <c r="N182" s="132">
        <v>8.62</v>
      </c>
      <c r="O182" s="132">
        <v>7.73</v>
      </c>
      <c r="P182" s="132">
        <v>7.93</v>
      </c>
      <c r="Q182" s="132">
        <v>11.24</v>
      </c>
      <c r="R182" s="132">
        <v>9.76</v>
      </c>
      <c r="S182" s="132">
        <v>8.88</v>
      </c>
      <c r="T182" s="132">
        <v>8.35</v>
      </c>
      <c r="U182" s="132">
        <v>8.45</v>
      </c>
      <c r="V182" s="132">
        <v>8.69</v>
      </c>
    </row>
  </sheetData>
  <sheetProtection/>
  <mergeCells count="4">
    <mergeCell ref="B1:F1"/>
    <mergeCell ref="B38:F38"/>
    <mergeCell ref="B75:K75"/>
    <mergeCell ref="M75:V75"/>
  </mergeCells>
  <printOptions/>
  <pageMargins left="1" right="1" top="1.25" bottom="1" header="0.5" footer="0.5"/>
  <pageSetup horizontalDpi="600" verticalDpi="600" orientation="portrait" r:id="rId1"/>
  <headerFooter alignWithMargins="0">
    <oddHeader>&amp;R&amp;"Times New Roman,Bold"&amp;12Attachment 6 to Response to PSC-2 Question No. 56
Page &amp;P of &amp;N
Sinclair&amp;"Arial,Regular"&amp;10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14"/>
  <sheetViews>
    <sheetView workbookViewId="0" topLeftCell="A1">
      <selection activeCell="L14" sqref="L14"/>
    </sheetView>
  </sheetViews>
  <sheetFormatPr defaultColWidth="9.140625" defaultRowHeight="12.75"/>
  <cols>
    <col min="1" max="1" width="37.421875" style="82" bestFit="1" customWidth="1"/>
    <col min="2" max="2" width="12.7109375" style="93" bestFit="1" customWidth="1"/>
    <col min="3" max="3" width="11.140625" style="93" bestFit="1" customWidth="1"/>
    <col min="4" max="4" width="12.7109375" style="93" bestFit="1" customWidth="1"/>
    <col min="5" max="6" width="11.140625" style="93" bestFit="1" customWidth="1"/>
    <col min="7" max="7" width="12.7109375" style="82" bestFit="1" customWidth="1"/>
    <col min="8" max="16384" width="9.140625" style="82" customWidth="1"/>
  </cols>
  <sheetData>
    <row r="1" spans="1:7" ht="12.75">
      <c r="A1" s="80" t="s">
        <v>115</v>
      </c>
      <c r="B1" s="5" t="s">
        <v>61</v>
      </c>
      <c r="C1" s="5" t="s">
        <v>62</v>
      </c>
      <c r="D1" s="5" t="s">
        <v>55</v>
      </c>
      <c r="E1" s="5" t="s">
        <v>56</v>
      </c>
      <c r="F1" s="5" t="s">
        <v>67</v>
      </c>
      <c r="G1" s="81" t="s">
        <v>48</v>
      </c>
    </row>
    <row r="2" spans="1:7" ht="12.75">
      <c r="A2" s="80" t="s">
        <v>109</v>
      </c>
      <c r="B2" s="83">
        <f>SUM(EIAData!J3,L3)</f>
        <v>110946479</v>
      </c>
      <c r="C2" s="83">
        <f>EIAData!H3</f>
        <v>8038921</v>
      </c>
      <c r="D2" s="83">
        <f>EIAData!N3</f>
        <v>46691092</v>
      </c>
      <c r="E2" s="83">
        <f>EIAData!M3</f>
        <v>4673579</v>
      </c>
      <c r="F2" s="83">
        <f>EIAData!I3</f>
        <v>796102</v>
      </c>
      <c r="G2" s="84">
        <f>SUM(B2:F2)</f>
        <v>171146173</v>
      </c>
    </row>
    <row r="3" spans="1:7" ht="12.75">
      <c r="A3" s="80" t="s">
        <v>110</v>
      </c>
      <c r="B3" s="83">
        <f>SUM(EIAData!J40,L40)</f>
        <v>1962882</v>
      </c>
      <c r="C3" s="83">
        <f>EIAData!H40</f>
        <v>697822</v>
      </c>
      <c r="D3" s="83">
        <f>EIAData!N40</f>
        <v>2004763</v>
      </c>
      <c r="E3" s="83">
        <f>EIAData!M40</f>
        <v>864513</v>
      </c>
      <c r="F3" s="83">
        <f>EIAData!I40</f>
        <v>218950</v>
      </c>
      <c r="G3" s="84">
        <f>SUM(B3:F3)</f>
        <v>5748930</v>
      </c>
    </row>
    <row r="4" spans="1:7" ht="12.75">
      <c r="A4" s="80" t="s">
        <v>113</v>
      </c>
      <c r="B4" s="85">
        <f>(B2/B3)*10</f>
        <v>565.2223567183355</v>
      </c>
      <c r="C4" s="85">
        <f>(C2/C3)*10</f>
        <v>115.20016565829108</v>
      </c>
      <c r="D4" s="85">
        <f>(D2/D3)*10</f>
        <v>232.90080672877542</v>
      </c>
      <c r="E4" s="85">
        <f>(E2/E3)*10</f>
        <v>54.060251262849725</v>
      </c>
      <c r="F4" s="85">
        <f>(F2/F3)*10</f>
        <v>36.3599908654944</v>
      </c>
      <c r="G4" s="84">
        <f>SUM(B4:F4)</f>
        <v>1003.7435712337463</v>
      </c>
    </row>
    <row r="5" spans="1:6" ht="12.75">
      <c r="A5" s="80" t="s">
        <v>111</v>
      </c>
      <c r="B5" s="86">
        <f>EIAData!B40</f>
        <v>0.30432875866021597</v>
      </c>
      <c r="C5" s="86">
        <f>EIAData!C40</f>
        <v>0.09833881968106702</v>
      </c>
      <c r="D5" s="86">
        <f>EIAData!D40</f>
        <v>0.28251621066729765</v>
      </c>
      <c r="E5" s="86">
        <f>EIAData!E40</f>
        <v>0.12182933186247824</v>
      </c>
      <c r="F5" s="86">
        <f>EIAData!F40</f>
        <v>0.030854981025490204</v>
      </c>
    </row>
    <row r="6" spans="1:7" ht="12.75">
      <c r="A6" s="80" t="s">
        <v>114</v>
      </c>
      <c r="B6" s="85">
        <f>B4*B5</f>
        <v>172.01341818709284</v>
      </c>
      <c r="C6" s="85">
        <f>C4*C5</f>
        <v>11.328648317899736</v>
      </c>
      <c r="D6" s="85">
        <f>D4*D5</f>
        <v>65.79825337837029</v>
      </c>
      <c r="E6" s="85">
        <f>E4*E5</f>
        <v>6.586124291670678</v>
      </c>
      <c r="F6" s="85">
        <f>F4*F5</f>
        <v>1.1218868282418268</v>
      </c>
      <c r="G6" s="84">
        <f>SUM(B6:F6)</f>
        <v>256.84833100327535</v>
      </c>
    </row>
    <row r="7" spans="1:6" ht="13.5" thickBot="1">
      <c r="A7" s="80"/>
      <c r="B7" s="87"/>
      <c r="C7" s="87"/>
      <c r="D7" s="87"/>
      <c r="E7" s="87"/>
      <c r="F7" s="87"/>
    </row>
    <row r="8" spans="1:7" ht="13.5" thickBot="1">
      <c r="A8" s="80" t="s">
        <v>116</v>
      </c>
      <c r="B8" s="94">
        <v>564.9228204596388</v>
      </c>
      <c r="C8" s="88"/>
      <c r="D8" s="89"/>
      <c r="E8" s="89"/>
      <c r="F8" s="89"/>
      <c r="G8" s="90"/>
    </row>
    <row r="9" spans="1:7" ht="12.75">
      <c r="A9" s="80" t="s">
        <v>112</v>
      </c>
      <c r="B9" s="91">
        <f>B8/$G$6</f>
        <v>2.199441274362164</v>
      </c>
      <c r="C9" s="89"/>
      <c r="D9" s="89"/>
      <c r="E9" s="89"/>
      <c r="F9" s="89"/>
      <c r="G9" s="90"/>
    </row>
    <row r="10" spans="1:7" ht="12.75">
      <c r="A10" s="80" t="s">
        <v>117</v>
      </c>
      <c r="B10" s="85">
        <f>B6*$B$9</f>
        <v>378.3334117048113</v>
      </c>
      <c r="C10" s="85">
        <f>C6*$B$9</f>
        <v>24.91669669312218</v>
      </c>
      <c r="D10" s="85">
        <f>D6*$B$9</f>
        <v>144.7193942613273</v>
      </c>
      <c r="E10" s="85">
        <f>E6*$B$9</f>
        <v>14.48579360517976</v>
      </c>
      <c r="F10" s="85">
        <f>F6*$B$9</f>
        <v>2.4675241951983296</v>
      </c>
      <c r="G10" s="84">
        <f>SUM(B10:F10)</f>
        <v>564.9228204596388</v>
      </c>
    </row>
    <row r="11" spans="2:6" ht="12.75">
      <c r="B11" s="92"/>
      <c r="C11" s="92"/>
      <c r="D11" s="92"/>
      <c r="E11" s="92"/>
      <c r="F11" s="92"/>
    </row>
    <row r="12" spans="2:6" ht="12.75">
      <c r="B12" s="95"/>
      <c r="C12" s="95"/>
      <c r="D12" s="95"/>
      <c r="E12" s="95"/>
      <c r="F12" s="95"/>
    </row>
    <row r="13" spans="2:6" ht="12.75">
      <c r="B13" s="95"/>
      <c r="C13" s="95"/>
      <c r="D13" s="95"/>
      <c r="E13" s="95"/>
      <c r="F13" s="95"/>
    </row>
    <row r="14" spans="2:6" ht="12.75">
      <c r="B14" s="95"/>
      <c r="C14" s="95"/>
      <c r="D14" s="95"/>
      <c r="E14" s="95"/>
      <c r="F14" s="95"/>
    </row>
  </sheetData>
  <sheetProtection/>
  <printOptions/>
  <pageMargins left="1" right="1" top="1.25" bottom="1" header="0.5" footer="0.5"/>
  <pageSetup horizontalDpi="600" verticalDpi="600" orientation="portrait" r:id="rId1"/>
  <headerFooter alignWithMargins="0">
    <oddHeader>&amp;R&amp;"Times New Roman,Bold"&amp;12Attachment 6 to Response to PSC-2 Question No. 56
Page &amp;P of &amp;N
Sinclair&amp;"Arial,Regular"&amp;10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47"/>
  <sheetViews>
    <sheetView workbookViewId="0" topLeftCell="A1">
      <selection activeCell="L14" sqref="L14"/>
    </sheetView>
  </sheetViews>
  <sheetFormatPr defaultColWidth="9.140625" defaultRowHeight="12.75"/>
  <cols>
    <col min="1" max="1" width="5.00390625" style="14" bestFit="1" customWidth="1"/>
    <col min="2" max="2" width="8.7109375" style="34" bestFit="1" customWidth="1"/>
    <col min="3" max="3" width="8.28125" style="34" bestFit="1" customWidth="1"/>
    <col min="4" max="4" width="8.421875" style="34" bestFit="1" customWidth="1"/>
    <col min="5" max="5" width="7.57421875" style="34" bestFit="1" customWidth="1"/>
    <col min="6" max="6" width="11.140625" style="34" bestFit="1" customWidth="1"/>
    <col min="7" max="7" width="10.421875" style="34" customWidth="1"/>
    <col min="8" max="8" width="9.57421875" style="34" customWidth="1"/>
    <col min="9" max="9" width="11.57421875" style="34" bestFit="1" customWidth="1"/>
    <col min="10" max="10" width="3.00390625" style="34" customWidth="1"/>
    <col min="11" max="11" width="13.7109375" style="42" bestFit="1" customWidth="1"/>
    <col min="12" max="12" width="11.140625" style="42" bestFit="1" customWidth="1"/>
    <col min="13" max="13" width="14.421875" style="43" bestFit="1" customWidth="1"/>
    <col min="14" max="14" width="10.140625" style="43" bestFit="1" customWidth="1"/>
    <col min="15" max="15" width="12.57421875" style="14" bestFit="1" customWidth="1"/>
    <col min="16" max="16384" width="9.140625" style="14" customWidth="1"/>
  </cols>
  <sheetData>
    <row r="1" spans="1:15" s="26" customFormat="1" ht="12.75">
      <c r="A1" s="26" t="s">
        <v>0</v>
      </c>
      <c r="B1" s="28" t="s">
        <v>40</v>
      </c>
      <c r="C1" s="29" t="s">
        <v>73</v>
      </c>
      <c r="D1" s="29" t="s">
        <v>74</v>
      </c>
      <c r="E1" s="30"/>
      <c r="F1" s="31" t="s">
        <v>42</v>
      </c>
      <c r="G1" s="29" t="s">
        <v>43</v>
      </c>
      <c r="H1" s="29" t="s">
        <v>44</v>
      </c>
      <c r="I1" s="32" t="s">
        <v>45</v>
      </c>
      <c r="J1" s="30"/>
      <c r="K1" s="33" t="s">
        <v>38</v>
      </c>
      <c r="L1" s="33" t="s">
        <v>39</v>
      </c>
      <c r="M1" s="51" t="s">
        <v>75</v>
      </c>
      <c r="N1" s="53" t="s">
        <v>76</v>
      </c>
      <c r="O1" s="54" t="s">
        <v>77</v>
      </c>
    </row>
    <row r="2" spans="1:17" ht="12.75">
      <c r="A2" s="14">
        <v>1995</v>
      </c>
      <c r="B2" s="37"/>
      <c r="C2" s="37"/>
      <c r="D2" s="37"/>
      <c r="E2" s="37"/>
      <c r="F2" s="37"/>
      <c r="G2" s="37"/>
      <c r="H2" s="37"/>
      <c r="J2" s="38"/>
      <c r="K2" s="103">
        <v>1301.5095825018739</v>
      </c>
      <c r="L2" s="36">
        <f aca="true" t="shared" si="0" ref="L2:L37">892+1.44*K2</f>
        <v>2766.173798802698</v>
      </c>
      <c r="M2" s="100">
        <v>1.1260029413500878</v>
      </c>
      <c r="N2" s="35">
        <f aca="true" t="shared" si="1" ref="N2:N32">L2*M2</f>
        <v>3114.719833737384</v>
      </c>
      <c r="O2" s="52">
        <f>N2/$N$16</f>
        <v>0.9501209664934032</v>
      </c>
      <c r="Q2" s="59"/>
    </row>
    <row r="3" spans="1:17" ht="12.75">
      <c r="A3" s="14">
        <f aca="true" t="shared" si="2" ref="A3:A47">A2+1</f>
        <v>1996</v>
      </c>
      <c r="B3" s="37"/>
      <c r="C3" s="37"/>
      <c r="D3" s="37"/>
      <c r="E3" s="37"/>
      <c r="F3" s="37"/>
      <c r="G3" s="37"/>
      <c r="H3" s="37"/>
      <c r="J3" s="38"/>
      <c r="K3" s="103">
        <v>1326.9094450895338</v>
      </c>
      <c r="L3" s="36">
        <f t="shared" si="0"/>
        <v>2802.749600928929</v>
      </c>
      <c r="M3" s="100">
        <v>1.1193906731022443</v>
      </c>
      <c r="N3" s="35">
        <f t="shared" si="1"/>
        <v>3137.3717623208804</v>
      </c>
      <c r="O3" s="52">
        <f aca="true" t="shared" si="3" ref="O3:O47">N3/$N$16</f>
        <v>0.9570307604484076</v>
      </c>
      <c r="Q3" s="59"/>
    </row>
    <row r="4" spans="1:17" ht="12.75">
      <c r="A4" s="14">
        <f t="shared" si="2"/>
        <v>1997</v>
      </c>
      <c r="B4" s="39"/>
      <c r="C4" s="39"/>
      <c r="D4" s="39"/>
      <c r="E4" s="37"/>
      <c r="F4" s="37"/>
      <c r="G4" s="37"/>
      <c r="H4" s="37"/>
      <c r="I4" s="40"/>
      <c r="J4" s="38"/>
      <c r="K4" s="103">
        <v>1352.3093076771938</v>
      </c>
      <c r="L4" s="36">
        <f t="shared" si="0"/>
        <v>2839.325403055159</v>
      </c>
      <c r="M4" s="100">
        <v>1.1123561509636308</v>
      </c>
      <c r="N4" s="35">
        <f t="shared" si="1"/>
        <v>3158.341076675696</v>
      </c>
      <c r="O4" s="52">
        <f t="shared" si="3"/>
        <v>0.9634272860702948</v>
      </c>
      <c r="Q4" s="59"/>
    </row>
    <row r="5" spans="1:17" ht="12.75">
      <c r="A5" s="14">
        <f t="shared" si="2"/>
        <v>1998</v>
      </c>
      <c r="B5" s="39"/>
      <c r="C5" s="39"/>
      <c r="D5" s="39"/>
      <c r="E5" s="37"/>
      <c r="F5" s="37"/>
      <c r="G5" s="37"/>
      <c r="H5" s="37"/>
      <c r="I5" s="40"/>
      <c r="J5" s="38"/>
      <c r="K5" s="103">
        <v>1377.7091702648538</v>
      </c>
      <c r="L5" s="36">
        <f t="shared" si="0"/>
        <v>2875.9012051813897</v>
      </c>
      <c r="M5" s="100">
        <v>1.1049224229986196</v>
      </c>
      <c r="N5" s="35">
        <f t="shared" si="1"/>
        <v>3177.6477279336714</v>
      </c>
      <c r="O5" s="52">
        <f t="shared" si="3"/>
        <v>0.9693166292960603</v>
      </c>
      <c r="Q5" s="59"/>
    </row>
    <row r="6" spans="1:17" ht="12.75">
      <c r="A6" s="14">
        <f t="shared" si="2"/>
        <v>1999</v>
      </c>
      <c r="B6" s="39"/>
      <c r="C6" s="39"/>
      <c r="D6" s="39"/>
      <c r="E6" s="37"/>
      <c r="F6" s="37"/>
      <c r="G6" s="37"/>
      <c r="H6" s="37"/>
      <c r="I6" s="40"/>
      <c r="J6" s="38"/>
      <c r="K6" s="103">
        <v>1403.1090328525138</v>
      </c>
      <c r="L6" s="36">
        <f t="shared" si="0"/>
        <v>2912.4770073076197</v>
      </c>
      <c r="M6" s="100">
        <v>1.09712229051248</v>
      </c>
      <c r="N6" s="35">
        <f t="shared" si="1"/>
        <v>3195.3434453222685</v>
      </c>
      <c r="O6" s="52">
        <f t="shared" si="3"/>
        <v>0.9747145697226552</v>
      </c>
      <c r="Q6" s="59"/>
    </row>
    <row r="7" spans="1:17" ht="12.75">
      <c r="A7" s="14">
        <f t="shared" si="2"/>
        <v>2000</v>
      </c>
      <c r="B7" s="39"/>
      <c r="C7" s="39"/>
      <c r="D7" s="39"/>
      <c r="E7" s="37"/>
      <c r="F7" s="37"/>
      <c r="G7" s="37"/>
      <c r="H7" s="37"/>
      <c r="I7" s="40"/>
      <c r="J7" s="38"/>
      <c r="K7" s="103">
        <v>1428.5088954401738</v>
      </c>
      <c r="L7" s="36">
        <f t="shared" si="0"/>
        <v>2949.05280943385</v>
      </c>
      <c r="M7" s="100">
        <v>1.088998299074602</v>
      </c>
      <c r="N7" s="35">
        <f t="shared" si="1"/>
        <v>3211.5134933546396</v>
      </c>
      <c r="O7" s="52">
        <f t="shared" si="3"/>
        <v>0.9796471166240972</v>
      </c>
      <c r="Q7" s="59"/>
    </row>
    <row r="8" spans="1:17" ht="12.75">
      <c r="A8" s="14">
        <f t="shared" si="2"/>
        <v>2001</v>
      </c>
      <c r="B8" s="41"/>
      <c r="C8" s="41"/>
      <c r="D8" s="41"/>
      <c r="E8" s="41"/>
      <c r="F8" s="41"/>
      <c r="G8" s="41"/>
      <c r="H8" s="41"/>
      <c r="I8" s="49"/>
      <c r="J8" s="38"/>
      <c r="K8" s="103">
        <v>1453.9087580278338</v>
      </c>
      <c r="L8" s="36">
        <f t="shared" si="0"/>
        <v>2985.6286115600806</v>
      </c>
      <c r="M8" s="100">
        <v>1.080602237867503</v>
      </c>
      <c r="N8" s="35">
        <f t="shared" si="1"/>
        <v>3226.2769590930693</v>
      </c>
      <c r="O8" s="52">
        <f t="shared" si="3"/>
        <v>0.9841505965789404</v>
      </c>
      <c r="Q8" s="59"/>
    </row>
    <row r="9" spans="1:17" ht="12.75">
      <c r="A9" s="14">
        <f t="shared" si="2"/>
        <v>2002</v>
      </c>
      <c r="B9" s="41"/>
      <c r="C9" s="41"/>
      <c r="D9" s="41"/>
      <c r="E9" s="50"/>
      <c r="F9" s="41"/>
      <c r="G9" s="41"/>
      <c r="H9" s="41"/>
      <c r="I9" s="49"/>
      <c r="J9" s="38"/>
      <c r="K9" s="103">
        <v>1479.3086206154937</v>
      </c>
      <c r="L9" s="36">
        <f t="shared" si="0"/>
        <v>3022.204413686311</v>
      </c>
      <c r="M9" s="100">
        <v>1.0719941186148043</v>
      </c>
      <c r="N9" s="35">
        <f t="shared" si="1"/>
        <v>3239.7853567234283</v>
      </c>
      <c r="O9" s="52">
        <f t="shared" si="3"/>
        <v>0.988271227806608</v>
      </c>
      <c r="Q9" s="59"/>
    </row>
    <row r="10" spans="1:17" ht="12.75">
      <c r="A10" s="14">
        <f t="shared" si="2"/>
        <v>2003</v>
      </c>
      <c r="B10" s="41"/>
      <c r="C10" s="41"/>
      <c r="D10" s="41"/>
      <c r="E10" s="50"/>
      <c r="F10" s="41"/>
      <c r="G10" s="41"/>
      <c r="H10" s="41"/>
      <c r="I10" s="49"/>
      <c r="J10" s="38"/>
      <c r="K10" s="103">
        <v>1504.7084832031537</v>
      </c>
      <c r="L10" s="36">
        <f t="shared" si="0"/>
        <v>3058.7802158125414</v>
      </c>
      <c r="M10" s="100">
        <v>1.0632406511094703</v>
      </c>
      <c r="N10" s="35">
        <f t="shared" si="1"/>
        <v>3252.2194682612926</v>
      </c>
      <c r="O10" s="52">
        <f t="shared" si="3"/>
        <v>0.9920641564494602</v>
      </c>
      <c r="Q10" s="59"/>
    </row>
    <row r="11" spans="1:17" ht="12.75">
      <c r="A11" s="14">
        <f t="shared" si="2"/>
        <v>2004</v>
      </c>
      <c r="B11" s="41"/>
      <c r="C11" s="41"/>
      <c r="D11" s="41"/>
      <c r="E11" s="50"/>
      <c r="F11" s="41"/>
      <c r="G11" s="41"/>
      <c r="H11" s="41"/>
      <c r="I11" s="49"/>
      <c r="J11" s="38"/>
      <c r="K11" s="103">
        <v>1530.1083457908137</v>
      </c>
      <c r="L11" s="36">
        <f t="shared" si="0"/>
        <v>3095.356017938772</v>
      </c>
      <c r="M11" s="96">
        <v>1.0544132823738528</v>
      </c>
      <c r="N11" s="35">
        <f t="shared" si="1"/>
        <v>3263.784498990479</v>
      </c>
      <c r="O11" s="52">
        <f t="shared" si="3"/>
        <v>0.9955919787771447</v>
      </c>
      <c r="Q11" s="59"/>
    </row>
    <row r="12" spans="1:17" ht="12.75">
      <c r="A12" s="14">
        <f t="shared" si="2"/>
        <v>2005</v>
      </c>
      <c r="B12" s="58"/>
      <c r="C12" s="58"/>
      <c r="D12" s="58"/>
      <c r="E12" s="50"/>
      <c r="F12" s="57"/>
      <c r="G12" s="57"/>
      <c r="H12" s="57"/>
      <c r="I12" s="49"/>
      <c r="J12" s="38"/>
      <c r="K12" s="103">
        <v>1555.5082083784737</v>
      </c>
      <c r="L12" s="36">
        <f t="shared" si="0"/>
        <v>3131.931820065002</v>
      </c>
      <c r="M12" s="97">
        <v>1.0455859136382353</v>
      </c>
      <c r="N12" s="35">
        <f t="shared" si="1"/>
        <v>3274.703793535326</v>
      </c>
      <c r="O12" s="52">
        <f t="shared" si="3"/>
        <v>0.9989228243235089</v>
      </c>
      <c r="Q12" s="59"/>
    </row>
    <row r="13" spans="1:17" ht="12.75">
      <c r="A13" s="14">
        <f t="shared" si="2"/>
        <v>2006</v>
      </c>
      <c r="B13" s="57"/>
      <c r="C13" s="57"/>
      <c r="D13" s="57"/>
      <c r="E13" s="50"/>
      <c r="F13" s="57"/>
      <c r="G13" s="57"/>
      <c r="H13" s="57"/>
      <c r="I13" s="49"/>
      <c r="J13" s="38"/>
      <c r="K13" s="103">
        <v>1580.9080709661337</v>
      </c>
      <c r="L13" s="36">
        <f t="shared" si="0"/>
        <v>3168.5076221912323</v>
      </c>
      <c r="M13" s="97">
        <v>1.0318683492442586</v>
      </c>
      <c r="N13" s="35">
        <f t="shared" si="1"/>
        <v>3269.482729678318</v>
      </c>
      <c r="O13" s="52">
        <f t="shared" si="3"/>
        <v>0.9973301795584123</v>
      </c>
      <c r="Q13" s="59"/>
    </row>
    <row r="14" spans="1:17" ht="12.75">
      <c r="A14" s="14">
        <f t="shared" si="2"/>
        <v>2007</v>
      </c>
      <c r="B14" s="57"/>
      <c r="C14" s="57"/>
      <c r="D14" s="57"/>
      <c r="E14" s="50"/>
      <c r="F14" s="57"/>
      <c r="G14" s="57"/>
      <c r="H14" s="57"/>
      <c r="I14" s="49"/>
      <c r="J14" s="38"/>
      <c r="K14" s="103">
        <v>1606.3079335537936</v>
      </c>
      <c r="L14" s="36">
        <f t="shared" si="0"/>
        <v>3205.0834243174627</v>
      </c>
      <c r="M14" s="97">
        <v>1.0183307524363487</v>
      </c>
      <c r="N14" s="35">
        <f t="shared" si="1"/>
        <v>3263.835015106471</v>
      </c>
      <c r="O14" s="52">
        <f t="shared" si="3"/>
        <v>0.9956073883239136</v>
      </c>
      <c r="Q14" s="59"/>
    </row>
    <row r="15" spans="1:17" ht="12.75">
      <c r="A15" s="14">
        <f t="shared" si="2"/>
        <v>2008</v>
      </c>
      <c r="B15" s="57"/>
      <c r="C15" s="57"/>
      <c r="D15" s="57"/>
      <c r="E15" s="50"/>
      <c r="F15" s="57"/>
      <c r="G15" s="57"/>
      <c r="H15" s="57"/>
      <c r="I15" s="49"/>
      <c r="J15" s="38"/>
      <c r="K15" s="103">
        <v>1631.7077961414536</v>
      </c>
      <c r="L15" s="36">
        <f t="shared" si="0"/>
        <v>3241.659226443693</v>
      </c>
      <c r="M15" s="97">
        <v>1.0107500287272986</v>
      </c>
      <c r="N15" s="35">
        <f t="shared" si="1"/>
        <v>3276.507156252075</v>
      </c>
      <c r="O15" s="52">
        <f t="shared" si="3"/>
        <v>0.9994729260401439</v>
      </c>
      <c r="Q15" s="59"/>
    </row>
    <row r="16" spans="1:17" ht="12.75">
      <c r="A16" s="14">
        <f t="shared" si="2"/>
        <v>2009</v>
      </c>
      <c r="B16" s="57">
        <f>EIAData!U40</f>
        <v>10335</v>
      </c>
      <c r="C16" s="57">
        <f>EIAData!V40</f>
        <v>823</v>
      </c>
      <c r="D16" s="57">
        <f>EIAData!W40</f>
        <v>601</v>
      </c>
      <c r="E16" s="98">
        <f aca="true" t="shared" si="4" ref="E16:E42">SUM(B16:D16)</f>
        <v>11759</v>
      </c>
      <c r="F16" s="57">
        <f>EIAData!P40</f>
        <v>5490358</v>
      </c>
      <c r="G16" s="57">
        <f>EIAData!Q40</f>
        <v>946669</v>
      </c>
      <c r="H16" s="57">
        <f>EIAData!R40</f>
        <v>659072</v>
      </c>
      <c r="I16" s="49">
        <f aca="true" t="shared" si="5" ref="I16:I42">SUM(F16:H16)</f>
        <v>7096099</v>
      </c>
      <c r="J16" s="38"/>
      <c r="K16" s="35">
        <f>(SUM(B16:D16)*1000000)/I16</f>
        <v>1657.107658729113</v>
      </c>
      <c r="L16" s="36">
        <f t="shared" si="0"/>
        <v>3278.2350285699226</v>
      </c>
      <c r="M16" s="56">
        <v>1</v>
      </c>
      <c r="N16" s="35">
        <f t="shared" si="1"/>
        <v>3278.2350285699226</v>
      </c>
      <c r="O16" s="52">
        <f t="shared" si="3"/>
        <v>1</v>
      </c>
      <c r="Q16" s="59"/>
    </row>
    <row r="17" spans="1:17" ht="12.75">
      <c r="A17" s="14">
        <f t="shared" si="2"/>
        <v>2010</v>
      </c>
      <c r="B17" s="57">
        <f>EIAData!U41</f>
        <v>10413</v>
      </c>
      <c r="C17" s="57">
        <f>EIAData!V41</f>
        <v>832</v>
      </c>
      <c r="D17" s="57">
        <f>EIAData!W41</f>
        <v>590</v>
      </c>
      <c r="E17" s="98">
        <f t="shared" si="4"/>
        <v>11835</v>
      </c>
      <c r="F17" s="57">
        <f>EIAData!P41</f>
        <v>5510694</v>
      </c>
      <c r="G17" s="57">
        <f>EIAData!Q41</f>
        <v>948450</v>
      </c>
      <c r="H17" s="57">
        <f>EIAData!R41</f>
        <v>641802</v>
      </c>
      <c r="I17" s="49">
        <f t="shared" si="5"/>
        <v>7100946</v>
      </c>
      <c r="J17" s="38"/>
      <c r="K17" s="35">
        <f aca="true" t="shared" si="6" ref="K17:K37">(SUM(B17:D17)*1000000)/I17</f>
        <v>1666.679341034279</v>
      </c>
      <c r="L17" s="36">
        <f t="shared" si="0"/>
        <v>3292.018251089362</v>
      </c>
      <c r="M17" s="56">
        <v>0.981202</v>
      </c>
      <c r="N17" s="35">
        <f t="shared" si="1"/>
        <v>3230.1348920053842</v>
      </c>
      <c r="O17" s="52">
        <f t="shared" si="3"/>
        <v>0.9853274288922715</v>
      </c>
      <c r="Q17" s="59"/>
    </row>
    <row r="18" spans="1:17" ht="12.75">
      <c r="A18" s="14">
        <f t="shared" si="2"/>
        <v>2011</v>
      </c>
      <c r="B18" s="57">
        <f>EIAData!U42</f>
        <v>10484</v>
      </c>
      <c r="C18" s="57">
        <f>EIAData!V42</f>
        <v>844</v>
      </c>
      <c r="D18" s="57">
        <f>EIAData!W42</f>
        <v>579</v>
      </c>
      <c r="E18" s="98">
        <f t="shared" si="4"/>
        <v>11907</v>
      </c>
      <c r="F18" s="57">
        <f>EIAData!P42</f>
        <v>5526342</v>
      </c>
      <c r="G18" s="57">
        <f>EIAData!Q42</f>
        <v>954463</v>
      </c>
      <c r="H18" s="57">
        <f>EIAData!R42</f>
        <v>624744</v>
      </c>
      <c r="I18" s="49">
        <f t="shared" si="5"/>
        <v>7105549</v>
      </c>
      <c r="J18" s="38"/>
      <c r="K18" s="35">
        <f t="shared" si="6"/>
        <v>1675.732585898711</v>
      </c>
      <c r="L18" s="36">
        <f t="shared" si="0"/>
        <v>3305.054923694144</v>
      </c>
      <c r="M18" s="56">
        <v>0.974153</v>
      </c>
      <c r="N18" s="35">
        <f t="shared" si="1"/>
        <v>3219.6291690814214</v>
      </c>
      <c r="O18" s="52">
        <f t="shared" si="3"/>
        <v>0.9821227401398163</v>
      </c>
      <c r="Q18" s="59"/>
    </row>
    <row r="19" spans="1:17" ht="12.75">
      <c r="A19" s="14">
        <f t="shared" si="2"/>
        <v>2012</v>
      </c>
      <c r="B19" s="57">
        <f>EIAData!U43</f>
        <v>10571</v>
      </c>
      <c r="C19" s="57">
        <f>EIAData!V43</f>
        <v>859</v>
      </c>
      <c r="D19" s="57">
        <f>EIAData!W43</f>
        <v>568</v>
      </c>
      <c r="E19" s="98">
        <f t="shared" si="4"/>
        <v>11998</v>
      </c>
      <c r="F19" s="57">
        <f>EIAData!P43</f>
        <v>5547684</v>
      </c>
      <c r="G19" s="57">
        <f>EIAData!Q43</f>
        <v>964878</v>
      </c>
      <c r="H19" s="57">
        <f>EIAData!R43</f>
        <v>608584</v>
      </c>
      <c r="I19" s="49">
        <f t="shared" si="5"/>
        <v>7121146</v>
      </c>
      <c r="J19" s="38"/>
      <c r="K19" s="35">
        <f t="shared" si="6"/>
        <v>1684.8411758444497</v>
      </c>
      <c r="L19" s="36">
        <f t="shared" si="0"/>
        <v>3318.1712932160076</v>
      </c>
      <c r="M19" s="56">
        <v>0.968805</v>
      </c>
      <c r="N19" s="35">
        <f t="shared" si="1"/>
        <v>3214.6609397241346</v>
      </c>
      <c r="O19" s="52">
        <f t="shared" si="3"/>
        <v>0.9806072205648045</v>
      </c>
      <c r="Q19" s="59"/>
    </row>
    <row r="20" spans="1:17" ht="12.75">
      <c r="A20" s="14">
        <f t="shared" si="2"/>
        <v>2013</v>
      </c>
      <c r="B20" s="57">
        <f>EIAData!U44</f>
        <v>10670</v>
      </c>
      <c r="C20" s="57">
        <f>EIAData!V44</f>
        <v>877</v>
      </c>
      <c r="D20" s="57">
        <f>EIAData!W44</f>
        <v>558</v>
      </c>
      <c r="E20" s="98">
        <f t="shared" si="4"/>
        <v>12105</v>
      </c>
      <c r="F20" s="57">
        <f>EIAData!P44</f>
        <v>5574803</v>
      </c>
      <c r="G20" s="57">
        <f>EIAData!Q44</f>
        <v>978997</v>
      </c>
      <c r="H20" s="57">
        <f>EIAData!R44</f>
        <v>593417</v>
      </c>
      <c r="I20" s="49">
        <f t="shared" si="5"/>
        <v>7147217</v>
      </c>
      <c r="J20" s="38"/>
      <c r="K20" s="35">
        <f t="shared" si="6"/>
        <v>1693.6662200126286</v>
      </c>
      <c r="L20" s="36">
        <f t="shared" si="0"/>
        <v>3330.879356818185</v>
      </c>
      <c r="M20" s="56">
        <v>0.963928</v>
      </c>
      <c r="N20" s="35">
        <f t="shared" si="1"/>
        <v>3210.7278766590393</v>
      </c>
      <c r="O20" s="52">
        <f t="shared" si="3"/>
        <v>0.9794074703849613</v>
      </c>
      <c r="Q20" s="59"/>
    </row>
    <row r="21" spans="1:17" ht="12.75">
      <c r="A21" s="14">
        <f t="shared" si="2"/>
        <v>2014</v>
      </c>
      <c r="B21" s="57">
        <f>EIAData!U45</f>
        <v>10771</v>
      </c>
      <c r="C21" s="57">
        <f>EIAData!V45</f>
        <v>898</v>
      </c>
      <c r="D21" s="57">
        <f>EIAData!W45</f>
        <v>548</v>
      </c>
      <c r="E21" s="98">
        <f t="shared" si="4"/>
        <v>12217</v>
      </c>
      <c r="F21" s="57">
        <f>EIAData!P45</f>
        <v>5602811</v>
      </c>
      <c r="G21" s="57">
        <f>EIAData!Q45</f>
        <v>996304</v>
      </c>
      <c r="H21" s="57">
        <f>EIAData!R45</f>
        <v>579037</v>
      </c>
      <c r="I21" s="49">
        <f t="shared" si="5"/>
        <v>7178152</v>
      </c>
      <c r="J21" s="38"/>
      <c r="K21" s="35">
        <f t="shared" si="6"/>
        <v>1701.9700892374528</v>
      </c>
      <c r="L21" s="36">
        <f t="shared" si="0"/>
        <v>3342.836928501932</v>
      </c>
      <c r="M21" s="56">
        <v>0.958401</v>
      </c>
      <c r="N21" s="35">
        <f t="shared" si="1"/>
        <v>3203.77825511318</v>
      </c>
      <c r="O21" s="52">
        <f t="shared" si="3"/>
        <v>0.977287542592935</v>
      </c>
      <c r="Q21" s="59"/>
    </row>
    <row r="22" spans="1:17" ht="12.75">
      <c r="A22" s="14">
        <f t="shared" si="2"/>
        <v>2015</v>
      </c>
      <c r="B22" s="57">
        <f>EIAData!U46</f>
        <v>10893</v>
      </c>
      <c r="C22" s="57">
        <f>EIAData!V46</f>
        <v>924</v>
      </c>
      <c r="D22" s="57">
        <f>EIAData!W46</f>
        <v>539</v>
      </c>
      <c r="E22" s="98">
        <f t="shared" si="4"/>
        <v>12356</v>
      </c>
      <c r="F22" s="57">
        <f>EIAData!P46</f>
        <v>5640603</v>
      </c>
      <c r="G22" s="57">
        <f>EIAData!Q46</f>
        <v>1018593</v>
      </c>
      <c r="H22" s="57">
        <f>EIAData!R46</f>
        <v>566002</v>
      </c>
      <c r="I22" s="49">
        <f t="shared" si="5"/>
        <v>7225198</v>
      </c>
      <c r="J22" s="38"/>
      <c r="K22" s="35">
        <f t="shared" si="6"/>
        <v>1710.1261446399117</v>
      </c>
      <c r="L22" s="36">
        <f t="shared" si="0"/>
        <v>3354.5816482814726</v>
      </c>
      <c r="M22" s="56">
        <v>0.952994</v>
      </c>
      <c r="N22" s="35">
        <f t="shared" si="1"/>
        <v>3196.896183322354</v>
      </c>
      <c r="O22" s="52">
        <f t="shared" si="3"/>
        <v>0.9751882203262737</v>
      </c>
      <c r="Q22" s="59"/>
    </row>
    <row r="23" spans="1:17" ht="12.75">
      <c r="A23" s="14">
        <f t="shared" si="2"/>
        <v>2016</v>
      </c>
      <c r="B23" s="57">
        <f>EIAData!U47</f>
        <v>11029</v>
      </c>
      <c r="C23" s="57">
        <f>EIAData!V47</f>
        <v>949</v>
      </c>
      <c r="D23" s="57">
        <f>EIAData!W47</f>
        <v>531</v>
      </c>
      <c r="E23" s="98">
        <f t="shared" si="4"/>
        <v>12509</v>
      </c>
      <c r="F23" s="57">
        <f>EIAData!P47</f>
        <v>5685465</v>
      </c>
      <c r="G23" s="57">
        <f>EIAData!Q47</f>
        <v>1041249</v>
      </c>
      <c r="H23" s="57">
        <f>EIAData!R47</f>
        <v>553125</v>
      </c>
      <c r="I23" s="49">
        <f t="shared" si="5"/>
        <v>7279839</v>
      </c>
      <c r="J23" s="38"/>
      <c r="K23" s="35">
        <f t="shared" si="6"/>
        <v>1718.3072317945494</v>
      </c>
      <c r="L23" s="36">
        <f t="shared" si="0"/>
        <v>3366.362413784151</v>
      </c>
      <c r="M23" s="56">
        <v>0.947398</v>
      </c>
      <c r="N23" s="35">
        <f t="shared" si="1"/>
        <v>3189.285018094277</v>
      </c>
      <c r="O23" s="52">
        <f t="shared" si="3"/>
        <v>0.9728664937991195</v>
      </c>
      <c r="Q23" s="59"/>
    </row>
    <row r="24" spans="1:17" ht="12.75">
      <c r="A24" s="14">
        <f t="shared" si="2"/>
        <v>2017</v>
      </c>
      <c r="B24" s="57">
        <f>EIAData!U48</f>
        <v>11189</v>
      </c>
      <c r="C24" s="57">
        <f>EIAData!V48</f>
        <v>973</v>
      </c>
      <c r="D24" s="57">
        <f>EIAData!W48</f>
        <v>524</v>
      </c>
      <c r="E24" s="98">
        <f t="shared" si="4"/>
        <v>12686</v>
      </c>
      <c r="F24" s="57">
        <f>EIAData!P48</f>
        <v>5740719</v>
      </c>
      <c r="G24" s="57">
        <f>EIAData!Q48</f>
        <v>1061897</v>
      </c>
      <c r="H24" s="57">
        <f>EIAData!R48</f>
        <v>542263</v>
      </c>
      <c r="I24" s="49">
        <f t="shared" si="5"/>
        <v>7344879</v>
      </c>
      <c r="J24" s="38"/>
      <c r="K24" s="35">
        <f t="shared" si="6"/>
        <v>1727.189787605759</v>
      </c>
      <c r="L24" s="36">
        <f>892+1.44*K24</f>
        <v>3379.153294152293</v>
      </c>
      <c r="M24" s="56">
        <v>0.94161</v>
      </c>
      <c r="N24" s="35">
        <f t="shared" si="1"/>
        <v>3181.8445333067402</v>
      </c>
      <c r="O24" s="52">
        <f t="shared" si="3"/>
        <v>0.970596832007731</v>
      </c>
      <c r="Q24" s="59"/>
    </row>
    <row r="25" spans="1:17" ht="12.75">
      <c r="A25" s="14">
        <f t="shared" si="2"/>
        <v>2018</v>
      </c>
      <c r="B25" s="57">
        <f>EIAData!U49</f>
        <v>11355</v>
      </c>
      <c r="C25" s="57">
        <f>EIAData!V49</f>
        <v>998</v>
      </c>
      <c r="D25" s="57">
        <f>EIAData!W49</f>
        <v>518</v>
      </c>
      <c r="E25" s="98">
        <f t="shared" si="4"/>
        <v>12871</v>
      </c>
      <c r="F25" s="57">
        <f>EIAData!P49</f>
        <v>5799100</v>
      </c>
      <c r="G25" s="57">
        <f>EIAData!Q49</f>
        <v>1082688</v>
      </c>
      <c r="H25" s="57">
        <f>EIAData!R49</f>
        <v>533685</v>
      </c>
      <c r="I25" s="49">
        <f t="shared" si="5"/>
        <v>7415473</v>
      </c>
      <c r="J25" s="38"/>
      <c r="K25" s="35">
        <f>(SUM(B25:D25)*1000000)/I25</f>
        <v>1735.6950797339564</v>
      </c>
      <c r="L25" s="36">
        <f t="shared" si="0"/>
        <v>3391.400914816897</v>
      </c>
      <c r="M25" s="56">
        <v>0.93552</v>
      </c>
      <c r="N25" s="35">
        <f t="shared" si="1"/>
        <v>3172.7233838295037</v>
      </c>
      <c r="O25" s="52">
        <f t="shared" si="3"/>
        <v>0.9678144965748698</v>
      </c>
      <c r="Q25" s="59"/>
    </row>
    <row r="26" spans="1:17" ht="12.75">
      <c r="A26" s="14">
        <f t="shared" si="2"/>
        <v>2019</v>
      </c>
      <c r="B26" s="57">
        <f>EIAData!U50</f>
        <v>11519</v>
      </c>
      <c r="C26" s="57">
        <f>EIAData!V50</f>
        <v>1024</v>
      </c>
      <c r="D26" s="57">
        <f>EIAData!W50</f>
        <v>514</v>
      </c>
      <c r="E26" s="98">
        <f t="shared" si="4"/>
        <v>13057</v>
      </c>
      <c r="F26" s="57">
        <f>EIAData!P50</f>
        <v>5856381</v>
      </c>
      <c r="G26" s="57">
        <f>EIAData!Q50</f>
        <v>1105554</v>
      </c>
      <c r="H26" s="57">
        <f>EIAData!R50</f>
        <v>526501</v>
      </c>
      <c r="I26" s="49">
        <f t="shared" si="5"/>
        <v>7488436</v>
      </c>
      <c r="J26" s="38"/>
      <c r="K26" s="35">
        <f t="shared" si="6"/>
        <v>1743.6217656130066</v>
      </c>
      <c r="L26" s="36">
        <f t="shared" si="0"/>
        <v>3402.815342482729</v>
      </c>
      <c r="M26" s="56">
        <v>0.929084</v>
      </c>
      <c r="N26" s="35">
        <f t="shared" si="1"/>
        <v>3161.501289655224</v>
      </c>
      <c r="O26" s="52">
        <f t="shared" si="3"/>
        <v>0.964391284365715</v>
      </c>
      <c r="Q26" s="59"/>
    </row>
    <row r="27" spans="1:17" ht="12.75">
      <c r="A27" s="14">
        <f t="shared" si="2"/>
        <v>2020</v>
      </c>
      <c r="B27" s="57">
        <f>EIAData!U51</f>
        <v>11684</v>
      </c>
      <c r="C27" s="57">
        <f>EIAData!V51</f>
        <v>1050</v>
      </c>
      <c r="D27" s="57">
        <f>EIAData!W51</f>
        <v>511</v>
      </c>
      <c r="E27" s="98">
        <f t="shared" si="4"/>
        <v>13245</v>
      </c>
      <c r="F27" s="57">
        <f>EIAData!P51</f>
        <v>5913595</v>
      </c>
      <c r="G27" s="57">
        <f>EIAData!Q51</f>
        <v>1128807</v>
      </c>
      <c r="H27" s="57">
        <f>EIAData!R51</f>
        <v>520469</v>
      </c>
      <c r="I27" s="49">
        <f t="shared" si="5"/>
        <v>7562871</v>
      </c>
      <c r="J27" s="38"/>
      <c r="K27" s="35">
        <f t="shared" si="6"/>
        <v>1751.3190427286145</v>
      </c>
      <c r="L27" s="36">
        <f t="shared" si="0"/>
        <v>3413.8994215292046</v>
      </c>
      <c r="M27" s="56">
        <v>0.922437</v>
      </c>
      <c r="N27" s="35">
        <f t="shared" si="1"/>
        <v>3149.1071406971346</v>
      </c>
      <c r="O27" s="52">
        <f t="shared" si="3"/>
        <v>0.9606105459958074</v>
      </c>
      <c r="Q27" s="59"/>
    </row>
    <row r="28" spans="1:17" ht="12.75">
      <c r="A28" s="14">
        <f t="shared" si="2"/>
        <v>2021</v>
      </c>
      <c r="B28" s="57">
        <f>EIAData!U52</f>
        <v>11841</v>
      </c>
      <c r="C28" s="57">
        <f>EIAData!V52</f>
        <v>1076</v>
      </c>
      <c r="D28" s="57">
        <f>EIAData!W52</f>
        <v>509</v>
      </c>
      <c r="E28" s="98">
        <f t="shared" si="4"/>
        <v>13426</v>
      </c>
      <c r="F28" s="57">
        <f>EIAData!P52</f>
        <v>5967640</v>
      </c>
      <c r="G28" s="57">
        <f>EIAData!Q52</f>
        <v>1151301</v>
      </c>
      <c r="H28" s="57">
        <f>EIAData!R52</f>
        <v>514732</v>
      </c>
      <c r="I28" s="49">
        <f t="shared" si="5"/>
        <v>7633673</v>
      </c>
      <c r="J28" s="38"/>
      <c r="K28" s="35">
        <f t="shared" si="6"/>
        <v>1758.7863666677888</v>
      </c>
      <c r="L28" s="36">
        <f t="shared" si="0"/>
        <v>3424.6523680016157</v>
      </c>
      <c r="M28" s="56">
        <v>0.91601</v>
      </c>
      <c r="N28" s="35">
        <f t="shared" si="1"/>
        <v>3137.01581561316</v>
      </c>
      <c r="O28" s="52">
        <f t="shared" si="3"/>
        <v>0.9569221816843415</v>
      </c>
      <c r="Q28" s="59"/>
    </row>
    <row r="29" spans="1:17" ht="12.75">
      <c r="A29" s="14">
        <f t="shared" si="2"/>
        <v>2022</v>
      </c>
      <c r="B29" s="57">
        <f>EIAData!U53</f>
        <v>11996</v>
      </c>
      <c r="C29" s="57">
        <f>EIAData!V53</f>
        <v>1102</v>
      </c>
      <c r="D29" s="57">
        <f>EIAData!W53</f>
        <v>506</v>
      </c>
      <c r="E29" s="98">
        <f t="shared" si="4"/>
        <v>13604</v>
      </c>
      <c r="F29" s="57">
        <f>EIAData!P53</f>
        <v>6019937</v>
      </c>
      <c r="G29" s="57">
        <f>EIAData!Q53</f>
        <v>1174181</v>
      </c>
      <c r="H29" s="57">
        <f>EIAData!R53</f>
        <v>509502</v>
      </c>
      <c r="I29" s="49">
        <f t="shared" si="5"/>
        <v>7703620</v>
      </c>
      <c r="J29" s="38"/>
      <c r="K29" s="35">
        <f t="shared" si="6"/>
        <v>1765.9230335868072</v>
      </c>
      <c r="L29" s="36">
        <f t="shared" si="0"/>
        <v>3434.929168365002</v>
      </c>
      <c r="M29" s="56">
        <v>0.910127</v>
      </c>
      <c r="N29" s="35">
        <f t="shared" si="1"/>
        <v>3126.2217792165343</v>
      </c>
      <c r="O29" s="52">
        <f t="shared" si="3"/>
        <v>0.9536295451581146</v>
      </c>
      <c r="Q29" s="59"/>
    </row>
    <row r="30" spans="1:17" ht="12.75">
      <c r="A30" s="14">
        <f t="shared" si="2"/>
        <v>2023</v>
      </c>
      <c r="B30" s="57">
        <f>EIAData!U54</f>
        <v>12148</v>
      </c>
      <c r="C30" s="57">
        <f>EIAData!V54</f>
        <v>1129</v>
      </c>
      <c r="D30" s="57">
        <f>EIAData!W54</f>
        <v>504</v>
      </c>
      <c r="E30" s="98">
        <f t="shared" si="4"/>
        <v>13781</v>
      </c>
      <c r="F30" s="57">
        <f>EIAData!P54</f>
        <v>6071062</v>
      </c>
      <c r="G30" s="57">
        <f>EIAData!Q54</f>
        <v>1197816</v>
      </c>
      <c r="H30" s="57">
        <f>EIAData!R54</f>
        <v>504859</v>
      </c>
      <c r="I30" s="49">
        <f t="shared" si="5"/>
        <v>7773737</v>
      </c>
      <c r="J30" s="38"/>
      <c r="K30" s="35">
        <f t="shared" si="6"/>
        <v>1772.763858617805</v>
      </c>
      <c r="L30" s="36">
        <f t="shared" si="0"/>
        <v>3444.779956409639</v>
      </c>
      <c r="M30" s="56">
        <v>0.904665</v>
      </c>
      <c r="N30" s="35">
        <f t="shared" si="1"/>
        <v>3116.3718592653263</v>
      </c>
      <c r="O30" s="52">
        <f t="shared" si="3"/>
        <v>0.9506249039821875</v>
      </c>
      <c r="Q30" s="59"/>
    </row>
    <row r="31" spans="1:17" ht="12.75">
      <c r="A31" s="14">
        <f t="shared" si="2"/>
        <v>2024</v>
      </c>
      <c r="B31" s="57">
        <f>EIAData!U55</f>
        <v>12299</v>
      </c>
      <c r="C31" s="57">
        <f>EIAData!V55</f>
        <v>1157</v>
      </c>
      <c r="D31" s="57">
        <f>EIAData!W55</f>
        <v>502</v>
      </c>
      <c r="E31" s="98">
        <f t="shared" si="4"/>
        <v>13958</v>
      </c>
      <c r="F31" s="57">
        <f>EIAData!P55</f>
        <v>6121497</v>
      </c>
      <c r="G31" s="57">
        <f>EIAData!Q55</f>
        <v>1222691</v>
      </c>
      <c r="H31" s="57">
        <f>EIAData!R55</f>
        <v>500854</v>
      </c>
      <c r="I31" s="49">
        <f t="shared" si="5"/>
        <v>7845042</v>
      </c>
      <c r="J31" s="38"/>
      <c r="K31" s="35">
        <f t="shared" si="6"/>
        <v>1779.2129092489245</v>
      </c>
      <c r="L31" s="36">
        <f t="shared" si="0"/>
        <v>3454.066589318451</v>
      </c>
      <c r="M31" s="56">
        <v>0.899556</v>
      </c>
      <c r="N31" s="35">
        <f t="shared" si="1"/>
        <v>3107.1263248209484</v>
      </c>
      <c r="O31" s="52">
        <f t="shared" si="3"/>
        <v>0.94780462588626</v>
      </c>
      <c r="Q31" s="59"/>
    </row>
    <row r="32" spans="1:17" ht="12.75">
      <c r="A32" s="14">
        <f t="shared" si="2"/>
        <v>2025</v>
      </c>
      <c r="B32" s="57">
        <f>EIAData!U56</f>
        <v>12453</v>
      </c>
      <c r="C32" s="57">
        <f>EIAData!V56</f>
        <v>1185</v>
      </c>
      <c r="D32" s="57">
        <f>EIAData!W56</f>
        <v>501</v>
      </c>
      <c r="E32" s="98">
        <f t="shared" si="4"/>
        <v>14139</v>
      </c>
      <c r="F32" s="57">
        <f>EIAData!P56</f>
        <v>6173247</v>
      </c>
      <c r="G32" s="57">
        <f>EIAData!Q56</f>
        <v>1247521</v>
      </c>
      <c r="H32" s="57">
        <f>EIAData!R56</f>
        <v>496777</v>
      </c>
      <c r="I32" s="49">
        <f t="shared" si="5"/>
        <v>7917545</v>
      </c>
      <c r="J32" s="38"/>
      <c r="K32" s="35">
        <f t="shared" si="6"/>
        <v>1785.7808196859</v>
      </c>
      <c r="L32" s="36">
        <f t="shared" si="0"/>
        <v>3463.524380347696</v>
      </c>
      <c r="M32" s="56">
        <v>0.894515</v>
      </c>
      <c r="N32" s="35">
        <f t="shared" si="1"/>
        <v>3098.174511086719</v>
      </c>
      <c r="O32" s="52">
        <f t="shared" si="3"/>
        <v>0.9450739449996811</v>
      </c>
      <c r="Q32" s="59"/>
    </row>
    <row r="33" spans="1:17" ht="12.75">
      <c r="A33" s="14">
        <f>A32+1</f>
        <v>2026</v>
      </c>
      <c r="B33" s="57">
        <f>EIAData!U57</f>
        <v>12608</v>
      </c>
      <c r="C33" s="57">
        <f>EIAData!V57</f>
        <v>1213</v>
      </c>
      <c r="D33" s="57">
        <f>EIAData!W57</f>
        <v>498</v>
      </c>
      <c r="E33" s="98">
        <f t="shared" si="4"/>
        <v>14319</v>
      </c>
      <c r="F33" s="57">
        <f>EIAData!P57</f>
        <v>6225493</v>
      </c>
      <c r="G33" s="57">
        <f>EIAData!Q57</f>
        <v>1271854</v>
      </c>
      <c r="H33" s="57">
        <f>EIAData!R57</f>
        <v>492254</v>
      </c>
      <c r="I33" s="49">
        <f t="shared" si="5"/>
        <v>7989601</v>
      </c>
      <c r="K33" s="35">
        <f t="shared" si="6"/>
        <v>1792.2046420090314</v>
      </c>
      <c r="L33" s="36">
        <f t="shared" si="0"/>
        <v>3472.774684493005</v>
      </c>
      <c r="M33" s="56">
        <v>0.889563</v>
      </c>
      <c r="N33" s="35">
        <f aca="true" t="shared" si="7" ref="N33:N42">L33*M33</f>
        <v>3089.251866661651</v>
      </c>
      <c r="O33" s="52">
        <f t="shared" si="3"/>
        <v>0.9423521619831168</v>
      </c>
      <c r="Q33" s="59"/>
    </row>
    <row r="34" spans="1:17" ht="12.75">
      <c r="A34" s="14">
        <f t="shared" si="2"/>
        <v>2027</v>
      </c>
      <c r="B34" s="57">
        <f>EIAData!U58</f>
        <v>12761</v>
      </c>
      <c r="C34" s="57">
        <f>EIAData!V58</f>
        <v>1241</v>
      </c>
      <c r="D34" s="57">
        <f>EIAData!W58</f>
        <v>496</v>
      </c>
      <c r="E34" s="98">
        <f t="shared" si="4"/>
        <v>14498</v>
      </c>
      <c r="F34" s="57">
        <f>EIAData!P58</f>
        <v>6276866</v>
      </c>
      <c r="G34" s="57">
        <f>EIAData!Q58</f>
        <v>1295575</v>
      </c>
      <c r="H34" s="57">
        <f>EIAData!R58</f>
        <v>487581</v>
      </c>
      <c r="I34" s="49">
        <f t="shared" si="5"/>
        <v>8060022</v>
      </c>
      <c r="K34" s="35">
        <f t="shared" si="6"/>
        <v>1798.7543954594664</v>
      </c>
      <c r="L34" s="36">
        <f t="shared" si="0"/>
        <v>3482.2063294616314</v>
      </c>
      <c r="M34" s="56">
        <v>0.884902</v>
      </c>
      <c r="N34" s="35">
        <f t="shared" si="7"/>
        <v>3081.4113453532564</v>
      </c>
      <c r="O34" s="52">
        <f t="shared" si="3"/>
        <v>0.9399604721744044</v>
      </c>
      <c r="Q34" s="59"/>
    </row>
    <row r="35" spans="1:17" ht="12.75">
      <c r="A35" s="14">
        <f t="shared" si="2"/>
        <v>2028</v>
      </c>
      <c r="B35" s="57">
        <f>EIAData!U59</f>
        <v>12908</v>
      </c>
      <c r="C35" s="57">
        <f>EIAData!V59</f>
        <v>1268</v>
      </c>
      <c r="D35" s="57">
        <f>EIAData!W59</f>
        <v>493</v>
      </c>
      <c r="E35" s="98">
        <f t="shared" si="4"/>
        <v>14669</v>
      </c>
      <c r="F35" s="57">
        <f>EIAData!P59</f>
        <v>6325074</v>
      </c>
      <c r="G35" s="57">
        <f>EIAData!Q59</f>
        <v>1319244</v>
      </c>
      <c r="H35" s="57">
        <f>EIAData!R59</f>
        <v>482932</v>
      </c>
      <c r="I35" s="49">
        <f t="shared" si="5"/>
        <v>8127250</v>
      </c>
      <c r="K35" s="35">
        <f t="shared" si="6"/>
        <v>1804.9155618444124</v>
      </c>
      <c r="L35" s="36">
        <f t="shared" si="0"/>
        <v>3491.0784090559537</v>
      </c>
      <c r="M35" s="56">
        <v>0.880602</v>
      </c>
      <c r="N35" s="35">
        <f t="shared" si="7"/>
        <v>3074.250629171491</v>
      </c>
      <c r="O35" s="52">
        <f t="shared" si="3"/>
        <v>0.9377761516118578</v>
      </c>
      <c r="Q35" s="59"/>
    </row>
    <row r="36" spans="1:17" ht="12.75">
      <c r="A36" s="14">
        <f t="shared" si="2"/>
        <v>2029</v>
      </c>
      <c r="B36" s="57">
        <f>EIAData!U60</f>
        <v>13054</v>
      </c>
      <c r="C36" s="57">
        <f>EIAData!V60</f>
        <v>1296</v>
      </c>
      <c r="D36" s="57">
        <f>EIAData!W60</f>
        <v>490</v>
      </c>
      <c r="E36" s="98">
        <f t="shared" si="4"/>
        <v>14840</v>
      </c>
      <c r="F36" s="57">
        <f>EIAData!P60</f>
        <v>6372461</v>
      </c>
      <c r="G36" s="57">
        <f>EIAData!Q60</f>
        <v>1343285</v>
      </c>
      <c r="H36" s="57">
        <f>EIAData!R60</f>
        <v>478330</v>
      </c>
      <c r="I36" s="49">
        <f t="shared" si="5"/>
        <v>8194076</v>
      </c>
      <c r="K36" s="35">
        <f t="shared" si="6"/>
        <v>1811.0644812178946</v>
      </c>
      <c r="L36" s="36">
        <f t="shared" si="0"/>
        <v>3499.932852953768</v>
      </c>
      <c r="M36" s="56">
        <v>0.876496</v>
      </c>
      <c r="N36" s="35">
        <f t="shared" si="7"/>
        <v>3067.677145882566</v>
      </c>
      <c r="O36" s="52">
        <f t="shared" si="3"/>
        <v>0.935770961858336</v>
      </c>
      <c r="Q36" s="59"/>
    </row>
    <row r="37" spans="1:17" ht="12.75">
      <c r="A37" s="14">
        <f t="shared" si="2"/>
        <v>2030</v>
      </c>
      <c r="B37" s="57">
        <f>EIAData!U61</f>
        <v>13200</v>
      </c>
      <c r="C37" s="57">
        <f>EIAData!V61</f>
        <v>1324</v>
      </c>
      <c r="D37" s="57">
        <f>EIAData!W61</f>
        <v>488</v>
      </c>
      <c r="E37" s="98">
        <f t="shared" si="4"/>
        <v>15012</v>
      </c>
      <c r="F37" s="57">
        <f>EIAData!P61</f>
        <v>6420024</v>
      </c>
      <c r="G37" s="57">
        <f>EIAData!Q61</f>
        <v>1367677</v>
      </c>
      <c r="H37" s="57">
        <f>EIAData!R61</f>
        <v>473828</v>
      </c>
      <c r="I37" s="49">
        <f t="shared" si="5"/>
        <v>8261529</v>
      </c>
      <c r="K37" s="35">
        <f t="shared" si="6"/>
        <v>1817.097053099977</v>
      </c>
      <c r="L37" s="36">
        <f t="shared" si="0"/>
        <v>3508.619756463967</v>
      </c>
      <c r="M37" s="56">
        <v>0.872483</v>
      </c>
      <c r="N37" s="35">
        <f t="shared" si="7"/>
        <v>3061.2110909789512</v>
      </c>
      <c r="O37" s="52">
        <f t="shared" si="3"/>
        <v>0.9337985422949847</v>
      </c>
      <c r="Q37" s="59"/>
    </row>
    <row r="38" spans="1:17" ht="12.75">
      <c r="A38" s="14">
        <f t="shared" si="2"/>
        <v>2031</v>
      </c>
      <c r="B38" s="57">
        <f>EIAData!U62</f>
        <v>13343</v>
      </c>
      <c r="C38" s="57">
        <f>EIAData!V62</f>
        <v>1352</v>
      </c>
      <c r="D38" s="57">
        <f>EIAData!W62</f>
        <v>485</v>
      </c>
      <c r="E38" s="98">
        <f t="shared" si="4"/>
        <v>15180</v>
      </c>
      <c r="F38" s="57">
        <f>EIAData!P62</f>
        <v>6466440</v>
      </c>
      <c r="G38" s="57">
        <f>EIAData!Q62</f>
        <v>1391694</v>
      </c>
      <c r="H38" s="57">
        <f>EIAData!R62</f>
        <v>469354</v>
      </c>
      <c r="I38" s="49">
        <f t="shared" si="5"/>
        <v>8327488</v>
      </c>
      <c r="K38" s="35">
        <f aca="true" t="shared" si="8" ref="K38:K47">(SUM(B38:D38)*1000000)/I38</f>
        <v>1822.878639993237</v>
      </c>
      <c r="L38" s="36">
        <f aca="true" t="shared" si="9" ref="L38:L47">892+1.44*K38</f>
        <v>3516.945241590261</v>
      </c>
      <c r="M38" s="56">
        <v>0.868379</v>
      </c>
      <c r="N38" s="35">
        <f t="shared" si="7"/>
        <v>3054.0413919469092</v>
      </c>
      <c r="O38" s="52">
        <f t="shared" si="3"/>
        <v>0.9316114815840967</v>
      </c>
      <c r="Q38" s="59"/>
    </row>
    <row r="39" spans="1:17" ht="12.75">
      <c r="A39" s="14">
        <f t="shared" si="2"/>
        <v>2032</v>
      </c>
      <c r="B39" s="57">
        <f>EIAData!U63</f>
        <v>13480</v>
      </c>
      <c r="C39" s="57">
        <f>EIAData!V63</f>
        <v>1380</v>
      </c>
      <c r="D39" s="57">
        <f>EIAData!W63</f>
        <v>482</v>
      </c>
      <c r="E39" s="98">
        <f t="shared" si="4"/>
        <v>15342</v>
      </c>
      <c r="F39" s="57">
        <f>EIAData!P63</f>
        <v>6509503</v>
      </c>
      <c r="G39" s="57">
        <f>EIAData!Q63</f>
        <v>1415550</v>
      </c>
      <c r="H39" s="57">
        <f>EIAData!R63</f>
        <v>465067</v>
      </c>
      <c r="I39" s="49">
        <f t="shared" si="5"/>
        <v>8390120</v>
      </c>
      <c r="K39" s="35">
        <f t="shared" si="8"/>
        <v>1828.579329020324</v>
      </c>
      <c r="L39" s="36">
        <f t="shared" si="9"/>
        <v>3525.1542337892665</v>
      </c>
      <c r="M39" s="56">
        <v>0.864049</v>
      </c>
      <c r="N39" s="35">
        <f t="shared" si="7"/>
        <v>3045.905990551382</v>
      </c>
      <c r="O39" s="52">
        <f t="shared" si="3"/>
        <v>0.9291298409071388</v>
      </c>
      <c r="Q39" s="59"/>
    </row>
    <row r="40" spans="1:17" ht="12.75">
      <c r="A40" s="14">
        <f t="shared" si="2"/>
        <v>2033</v>
      </c>
      <c r="B40" s="57">
        <f>EIAData!U64</f>
        <v>13615</v>
      </c>
      <c r="C40" s="57">
        <f>EIAData!V64</f>
        <v>1408</v>
      </c>
      <c r="D40" s="57">
        <f>EIAData!W64</f>
        <v>480</v>
      </c>
      <c r="E40" s="98">
        <f t="shared" si="4"/>
        <v>15503</v>
      </c>
      <c r="F40" s="57">
        <f>EIAData!P64</f>
        <v>6551820</v>
      </c>
      <c r="G40" s="57">
        <f>EIAData!Q64</f>
        <v>1439349</v>
      </c>
      <c r="H40" s="57">
        <f>EIAData!R64</f>
        <v>461037</v>
      </c>
      <c r="I40" s="49">
        <f t="shared" si="5"/>
        <v>8452206</v>
      </c>
      <c r="K40" s="35">
        <f t="shared" si="8"/>
        <v>1834.195711746732</v>
      </c>
      <c r="L40" s="36">
        <f t="shared" si="9"/>
        <v>3533.2418249152943</v>
      </c>
      <c r="M40" s="56">
        <v>0.859783</v>
      </c>
      <c r="N40" s="35">
        <f t="shared" si="7"/>
        <v>3037.821255951146</v>
      </c>
      <c r="O40" s="52">
        <f t="shared" si="3"/>
        <v>0.9266636557404937</v>
      </c>
      <c r="Q40" s="59"/>
    </row>
    <row r="41" spans="1:17" ht="12.75">
      <c r="A41" s="14">
        <f t="shared" si="2"/>
        <v>2034</v>
      </c>
      <c r="B41" s="57">
        <f>EIAData!U65</f>
        <v>13749</v>
      </c>
      <c r="C41" s="57">
        <f>EIAData!V65</f>
        <v>1436</v>
      </c>
      <c r="D41" s="57">
        <f>EIAData!W65</f>
        <v>478</v>
      </c>
      <c r="E41" s="98">
        <f t="shared" si="4"/>
        <v>15663</v>
      </c>
      <c r="F41" s="57">
        <f>EIAData!P65</f>
        <v>6593889</v>
      </c>
      <c r="G41" s="57">
        <f>EIAData!Q65</f>
        <v>1463218</v>
      </c>
      <c r="H41" s="57">
        <f>EIAData!R65</f>
        <v>457194</v>
      </c>
      <c r="I41" s="49">
        <f t="shared" si="5"/>
        <v>8514301</v>
      </c>
      <c r="K41" s="35">
        <f t="shared" si="8"/>
        <v>1839.610791302774</v>
      </c>
      <c r="L41" s="36">
        <f t="shared" si="9"/>
        <v>3541.0395394759944</v>
      </c>
      <c r="M41" s="56">
        <v>0.855616</v>
      </c>
      <c r="N41" s="35">
        <f t="shared" si="7"/>
        <v>3029.770086608293</v>
      </c>
      <c r="O41" s="52">
        <f t="shared" si="3"/>
        <v>0.9242077093935456</v>
      </c>
      <c r="Q41" s="59"/>
    </row>
    <row r="42" spans="1:17" ht="12.75">
      <c r="A42" s="14">
        <f t="shared" si="2"/>
        <v>2035</v>
      </c>
      <c r="B42" s="57">
        <f>EIAData!U66</f>
        <v>13884</v>
      </c>
      <c r="C42" s="57">
        <f>EIAData!V66</f>
        <v>1464</v>
      </c>
      <c r="D42" s="57">
        <f>EIAData!W66</f>
        <v>476</v>
      </c>
      <c r="E42" s="98">
        <f t="shared" si="4"/>
        <v>15824</v>
      </c>
      <c r="F42" s="57">
        <f>EIAData!P66</f>
        <v>6636152</v>
      </c>
      <c r="G42" s="57">
        <f>EIAData!Q66</f>
        <v>1487117</v>
      </c>
      <c r="H42" s="57">
        <f>EIAData!R66</f>
        <v>453526</v>
      </c>
      <c r="I42" s="49">
        <f t="shared" si="5"/>
        <v>8576795</v>
      </c>
      <c r="K42" s="35">
        <f t="shared" si="8"/>
        <v>1844.9782232174139</v>
      </c>
      <c r="L42" s="36">
        <f t="shared" si="9"/>
        <v>3548.768641433076</v>
      </c>
      <c r="M42" s="56">
        <v>0.851536</v>
      </c>
      <c r="N42" s="35">
        <f t="shared" si="7"/>
        <v>3021.904253851356</v>
      </c>
      <c r="O42" s="52">
        <f t="shared" si="3"/>
        <v>0.9218082985250795</v>
      </c>
      <c r="Q42" s="59"/>
    </row>
    <row r="43" spans="1:15" ht="12.75">
      <c r="A43" s="14">
        <f t="shared" si="2"/>
        <v>2036</v>
      </c>
      <c r="B43" s="57">
        <f>EIAData!U67</f>
        <v>14018</v>
      </c>
      <c r="C43" s="57">
        <f>EIAData!V67</f>
        <v>1492</v>
      </c>
      <c r="D43" s="57">
        <f>EIAData!W67</f>
        <v>473</v>
      </c>
      <c r="E43" s="98">
        <f>SUM(B43:D43)</f>
        <v>15983</v>
      </c>
      <c r="F43" s="57">
        <f>EIAData!P67</f>
        <v>6677733</v>
      </c>
      <c r="G43" s="57">
        <f>EIAData!Q67</f>
        <v>1511217</v>
      </c>
      <c r="H43" s="57">
        <f>EIAData!R67</f>
        <v>450031</v>
      </c>
      <c r="I43" s="49">
        <f>SUM(F43:H43)</f>
        <v>8638981</v>
      </c>
      <c r="K43" s="35">
        <f t="shared" si="8"/>
        <v>1850.1024600007802</v>
      </c>
      <c r="L43" s="36">
        <f t="shared" si="9"/>
        <v>3556.1475424011232</v>
      </c>
      <c r="M43" s="56">
        <v>0.847556</v>
      </c>
      <c r="N43" s="35">
        <f>L43*M43</f>
        <v>3014.034186447326</v>
      </c>
      <c r="O43" s="52">
        <f t="shared" si="3"/>
        <v>0.9194075959105806</v>
      </c>
    </row>
    <row r="44" spans="1:15" ht="12.75">
      <c r="A44" s="14">
        <f t="shared" si="2"/>
        <v>2037</v>
      </c>
      <c r="B44" s="57">
        <f>EIAData!U68</f>
        <v>14151</v>
      </c>
      <c r="C44" s="57">
        <f>EIAData!V68</f>
        <v>1521</v>
      </c>
      <c r="D44" s="57">
        <f>EIAData!W68</f>
        <v>471</v>
      </c>
      <c r="E44" s="98">
        <f>SUM(B44:D44)</f>
        <v>16143</v>
      </c>
      <c r="F44" s="57">
        <f>EIAData!P68</f>
        <v>6718813</v>
      </c>
      <c r="G44" s="57">
        <f>EIAData!Q68</f>
        <v>1535296</v>
      </c>
      <c r="H44" s="57">
        <f>EIAData!R68</f>
        <v>446626</v>
      </c>
      <c r="I44" s="49">
        <f>SUM(F44:H44)</f>
        <v>8700735</v>
      </c>
      <c r="K44" s="35">
        <f t="shared" si="8"/>
        <v>1855.3604954064226</v>
      </c>
      <c r="L44" s="36">
        <f t="shared" si="9"/>
        <v>3563.7191133852484</v>
      </c>
      <c r="M44" s="56">
        <v>0.843655</v>
      </c>
      <c r="N44" s="35">
        <f>L44*M44</f>
        <v>3006.549448603032</v>
      </c>
      <c r="O44" s="52">
        <f t="shared" si="3"/>
        <v>0.9171244350697427</v>
      </c>
    </row>
    <row r="45" spans="1:15" ht="12.75">
      <c r="A45" s="14">
        <f t="shared" si="2"/>
        <v>2038</v>
      </c>
      <c r="B45" s="57">
        <f>EIAData!U69</f>
        <v>14284</v>
      </c>
      <c r="C45" s="57">
        <f>EIAData!V69</f>
        <v>1549</v>
      </c>
      <c r="D45" s="57">
        <f>EIAData!W69</f>
        <v>469</v>
      </c>
      <c r="E45" s="98">
        <f>SUM(B45:D45)</f>
        <v>16302</v>
      </c>
      <c r="F45" s="57">
        <f>EIAData!P69</f>
        <v>6759474</v>
      </c>
      <c r="G45" s="57">
        <f>EIAData!Q69</f>
        <v>1559233</v>
      </c>
      <c r="H45" s="57">
        <f>EIAData!R69</f>
        <v>443302</v>
      </c>
      <c r="I45" s="49">
        <f>SUM(F45:H45)</f>
        <v>8762009</v>
      </c>
      <c r="K45" s="35">
        <f t="shared" si="8"/>
        <v>1860.5322135596984</v>
      </c>
      <c r="L45" s="36">
        <f t="shared" si="9"/>
        <v>3571.1663875259655</v>
      </c>
      <c r="M45" s="56">
        <v>0.839747</v>
      </c>
      <c r="N45" s="35">
        <f>L45*M45</f>
        <v>2998.876260425767</v>
      </c>
      <c r="O45" s="52">
        <f t="shared" si="3"/>
        <v>0.914783788926195</v>
      </c>
    </row>
    <row r="46" spans="1:15" ht="12.75">
      <c r="A46" s="14">
        <f t="shared" si="2"/>
        <v>2039</v>
      </c>
      <c r="B46" s="57">
        <f>EIAData!U70</f>
        <v>14413</v>
      </c>
      <c r="C46" s="57">
        <f>EIAData!V70</f>
        <v>1578</v>
      </c>
      <c r="D46" s="57">
        <f>EIAData!W70</f>
        <v>468</v>
      </c>
      <c r="E46" s="98">
        <f>SUM(B46:D46)</f>
        <v>16459</v>
      </c>
      <c r="F46" s="57">
        <f>EIAData!P70</f>
        <v>6798858</v>
      </c>
      <c r="G46" s="57">
        <f>EIAData!Q70</f>
        <v>1582973</v>
      </c>
      <c r="H46" s="57">
        <f>EIAData!R70</f>
        <v>440115</v>
      </c>
      <c r="I46" s="49">
        <f>SUM(F46:H46)</f>
        <v>8821946</v>
      </c>
      <c r="K46" s="35">
        <f t="shared" si="8"/>
        <v>1865.6881372885302</v>
      </c>
      <c r="L46" s="36">
        <f t="shared" si="9"/>
        <v>3578.5909176954833</v>
      </c>
      <c r="M46" s="56">
        <v>0.83578</v>
      </c>
      <c r="N46" s="35">
        <f>L46*M46</f>
        <v>2990.914717191531</v>
      </c>
      <c r="O46" s="52">
        <f t="shared" si="3"/>
        <v>0.9123551823239072</v>
      </c>
    </row>
    <row r="47" spans="1:15" ht="12.75">
      <c r="A47" s="14">
        <f t="shared" si="2"/>
        <v>2040</v>
      </c>
      <c r="B47" s="57">
        <f>EIAData!U71</f>
        <v>14543</v>
      </c>
      <c r="C47" s="57">
        <f>EIAData!V71</f>
        <v>1606</v>
      </c>
      <c r="D47" s="57">
        <f>EIAData!W71</f>
        <v>466</v>
      </c>
      <c r="E47" s="98">
        <f>SUM(B47:D47)</f>
        <v>16615</v>
      </c>
      <c r="F47" s="57">
        <f>EIAData!P71</f>
        <v>6838241</v>
      </c>
      <c r="G47" s="57">
        <f>EIAData!Q71</f>
        <v>1606697</v>
      </c>
      <c r="H47" s="57">
        <f>EIAData!R71</f>
        <v>437169</v>
      </c>
      <c r="I47" s="49">
        <f>SUM(F47:H47)</f>
        <v>8882107</v>
      </c>
      <c r="K47" s="35">
        <f t="shared" si="8"/>
        <v>1870.6147088748198</v>
      </c>
      <c r="L47" s="36">
        <f t="shared" si="9"/>
        <v>3585.6851807797407</v>
      </c>
      <c r="M47" s="56">
        <v>0.831835</v>
      </c>
      <c r="N47" s="35">
        <f>L47*M47</f>
        <v>2982.6984323539155</v>
      </c>
      <c r="O47" s="52">
        <f t="shared" si="3"/>
        <v>0.9098488687844537</v>
      </c>
    </row>
  </sheetData>
  <sheetProtection/>
  <printOptions/>
  <pageMargins left="1" right="1" top="1.25" bottom="1" header="0.5" footer="0.5"/>
  <pageSetup horizontalDpi="600" verticalDpi="600" orientation="portrait" r:id="rId1"/>
  <headerFooter alignWithMargins="0">
    <oddHeader>&amp;R&amp;"Times New Roman,Bold"&amp;12Attachment 6 to Response to PSC-2 Question No. 56
Page &amp;P of &amp;N
Sinclair&amp;"Arial,Regular"&amp;10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47"/>
  <sheetViews>
    <sheetView workbookViewId="0" topLeftCell="A1">
      <pane ySplit="510" topLeftCell="A2" activePane="topLeft" state="split"/>
      <selection pane="topLeft" activeCell="L14" sqref="L14"/>
      <selection pane="bottomLeft" activeCell="L14" sqref="L14"/>
    </sheetView>
  </sheetViews>
  <sheetFormatPr defaultColWidth="9.140625" defaultRowHeight="12.75"/>
  <cols>
    <col min="1" max="1" width="5.140625" style="6" bestFit="1" customWidth="1"/>
    <col min="2" max="2" width="9.00390625" style="6" customWidth="1"/>
    <col min="3" max="3" width="10.28125" style="6" customWidth="1"/>
    <col min="4" max="4" width="10.421875" style="6" customWidth="1"/>
    <col min="5" max="6" width="9.00390625" style="6" customWidth="1"/>
    <col min="7" max="7" width="10.7109375" style="0" bestFit="1" customWidth="1"/>
  </cols>
  <sheetData>
    <row r="1" spans="1:7" ht="12.75">
      <c r="A1" s="15" t="s">
        <v>0</v>
      </c>
      <c r="B1" s="22" t="s">
        <v>61</v>
      </c>
      <c r="C1" s="22" t="s">
        <v>62</v>
      </c>
      <c r="D1" s="22" t="s">
        <v>55</v>
      </c>
      <c r="E1" s="22" t="s">
        <v>56</v>
      </c>
      <c r="F1" s="22" t="s">
        <v>67</v>
      </c>
      <c r="G1" s="18" t="s">
        <v>68</v>
      </c>
    </row>
    <row r="2" spans="1:7" ht="12.75">
      <c r="A2" s="23">
        <v>1995</v>
      </c>
      <c r="B2" s="99">
        <v>0.30223741990794983</v>
      </c>
      <c r="C2" s="99">
        <v>0.09</v>
      </c>
      <c r="D2" s="99">
        <v>0.2806418967914365</v>
      </c>
      <c r="E2" s="99">
        <v>0.11931778371606479</v>
      </c>
      <c r="F2" s="99">
        <v>0.03345966980015206</v>
      </c>
      <c r="G2" s="137">
        <f>SUM(B2:C2)</f>
        <v>0.3922374199079498</v>
      </c>
    </row>
    <row r="3" spans="1:7" ht="12.75">
      <c r="A3" s="23">
        <f aca="true" t="shared" si="0" ref="A3:A47">A2+1</f>
        <v>1996</v>
      </c>
      <c r="B3" s="99">
        <v>0.3025546390666678</v>
      </c>
      <c r="C3" s="99">
        <v>0.09059562997721907</v>
      </c>
      <c r="D3" s="99">
        <v>0.2813641936672635</v>
      </c>
      <c r="E3" s="99">
        <v>0.11944347935396708</v>
      </c>
      <c r="F3" s="99">
        <v>0.03324276626933482</v>
      </c>
      <c r="G3" s="137">
        <f aca="true" t="shared" si="1" ref="G3:G47">SUM(B3:C3)</f>
        <v>0.39315026904388684</v>
      </c>
    </row>
    <row r="4" spans="1:7" s="3" customFormat="1" ht="12.75">
      <c r="A4" s="23">
        <f t="shared" si="0"/>
        <v>1997</v>
      </c>
      <c r="B4" s="99">
        <v>0.3028721911689196</v>
      </c>
      <c r="C4" s="99">
        <v>0.09119125995443814</v>
      </c>
      <c r="D4" s="99">
        <v>0.2820883495412757</v>
      </c>
      <c r="E4" s="99">
        <v>0.1195693074062748</v>
      </c>
      <c r="F4" s="99">
        <v>0.033027268823573465</v>
      </c>
      <c r="G4" s="137">
        <f t="shared" si="1"/>
        <v>0.3940634511233577</v>
      </c>
    </row>
    <row r="5" spans="1:7" ht="12.75">
      <c r="A5" s="23">
        <f t="shared" si="0"/>
        <v>1998</v>
      </c>
      <c r="B5" s="99">
        <v>0.30319007656415264</v>
      </c>
      <c r="C5" s="99">
        <v>0.0917868899316572</v>
      </c>
      <c r="D5" s="99">
        <v>0.2828143691980352</v>
      </c>
      <c r="E5" s="99">
        <v>0.11969526801248026</v>
      </c>
      <c r="F5" s="99">
        <v>0.032813168347870306</v>
      </c>
      <c r="G5" s="137">
        <f>SUM(B5:C5)</f>
        <v>0.3949769664958098</v>
      </c>
    </row>
    <row r="6" spans="1:7" ht="12.75">
      <c r="A6" s="23">
        <f t="shared" si="0"/>
        <v>1999</v>
      </c>
      <c r="B6" s="99">
        <v>0.30350829560218107</v>
      </c>
      <c r="C6" s="99">
        <v>0.09238251990887628</v>
      </c>
      <c r="D6" s="99">
        <v>0.2835422574344183</v>
      </c>
      <c r="E6" s="99">
        <v>0.11982136131222271</v>
      </c>
      <c r="F6" s="99">
        <v>0.03260045578631594</v>
      </c>
      <c r="G6" s="137">
        <f t="shared" si="1"/>
        <v>0.3958908155110573</v>
      </c>
    </row>
    <row r="7" spans="1:7" ht="12.75">
      <c r="A7" s="23">
        <f t="shared" si="0"/>
        <v>2000</v>
      </c>
      <c r="B7" s="99">
        <v>0.3038268486331861</v>
      </c>
      <c r="C7" s="99">
        <v>0.09297814988609535</v>
      </c>
      <c r="D7" s="99">
        <v>0.2842720190596471</v>
      </c>
      <c r="E7" s="99">
        <v>0.11994758744528852</v>
      </c>
      <c r="F7" s="99">
        <v>0.03238912214170624</v>
      </c>
      <c r="G7" s="137">
        <f t="shared" si="1"/>
        <v>0.3968049985192814</v>
      </c>
    </row>
    <row r="8" spans="1:7" ht="12.75">
      <c r="A8" s="23">
        <f t="shared" si="0"/>
        <v>2001</v>
      </c>
      <c r="B8" s="99">
        <v>0.3041457360077173</v>
      </c>
      <c r="C8" s="99">
        <v>0.09357377986331442</v>
      </c>
      <c r="D8" s="99">
        <v>0.2850036588953214</v>
      </c>
      <c r="E8" s="99">
        <v>0.1200739465516113</v>
      </c>
      <c r="F8" s="99">
        <v>0.032179158475161784</v>
      </c>
      <c r="G8" s="137">
        <f t="shared" si="1"/>
        <v>0.3977195158710317</v>
      </c>
    </row>
    <row r="9" spans="1:7" ht="12.75">
      <c r="A9" s="23">
        <f t="shared" si="0"/>
        <v>2002</v>
      </c>
      <c r="B9" s="99">
        <v>0.30447892266643634</v>
      </c>
      <c r="C9" s="99">
        <v>0.09416940984053349</v>
      </c>
      <c r="D9" s="99">
        <v>0.28591316418656293</v>
      </c>
      <c r="E9" s="99">
        <v>0.12022528561723204</v>
      </c>
      <c r="F9" s="99">
        <v>0.031933535619084484</v>
      </c>
      <c r="G9" s="137">
        <f t="shared" si="1"/>
        <v>0.39864833250696985</v>
      </c>
    </row>
    <row r="10" spans="1:7" ht="12.75">
      <c r="A10" s="23">
        <f t="shared" si="0"/>
        <v>2003</v>
      </c>
      <c r="B10" s="99">
        <v>0.3053159112111482</v>
      </c>
      <c r="C10" s="99">
        <v>0.09476503981775256</v>
      </c>
      <c r="D10" s="99">
        <v>0.28729567239393455</v>
      </c>
      <c r="E10" s="99">
        <v>0.12056192728054878</v>
      </c>
      <c r="F10" s="99">
        <v>0.03173089034544221</v>
      </c>
      <c r="G10" s="137">
        <f t="shared" si="1"/>
        <v>0.40008095102890073</v>
      </c>
    </row>
    <row r="11" spans="1:7" ht="12.75">
      <c r="A11" s="23">
        <f t="shared" si="0"/>
        <v>2004</v>
      </c>
      <c r="B11" s="99">
        <v>0.30544615477792136</v>
      </c>
      <c r="C11" s="99">
        <v>0.09536066979497163</v>
      </c>
      <c r="D11" s="99">
        <v>0.2879156726659341</v>
      </c>
      <c r="E11" s="99">
        <v>0.12061046042732246</v>
      </c>
      <c r="F11" s="99">
        <v>0.031523150348157204</v>
      </c>
      <c r="G11" s="137">
        <f t="shared" si="1"/>
        <v>0.40080682457289296</v>
      </c>
    </row>
    <row r="12" spans="1:7" ht="12.75">
      <c r="A12" s="23">
        <f t="shared" si="0"/>
        <v>2005</v>
      </c>
      <c r="B12" s="99">
        <v>0.3060531246275758</v>
      </c>
      <c r="C12" s="99">
        <v>0.0959562997721907</v>
      </c>
      <c r="D12" s="99">
        <v>0.2890359075987457</v>
      </c>
      <c r="E12" s="99">
        <v>0.12084263323943535</v>
      </c>
      <c r="F12" s="99">
        <v>0.03127924417782823</v>
      </c>
      <c r="G12" s="137">
        <f t="shared" si="1"/>
        <v>0.4020094243997665</v>
      </c>
    </row>
    <row r="13" spans="1:7" ht="12.75">
      <c r="A13" s="23">
        <f t="shared" si="0"/>
        <v>2006</v>
      </c>
      <c r="B13" s="99">
        <v>0.3057620232318057</v>
      </c>
      <c r="C13" s="99">
        <v>0.09655192974940977</v>
      </c>
      <c r="D13" s="99">
        <v>0.28766420649287977</v>
      </c>
      <c r="E13" s="99">
        <v>0.12130584731694995</v>
      </c>
      <c r="F13" s="99">
        <v>0.03106906609566506</v>
      </c>
      <c r="G13" s="137">
        <f t="shared" si="1"/>
        <v>0.4023139529812154</v>
      </c>
    </row>
    <row r="14" spans="1:7" ht="12.75">
      <c r="A14" s="23">
        <f t="shared" si="0"/>
        <v>2007</v>
      </c>
      <c r="B14" s="99">
        <v>0.30558990646408646</v>
      </c>
      <c r="C14" s="99">
        <v>0.09714755972662883</v>
      </c>
      <c r="D14" s="99">
        <v>0.2864641369955567</v>
      </c>
      <c r="E14" s="99">
        <v>0.12176664869580665</v>
      </c>
      <c r="F14" s="99">
        <v>0.03092589615106177</v>
      </c>
      <c r="G14" s="137">
        <f t="shared" si="1"/>
        <v>0.40273746619071527</v>
      </c>
    </row>
    <row r="15" spans="1:7" ht="12.75">
      <c r="A15" s="23">
        <f t="shared" si="0"/>
        <v>2008</v>
      </c>
      <c r="B15" s="99">
        <v>0.3051053912769837</v>
      </c>
      <c r="C15" s="99">
        <v>0.0977431897038479</v>
      </c>
      <c r="D15" s="99">
        <v>0.28464248963478883</v>
      </c>
      <c r="E15" s="99">
        <v>0.12190532687853602</v>
      </c>
      <c r="F15" s="99">
        <v>0.03087073583635601</v>
      </c>
      <c r="G15" s="137">
        <f t="shared" si="1"/>
        <v>0.40284858098083165</v>
      </c>
    </row>
    <row r="16" spans="1:7" ht="12.75">
      <c r="A16" s="23">
        <f t="shared" si="0"/>
        <v>2009</v>
      </c>
      <c r="B16" s="20">
        <f>EIAData!B40</f>
        <v>0.30432875866021597</v>
      </c>
      <c r="C16" s="20">
        <f>EIAData!C40</f>
        <v>0.09833881968106702</v>
      </c>
      <c r="D16" s="20">
        <f>EIAData!D40</f>
        <v>0.28251621066729765</v>
      </c>
      <c r="E16" s="20">
        <f>EIAData!E40</f>
        <v>0.12182933186247824</v>
      </c>
      <c r="F16" s="20">
        <f>EIAData!F40</f>
        <v>0.030854981025490204</v>
      </c>
      <c r="G16" s="137">
        <f t="shared" si="1"/>
        <v>0.402667578341283</v>
      </c>
    </row>
    <row r="17" spans="1:7" ht="12.75">
      <c r="A17" s="23">
        <f t="shared" si="0"/>
        <v>2010</v>
      </c>
      <c r="B17" s="20">
        <f>EIAData!B41</f>
        <v>0.304603499308402</v>
      </c>
      <c r="C17" s="20">
        <f>EIAData!C41</f>
        <v>0.09805763908076473</v>
      </c>
      <c r="D17" s="20">
        <f>EIAData!D41</f>
        <v>0.28096721197429186</v>
      </c>
      <c r="E17" s="20">
        <f>EIAData!E41</f>
        <v>0.12185348262048465</v>
      </c>
      <c r="F17" s="20">
        <f>EIAData!F41</f>
        <v>0.030892503618531953</v>
      </c>
      <c r="G17" s="137">
        <f t="shared" si="1"/>
        <v>0.40266113838916673</v>
      </c>
    </row>
    <row r="18" spans="1:7" ht="12.75">
      <c r="A18" s="23">
        <f t="shared" si="0"/>
        <v>2011</v>
      </c>
      <c r="B18" s="20">
        <f>EIAData!B42</f>
        <v>0.30464880335073335</v>
      </c>
      <c r="C18" s="20">
        <f>EIAData!C42</f>
        <v>0.09838057551921744</v>
      </c>
      <c r="D18" s="20">
        <f>EIAData!D42</f>
        <v>0.2797593824206968</v>
      </c>
      <c r="E18" s="20">
        <f>EIAData!E42</f>
        <v>0.12199268487206266</v>
      </c>
      <c r="F18" s="20">
        <f>EIAData!F42</f>
        <v>0.030924422588599416</v>
      </c>
      <c r="G18" s="137">
        <f t="shared" si="1"/>
        <v>0.4030293788699508</v>
      </c>
    </row>
    <row r="19" spans="1:7" ht="12.75">
      <c r="A19" s="23">
        <f t="shared" si="0"/>
        <v>2012</v>
      </c>
      <c r="B19" s="20">
        <f>EIAData!B43</f>
        <v>0.30465559897241257</v>
      </c>
      <c r="C19" s="20">
        <f>EIAData!C43</f>
        <v>0.09872175068451061</v>
      </c>
      <c r="D19" s="20">
        <f>EIAData!D43</f>
        <v>0.278545054405569</v>
      </c>
      <c r="E19" s="20">
        <f>EIAData!E43</f>
        <v>0.12213343189424848</v>
      </c>
      <c r="F19" s="20">
        <f>EIAData!F43</f>
        <v>0.030932521254303732</v>
      </c>
      <c r="G19" s="137">
        <f t="shared" si="1"/>
        <v>0.4033773496569232</v>
      </c>
    </row>
    <row r="20" spans="1:7" ht="12.75">
      <c r="A20" s="23">
        <f t="shared" si="0"/>
        <v>2013</v>
      </c>
      <c r="B20" s="20">
        <f>EIAData!B44</f>
        <v>0.3046696357477323</v>
      </c>
      <c r="C20" s="20">
        <f>EIAData!C44</f>
        <v>0.09907548630466935</v>
      </c>
      <c r="D20" s="20">
        <f>EIAData!D44</f>
        <v>0.2771341628496798</v>
      </c>
      <c r="E20" s="20">
        <f>EIAData!E44</f>
        <v>0.12216979000357761</v>
      </c>
      <c r="F20" s="20">
        <f>EIAData!F44</f>
        <v>0.03092112636289062</v>
      </c>
      <c r="G20" s="137">
        <f t="shared" si="1"/>
        <v>0.40374512205240165</v>
      </c>
    </row>
    <row r="21" spans="1:7" ht="12.75">
      <c r="A21" s="23">
        <f t="shared" si="0"/>
        <v>2014</v>
      </c>
      <c r="B21" s="20">
        <f>EIAData!B45</f>
        <v>0.3045311662388871</v>
      </c>
      <c r="C21" s="20">
        <f>EIAData!C45</f>
        <v>0.09943074484909208</v>
      </c>
      <c r="D21" s="20">
        <f>EIAData!D45</f>
        <v>0.27544582505357923</v>
      </c>
      <c r="E21" s="20">
        <f>EIAData!E45</f>
        <v>0.12215052007814825</v>
      </c>
      <c r="F21" s="20">
        <f>EIAData!F45</f>
        <v>0.030896252963158205</v>
      </c>
      <c r="G21" s="137">
        <f t="shared" si="1"/>
        <v>0.4039619110879792</v>
      </c>
    </row>
    <row r="22" spans="1:7" ht="12.75">
      <c r="A22" s="23">
        <f t="shared" si="0"/>
        <v>2015</v>
      </c>
      <c r="B22" s="20">
        <f>EIAData!B46</f>
        <v>0.3038300126861575</v>
      </c>
      <c r="C22" s="20">
        <f>EIAData!C46</f>
        <v>0.09980349327450957</v>
      </c>
      <c r="D22" s="20">
        <f>EIAData!D46</f>
        <v>0.2737383805952446</v>
      </c>
      <c r="E22" s="20">
        <f>EIAData!E46</f>
        <v>0.12205603223607159</v>
      </c>
      <c r="F22" s="20">
        <f>EIAData!F46</f>
        <v>0.030857977871333077</v>
      </c>
      <c r="G22" s="137">
        <f t="shared" si="1"/>
        <v>0.40363350596066705</v>
      </c>
    </row>
    <row r="23" spans="1:7" ht="12.75">
      <c r="A23" s="23">
        <f t="shared" si="0"/>
        <v>2016</v>
      </c>
      <c r="B23" s="20">
        <f>EIAData!B47</f>
        <v>0.3032920096172457</v>
      </c>
      <c r="C23" s="20">
        <f>EIAData!C47</f>
        <v>0.10018463320411344</v>
      </c>
      <c r="D23" s="20">
        <f>EIAData!D47</f>
        <v>0.272172090619037</v>
      </c>
      <c r="E23" s="20">
        <f>EIAData!E47</f>
        <v>0.12197907124044914</v>
      </c>
      <c r="F23" s="20">
        <f>EIAData!F47</f>
        <v>0.030822522311276388</v>
      </c>
      <c r="G23" s="137">
        <f t="shared" si="1"/>
        <v>0.4034766428213591</v>
      </c>
    </row>
    <row r="24" spans="1:7" ht="12.75">
      <c r="A24" s="23">
        <f t="shared" si="0"/>
        <v>2017</v>
      </c>
      <c r="B24" s="20">
        <f>EIAData!B48</f>
        <v>0.3029346024624776</v>
      </c>
      <c r="C24" s="20">
        <f>EIAData!C48</f>
        <v>0.10054447459243372</v>
      </c>
      <c r="D24" s="20">
        <f>EIAData!D48</f>
        <v>0.2709204603642892</v>
      </c>
      <c r="E24" s="20">
        <f>EIAData!E48</f>
        <v>0.12200868115049955</v>
      </c>
      <c r="F24" s="20">
        <f>EIAData!F48</f>
        <v>0.030785394830874682</v>
      </c>
      <c r="G24" s="137">
        <f t="shared" si="1"/>
        <v>0.4034790770549113</v>
      </c>
    </row>
    <row r="25" spans="1:7" ht="12.75">
      <c r="A25" s="23">
        <f t="shared" si="0"/>
        <v>2018</v>
      </c>
      <c r="B25" s="20">
        <f>EIAData!B49</f>
        <v>0.30263828079476524</v>
      </c>
      <c r="C25" s="20">
        <f>EIAData!C49</f>
        <v>0.10087299893074926</v>
      </c>
      <c r="D25" s="20">
        <f>EIAData!D49</f>
        <v>0.26976404606961685</v>
      </c>
      <c r="E25" s="20">
        <f>EIAData!E49</f>
        <v>0.12208283948980733</v>
      </c>
      <c r="F25" s="20">
        <f>EIAData!F49</f>
        <v>0.03074341987355358</v>
      </c>
      <c r="G25" s="137">
        <f t="shared" si="1"/>
        <v>0.4035112797255145</v>
      </c>
    </row>
    <row r="26" spans="1:7" ht="12.75">
      <c r="A26" s="23">
        <f t="shared" si="0"/>
        <v>2019</v>
      </c>
      <c r="B26" s="20">
        <f>EIAData!B50</f>
        <v>0.302328550314111</v>
      </c>
      <c r="C26" s="20">
        <f>EIAData!C50</f>
        <v>0.10118267686336639</v>
      </c>
      <c r="D26" s="20">
        <f>EIAData!D50</f>
        <v>0.26858078242239103</v>
      </c>
      <c r="E26" s="20">
        <f>EIAData!E50</f>
        <v>0.12215434571384465</v>
      </c>
      <c r="F26" s="20">
        <f>EIAData!F50</f>
        <v>0.03069706411325409</v>
      </c>
      <c r="G26" s="137">
        <f t="shared" si="1"/>
        <v>0.4035112271774774</v>
      </c>
    </row>
    <row r="27" spans="1:7" ht="12.75">
      <c r="A27" s="23">
        <f t="shared" si="0"/>
        <v>2020</v>
      </c>
      <c r="B27" s="20">
        <f>EIAData!B51</f>
        <v>0.3020559255869894</v>
      </c>
      <c r="C27" s="20">
        <f>EIAData!C51</f>
        <v>0.10147257569248504</v>
      </c>
      <c r="D27" s="20">
        <f>EIAData!D51</f>
        <v>0.2674284673108929</v>
      </c>
      <c r="E27" s="20">
        <f>EIAData!E51</f>
        <v>0.12224841597853514</v>
      </c>
      <c r="F27" s="20">
        <f>EIAData!F51</f>
        <v>0.030671024271073776</v>
      </c>
      <c r="G27" s="137">
        <f t="shared" si="1"/>
        <v>0.4035285012794744</v>
      </c>
    </row>
    <row r="28" spans="1:7" ht="12.75">
      <c r="A28" s="23">
        <f t="shared" si="0"/>
        <v>2021</v>
      </c>
      <c r="B28" s="20">
        <f>EIAData!B52</f>
        <v>0.30184984345019755</v>
      </c>
      <c r="C28" s="20">
        <f>EIAData!C52</f>
        <v>0.10174538521626483</v>
      </c>
      <c r="D28" s="20">
        <f>EIAData!D52</f>
        <v>0.2663455717843822</v>
      </c>
      <c r="E28" s="20">
        <f>EIAData!E52</f>
        <v>0.12237333194649548</v>
      </c>
      <c r="F28" s="20">
        <f>EIAData!F52</f>
        <v>0.030665709678682856</v>
      </c>
      <c r="G28" s="137">
        <f t="shared" si="1"/>
        <v>0.40359522866646236</v>
      </c>
    </row>
    <row r="29" spans="1:7" ht="12.75">
      <c r="A29" s="23">
        <f t="shared" si="0"/>
        <v>2022</v>
      </c>
      <c r="B29" s="20">
        <f>EIAData!B53</f>
        <v>0.3016636334606328</v>
      </c>
      <c r="C29" s="20">
        <f>EIAData!C53</f>
        <v>0.10200555063723289</v>
      </c>
      <c r="D29" s="20">
        <f>EIAData!D53</f>
        <v>0.265334219496808</v>
      </c>
      <c r="E29" s="20">
        <f>EIAData!E53</f>
        <v>0.12250578299552678</v>
      </c>
      <c r="F29" s="20">
        <f>EIAData!F53</f>
        <v>0.030649097437308693</v>
      </c>
      <c r="G29" s="137">
        <f t="shared" si="1"/>
        <v>0.4036691840978657</v>
      </c>
    </row>
    <row r="30" spans="1:7" ht="12.75">
      <c r="A30" s="23">
        <f t="shared" si="0"/>
        <v>2023</v>
      </c>
      <c r="B30" s="20">
        <f>EIAData!B54</f>
        <v>0.3014730238494047</v>
      </c>
      <c r="C30" s="20">
        <f>EIAData!C54</f>
        <v>0.10225416681835262</v>
      </c>
      <c r="D30" s="20">
        <f>EIAData!D54</f>
        <v>0.2643841694155591</v>
      </c>
      <c r="E30" s="20">
        <f>EIAData!E54</f>
        <v>0.12264358827678375</v>
      </c>
      <c r="F30" s="20">
        <f>EIAData!F54</f>
        <v>0.030621565921255117</v>
      </c>
      <c r="G30" s="137">
        <f t="shared" si="1"/>
        <v>0.4037271906677573</v>
      </c>
    </row>
    <row r="31" spans="1:7" ht="12.75">
      <c r="A31" s="23">
        <f t="shared" si="0"/>
        <v>2024</v>
      </c>
      <c r="B31" s="20">
        <f>EIAData!B55</f>
        <v>0.3012589352612771</v>
      </c>
      <c r="C31" s="20">
        <f>EIAData!C55</f>
        <v>0.1024935239352447</v>
      </c>
      <c r="D31" s="20">
        <f>EIAData!D55</f>
        <v>0.26349521137044263</v>
      </c>
      <c r="E31" s="20">
        <f>EIAData!E55</f>
        <v>0.1227799672710484</v>
      </c>
      <c r="F31" s="20">
        <f>EIAData!F55</f>
        <v>0.030581735572607516</v>
      </c>
      <c r="G31" s="137">
        <f t="shared" si="1"/>
        <v>0.4037524591965218</v>
      </c>
    </row>
    <row r="32" spans="1:7" ht="12.75">
      <c r="A32" s="23">
        <f t="shared" si="0"/>
        <v>2025</v>
      </c>
      <c r="B32" s="20">
        <f>EIAData!B56</f>
        <v>0.30109914121106984</v>
      </c>
      <c r="C32" s="20">
        <f>EIAData!C56</f>
        <v>0.1027312127686044</v>
      </c>
      <c r="D32" s="20">
        <f>EIAData!D56</f>
        <v>0.2626221890750226</v>
      </c>
      <c r="E32" s="20">
        <f>EIAData!E56</f>
        <v>0.12295364282741683</v>
      </c>
      <c r="F32" s="20">
        <f>EIAData!F56</f>
        <v>0.030537496155689674</v>
      </c>
      <c r="G32" s="137">
        <f t="shared" si="1"/>
        <v>0.40383035397967426</v>
      </c>
    </row>
    <row r="33" spans="1:7" ht="12.75">
      <c r="A33" s="23">
        <f t="shared" si="0"/>
        <v>2026</v>
      </c>
      <c r="B33" s="20">
        <f>EIAData!B57</f>
        <v>0.3010045182481578</v>
      </c>
      <c r="C33" s="20">
        <f>EIAData!C57</f>
        <v>0.10296984793107941</v>
      </c>
      <c r="D33" s="20">
        <f>EIAData!D57</f>
        <v>0.261779780992818</v>
      </c>
      <c r="E33" s="20">
        <f>EIAData!E57</f>
        <v>0.12317060639198378</v>
      </c>
      <c r="F33" s="20">
        <f>EIAData!F57</f>
        <v>0.030493262429500546</v>
      </c>
      <c r="G33" s="137">
        <f t="shared" si="1"/>
        <v>0.4039743661792372</v>
      </c>
    </row>
    <row r="34" spans="1:7" ht="12.75">
      <c r="A34" s="23">
        <f t="shared" si="0"/>
        <v>2027</v>
      </c>
      <c r="B34" s="20">
        <f>EIAData!B58</f>
        <v>0.30095339690139805</v>
      </c>
      <c r="C34" s="20">
        <f>EIAData!C58</f>
        <v>0.1032034403876317</v>
      </c>
      <c r="D34" s="20">
        <f>EIAData!D58</f>
        <v>0.2609716201767191</v>
      </c>
      <c r="E34" s="20">
        <f>EIAData!E58</f>
        <v>0.12337609004044903</v>
      </c>
      <c r="F34" s="20">
        <f>EIAData!F58</f>
        <v>0.03044991688608294</v>
      </c>
      <c r="G34" s="137">
        <f t="shared" si="1"/>
        <v>0.40415683728902974</v>
      </c>
    </row>
    <row r="35" spans="1:7" ht="12.75">
      <c r="A35" s="23">
        <f t="shared" si="0"/>
        <v>2028</v>
      </c>
      <c r="B35" s="20">
        <f>EIAData!B59</f>
        <v>0.30089181457442554</v>
      </c>
      <c r="C35" s="20">
        <f>EIAData!C59</f>
        <v>0.10342834292042204</v>
      </c>
      <c r="D35" s="20">
        <f>EIAData!D59</f>
        <v>0.26015269617644343</v>
      </c>
      <c r="E35" s="20">
        <f>EIAData!E59</f>
        <v>0.12354560275615983</v>
      </c>
      <c r="F35" s="20">
        <f>EIAData!F59</f>
        <v>0.030404995539696698</v>
      </c>
      <c r="G35" s="137">
        <f t="shared" si="1"/>
        <v>0.40432015749484757</v>
      </c>
    </row>
    <row r="36" spans="1:7" ht="12.75">
      <c r="A36" s="23">
        <f t="shared" si="0"/>
        <v>2029</v>
      </c>
      <c r="B36" s="20">
        <f>EIAData!B60</f>
        <v>0.3008263530872792</v>
      </c>
      <c r="C36" s="20">
        <f>EIAData!C60</f>
        <v>0.10364914848239143</v>
      </c>
      <c r="D36" s="20">
        <f>EIAData!D60</f>
        <v>0.2593454100254867</v>
      </c>
      <c r="E36" s="20">
        <f>EIAData!E60</f>
        <v>0.12368838170405058</v>
      </c>
      <c r="F36" s="20">
        <f>EIAData!F60</f>
        <v>0.030351317219903744</v>
      </c>
      <c r="G36" s="137">
        <f t="shared" si="1"/>
        <v>0.4044755015696706</v>
      </c>
    </row>
    <row r="37" spans="1:7" ht="12.75">
      <c r="A37" s="23">
        <f t="shared" si="0"/>
        <v>2030</v>
      </c>
      <c r="B37" s="20">
        <f>EIAData!B61</f>
        <v>0.3007644226631656</v>
      </c>
      <c r="C37" s="20">
        <f>EIAData!C61</f>
        <v>0.10386685079723136</v>
      </c>
      <c r="D37" s="20">
        <f>EIAData!D61</f>
        <v>0.2585596443467063</v>
      </c>
      <c r="E37" s="20">
        <f>EIAData!E61</f>
        <v>0.12380529076397359</v>
      </c>
      <c r="F37" s="20">
        <f>EIAData!F61</f>
        <v>0.030285192970937947</v>
      </c>
      <c r="G37" s="137">
        <f t="shared" si="1"/>
        <v>0.40463127346039696</v>
      </c>
    </row>
    <row r="38" spans="1:7" ht="12.75">
      <c r="A38" s="23">
        <f t="shared" si="0"/>
        <v>2031</v>
      </c>
      <c r="B38" s="20">
        <f>EIAData!B62</f>
        <v>0.30071073053482633</v>
      </c>
      <c r="C38" s="20">
        <f>EIAData!C62</f>
        <v>0.10407808453161385</v>
      </c>
      <c r="D38" s="20">
        <f>EIAData!D62</f>
        <v>0.2577812180575943</v>
      </c>
      <c r="E38" s="20">
        <f>EIAData!E62</f>
        <v>0.12389078195009107</v>
      </c>
      <c r="F38" s="20">
        <f>EIAData!F62</f>
        <v>0.030231325460931317</v>
      </c>
      <c r="G38" s="137">
        <f t="shared" si="1"/>
        <v>0.40478881506644016</v>
      </c>
    </row>
    <row r="39" spans="1:7" ht="12.75">
      <c r="A39" s="23">
        <f t="shared" si="0"/>
        <v>2032</v>
      </c>
      <c r="B39" s="20">
        <f>EIAData!B63</f>
        <v>0.3006263319237389</v>
      </c>
      <c r="C39" s="20">
        <f>EIAData!C63</f>
        <v>0.1042797957597746</v>
      </c>
      <c r="D39" s="20">
        <f>EIAData!D63</f>
        <v>0.2569645011036791</v>
      </c>
      <c r="E39" s="20">
        <f>EIAData!E63</f>
        <v>0.12396616496545937</v>
      </c>
      <c r="F39" s="20">
        <f>EIAData!F63</f>
        <v>0.03018776847053439</v>
      </c>
      <c r="G39" s="137">
        <f t="shared" si="1"/>
        <v>0.4049061276835135</v>
      </c>
    </row>
    <row r="40" spans="1:7" ht="12.75">
      <c r="A40" s="23">
        <f t="shared" si="0"/>
        <v>2033</v>
      </c>
      <c r="B40" s="20">
        <f>EIAData!B64</f>
        <v>0.30053337554716486</v>
      </c>
      <c r="C40" s="20">
        <f>EIAData!C64</f>
        <v>0.10447414556625809</v>
      </c>
      <c r="D40" s="20">
        <f>EIAData!D64</f>
        <v>0.25615431048415055</v>
      </c>
      <c r="E40" s="20">
        <f>EIAData!E64</f>
        <v>0.12404028013515052</v>
      </c>
      <c r="F40" s="20">
        <f>EIAData!F64</f>
        <v>0.030150471959628056</v>
      </c>
      <c r="G40" s="137">
        <f t="shared" si="1"/>
        <v>0.405007521113423</v>
      </c>
    </row>
    <row r="41" spans="1:7" ht="12.75">
      <c r="A41" s="23">
        <f t="shared" si="0"/>
        <v>2034</v>
      </c>
      <c r="B41" s="20">
        <f>EIAData!B65</f>
        <v>0.30043347069829923</v>
      </c>
      <c r="C41" s="20">
        <f>EIAData!C65</f>
        <v>0.1046637886069567</v>
      </c>
      <c r="D41" s="20">
        <f>EIAData!D65</f>
        <v>0.2553514375402044</v>
      </c>
      <c r="E41" s="20">
        <f>EIAData!E65</f>
        <v>0.1241141228152493</v>
      </c>
      <c r="F41" s="20">
        <f>EIAData!F65</f>
        <v>0.030117211031181538</v>
      </c>
      <c r="G41" s="137">
        <f t="shared" si="1"/>
        <v>0.4050972593052559</v>
      </c>
    </row>
    <row r="42" spans="1:7" ht="12.75">
      <c r="A42" s="23">
        <f t="shared" si="0"/>
        <v>2035</v>
      </c>
      <c r="B42" s="20">
        <f>EIAData!B66</f>
        <v>0.30033246684804754</v>
      </c>
      <c r="C42" s="20">
        <f>EIAData!C66</f>
        <v>0.1048486060352381</v>
      </c>
      <c r="D42" s="20">
        <f>EIAData!D66</f>
        <v>0.25456408833369576</v>
      </c>
      <c r="E42" s="20">
        <f>EIAData!E66</f>
        <v>0.12419044643133012</v>
      </c>
      <c r="F42" s="20">
        <f>EIAData!F66</f>
        <v>0.030086879772688983</v>
      </c>
      <c r="G42" s="137">
        <f t="shared" si="1"/>
        <v>0.40518107288328564</v>
      </c>
    </row>
    <row r="43" spans="1:7" ht="12.75">
      <c r="A43" s="23">
        <f t="shared" si="0"/>
        <v>2036</v>
      </c>
      <c r="B43" s="20">
        <f>EIAData!B67</f>
        <v>0.30021758353213185</v>
      </c>
      <c r="C43" s="20">
        <f>EIAData!C67</f>
        <v>0.10502870651064054</v>
      </c>
      <c r="D43" s="20">
        <f>EIAData!D67</f>
        <v>0.2537680080555797</v>
      </c>
      <c r="E43" s="20">
        <f>EIAData!E67</f>
        <v>0.12426095160991789</v>
      </c>
      <c r="F43" s="20">
        <f>EIAData!F67</f>
        <v>0.030058869211542424</v>
      </c>
      <c r="G43" s="137">
        <f t="shared" si="1"/>
        <v>0.4052462900427724</v>
      </c>
    </row>
    <row r="44" spans="1:7" ht="12.75">
      <c r="A44" s="23">
        <f t="shared" si="0"/>
        <v>2037</v>
      </c>
      <c r="B44" s="20">
        <f>EIAData!B68</f>
        <v>0.30009786529528826</v>
      </c>
      <c r="C44" s="20">
        <f>EIAData!C68</f>
        <v>0.10520456030438807</v>
      </c>
      <c r="D44" s="20">
        <f>EIAData!D68</f>
        <v>0.2529805815255838</v>
      </c>
      <c r="E44" s="20">
        <f>EIAData!E68</f>
        <v>0.12433018589808792</v>
      </c>
      <c r="F44" s="20">
        <f>EIAData!F68</f>
        <v>0.030032979972381645</v>
      </c>
      <c r="G44" s="137">
        <f t="shared" si="1"/>
        <v>0.40530242559967633</v>
      </c>
    </row>
    <row r="45" spans="1:7" ht="12.75">
      <c r="A45" s="23">
        <f t="shared" si="0"/>
        <v>2038</v>
      </c>
      <c r="B45" s="20">
        <f>EIAData!B69</f>
        <v>0.2999756106162411</v>
      </c>
      <c r="C45" s="20">
        <f>EIAData!C69</f>
        <v>0.10537628984403007</v>
      </c>
      <c r="D45" s="20">
        <f>EIAData!D69</f>
        <v>0.25220129310526845</v>
      </c>
      <c r="E45" s="20">
        <f>EIAData!E69</f>
        <v>0.1244000091759778</v>
      </c>
      <c r="F45" s="20">
        <f>EIAData!F69</f>
        <v>0.03000875712407965</v>
      </c>
      <c r="G45" s="137">
        <f t="shared" si="1"/>
        <v>0.4053519004602712</v>
      </c>
    </row>
    <row r="46" spans="1:7" ht="12.75">
      <c r="A46" s="23">
        <f t="shared" si="0"/>
        <v>2039</v>
      </c>
      <c r="B46" s="20">
        <f>EIAData!B70</f>
        <v>0.2998401939889453</v>
      </c>
      <c r="C46" s="20">
        <f>EIAData!C70</f>
        <v>0.10554247328197203</v>
      </c>
      <c r="D46" s="20">
        <f>EIAData!D70</f>
        <v>0.25140405529573634</v>
      </c>
      <c r="E46" s="20">
        <f>EIAData!E70</f>
        <v>0.12446494231544832</v>
      </c>
      <c r="F46" s="20">
        <f>EIAData!F70</f>
        <v>0.02998499424049977</v>
      </c>
      <c r="G46" s="137">
        <f t="shared" si="1"/>
        <v>0.4053826672709173</v>
      </c>
    </row>
    <row r="47" spans="1:7" ht="12.75">
      <c r="A47" s="23">
        <f t="shared" si="0"/>
        <v>2040</v>
      </c>
      <c r="B47" s="20">
        <f>EIAData!B71</f>
        <v>0.2996953312992064</v>
      </c>
      <c r="C47" s="20">
        <f>EIAData!C71</f>
        <v>0.10570352282403263</v>
      </c>
      <c r="D47" s="20">
        <f>EIAData!D71</f>
        <v>0.25059470686403573</v>
      </c>
      <c r="E47" s="20">
        <f>EIAData!E71</f>
        <v>0.12452811027833824</v>
      </c>
      <c r="F47" s="20">
        <f>EIAData!F71</f>
        <v>0.029958657332094737</v>
      </c>
      <c r="G47" s="137">
        <f t="shared" si="1"/>
        <v>0.405398854123239</v>
      </c>
    </row>
  </sheetData>
  <sheetProtection/>
  <printOptions/>
  <pageMargins left="1" right="1" top="1.25" bottom="1" header="0.5" footer="0.5"/>
  <pageSetup horizontalDpi="600" verticalDpi="600" orientation="portrait" r:id="rId2"/>
  <headerFooter alignWithMargins="0">
    <oddHeader>&amp;R&amp;"Times New Roman,Bold"&amp;12Attachment 6 to Response to PSC-2 Question No. 56
Page &amp;P of &amp;N
Sinclair&amp;"Arial,Regular"&amp;10
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7"/>
  <sheetViews>
    <sheetView zoomScale="95" zoomScaleNormal="95" workbookViewId="0" topLeftCell="A1">
      <pane ySplit="495" topLeftCell="A2" activePane="topLeft" state="split"/>
      <selection pane="topLeft" activeCell="L14" sqref="L14"/>
      <selection pane="bottomLeft" activeCell="L14" sqref="L14"/>
    </sheetView>
  </sheetViews>
  <sheetFormatPr defaultColWidth="9.140625" defaultRowHeight="12.75"/>
  <cols>
    <col min="1" max="1" width="7.8515625" style="0" customWidth="1"/>
    <col min="2" max="2" width="10.140625" style="0" customWidth="1"/>
    <col min="3" max="4" width="12.421875" style="0" customWidth="1"/>
    <col min="5" max="6" width="12.421875" style="16" customWidth="1"/>
  </cols>
  <sheetData>
    <row r="1" spans="1:6" s="5" customFormat="1" ht="12.75">
      <c r="A1" s="15" t="s">
        <v>0</v>
      </c>
      <c r="B1" s="22" t="s">
        <v>61</v>
      </c>
      <c r="C1" s="22" t="s">
        <v>62</v>
      </c>
      <c r="D1" s="22" t="s">
        <v>55</v>
      </c>
      <c r="E1" s="22" t="s">
        <v>56</v>
      </c>
      <c r="F1" s="22" t="s">
        <v>67</v>
      </c>
    </row>
    <row r="2" spans="1:7" ht="12.75">
      <c r="A2" s="4">
        <v>1995</v>
      </c>
      <c r="B2" s="128">
        <v>0.7061932867684015</v>
      </c>
      <c r="C2" s="128">
        <v>130.70834552385082</v>
      </c>
      <c r="D2" s="128">
        <v>0.5557836035585081</v>
      </c>
      <c r="E2" s="128">
        <v>0.3810231972719632</v>
      </c>
      <c r="F2" s="128">
        <v>3.0735596004367545</v>
      </c>
      <c r="G2" s="55"/>
    </row>
    <row r="3" spans="1:7" ht="12.75">
      <c r="A3" s="4">
        <f aca="true" t="shared" si="0" ref="A3:A47">A2+1</f>
        <v>1996</v>
      </c>
      <c r="B3" s="128">
        <v>0.7135764886927957</v>
      </c>
      <c r="C3" s="128">
        <v>130.18019059588354</v>
      </c>
      <c r="D3" s="128">
        <v>0.566471749780787</v>
      </c>
      <c r="E3" s="128">
        <v>0.3810231948985913</v>
      </c>
      <c r="F3" s="128">
        <v>3.078876820706114</v>
      </c>
      <c r="G3" s="55"/>
    </row>
    <row r="4" spans="1:7" ht="12.75">
      <c r="A4" s="4">
        <f t="shared" si="0"/>
        <v>1997</v>
      </c>
      <c r="B4" s="128">
        <v>0.723626861772976</v>
      </c>
      <c r="C4" s="128">
        <v>129.6541697904684</v>
      </c>
      <c r="D4" s="128">
        <v>0.566471749780787</v>
      </c>
      <c r="E4" s="128">
        <v>0.38102319252521943</v>
      </c>
      <c r="F4" s="128">
        <v>3.0842032397010777</v>
      </c>
      <c r="G4" s="55"/>
    </row>
    <row r="5" spans="1:7" ht="12.75">
      <c r="A5" s="4">
        <f t="shared" si="0"/>
        <v>1998</v>
      </c>
      <c r="B5" s="128">
        <v>0.7311832229363436</v>
      </c>
      <c r="C5" s="128">
        <v>129.13027448422838</v>
      </c>
      <c r="D5" s="128">
        <v>0.5686940577655591</v>
      </c>
      <c r="E5" s="128">
        <v>0.3810231901518475</v>
      </c>
      <c r="F5" s="128">
        <v>3.0895388733353277</v>
      </c>
      <c r="G5" s="55"/>
    </row>
    <row r="6" spans="1:7" ht="12.75">
      <c r="A6" s="4">
        <f t="shared" si="0"/>
        <v>1999</v>
      </c>
      <c r="B6" s="128">
        <v>0.7379480140367926</v>
      </c>
      <c r="C6" s="128">
        <v>128.60849608863106</v>
      </c>
      <c r="D6" s="128">
        <v>0.5702238400632413</v>
      </c>
      <c r="E6" s="128">
        <v>0.38102318777847566</v>
      </c>
      <c r="F6" s="128">
        <v>3.094883737550077</v>
      </c>
      <c r="G6" s="55"/>
    </row>
    <row r="7" spans="1:7" ht="12.75">
      <c r="A7" s="4">
        <f t="shared" si="0"/>
        <v>2000</v>
      </c>
      <c r="B7" s="128">
        <v>0.7442625064232627</v>
      </c>
      <c r="C7" s="128">
        <v>128.08882604984782</v>
      </c>
      <c r="D7" s="128">
        <v>0.5715760262319992</v>
      </c>
      <c r="E7" s="128">
        <v>0.3810231854051037</v>
      </c>
      <c r="F7" s="128">
        <v>3.1002378483141153</v>
      </c>
      <c r="G7" s="55"/>
    </row>
    <row r="8" spans="1:7" ht="12.75">
      <c r="A8" s="4">
        <f t="shared" si="0"/>
        <v>2001</v>
      </c>
      <c r="B8" s="128">
        <v>0.750264623410547</v>
      </c>
      <c r="C8" s="128">
        <v>127.57125584861359</v>
      </c>
      <c r="D8" s="128">
        <v>0.5663721416934778</v>
      </c>
      <c r="E8" s="128">
        <v>0.3810231830317319</v>
      </c>
      <c r="F8" s="128">
        <v>3.105638410542288</v>
      </c>
      <c r="G8" s="55"/>
    </row>
    <row r="9" spans="1:7" ht="12.75">
      <c r="A9" s="4">
        <f t="shared" si="0"/>
        <v>2002</v>
      </c>
      <c r="B9" s="128">
        <v>0.7555534978958177</v>
      </c>
      <c r="C9" s="128">
        <v>127.05577700008722</v>
      </c>
      <c r="D9" s="128">
        <v>0.5715179160579454</v>
      </c>
      <c r="E9" s="128">
        <v>0.38102318065836005</v>
      </c>
      <c r="F9" s="128">
        <v>3.1116826191946974</v>
      </c>
      <c r="G9" s="55"/>
    </row>
    <row r="10" spans="1:7" ht="12.75">
      <c r="A10" s="4">
        <f t="shared" si="0"/>
        <v>2003</v>
      </c>
      <c r="B10" s="128">
        <v>0.7622209835662624</v>
      </c>
      <c r="C10" s="128">
        <v>126.54238105371236</v>
      </c>
      <c r="D10" s="128">
        <v>0.5767104423578647</v>
      </c>
      <c r="E10" s="128">
        <v>0.3810231782849883</v>
      </c>
      <c r="F10" s="128">
        <v>3.117738591115526</v>
      </c>
      <c r="G10" s="55"/>
    </row>
    <row r="11" spans="1:7" ht="12.75">
      <c r="A11" s="4">
        <f t="shared" si="0"/>
        <v>2004</v>
      </c>
      <c r="B11" s="128">
        <v>0.7684056125783323</v>
      </c>
      <c r="C11" s="128">
        <v>126.03105959307894</v>
      </c>
      <c r="D11" s="128">
        <v>0.5819501453579673</v>
      </c>
      <c r="E11" s="128">
        <v>0.3810231759116165</v>
      </c>
      <c r="F11" s="128">
        <v>3.123806349198503</v>
      </c>
      <c r="G11" s="55"/>
    </row>
    <row r="12" spans="1:7" ht="12.75">
      <c r="A12" s="4">
        <f t="shared" si="0"/>
        <v>2005</v>
      </c>
      <c r="B12" s="128">
        <v>0.7739765214092316</v>
      </c>
      <c r="C12" s="128">
        <v>125.52180423578518</v>
      </c>
      <c r="D12" s="128">
        <v>0.5886177599692332</v>
      </c>
      <c r="E12" s="128">
        <v>0.3810231735382447</v>
      </c>
      <c r="F12" s="128">
        <v>3.1298859163819155</v>
      </c>
      <c r="G12" s="55"/>
    </row>
    <row r="13" spans="1:7" ht="12.75">
      <c r="A13" s="4">
        <f t="shared" si="0"/>
        <v>2006</v>
      </c>
      <c r="B13" s="128">
        <v>0.7763330073055086</v>
      </c>
      <c r="C13" s="128">
        <v>122.94139459141167</v>
      </c>
      <c r="D13" s="128">
        <v>0.5952770213382148</v>
      </c>
      <c r="E13" s="128">
        <v>0.38233275776152853</v>
      </c>
      <c r="F13" s="128">
        <v>3.138978185421834</v>
      </c>
      <c r="G13" s="55"/>
    </row>
    <row r="14" spans="1:7" ht="12.75">
      <c r="A14" s="4">
        <f t="shared" si="0"/>
        <v>2007</v>
      </c>
      <c r="B14" s="128">
        <v>0.778696667871334</v>
      </c>
      <c r="C14" s="128">
        <v>120.36098494703815</v>
      </c>
      <c r="D14" s="128">
        <v>0.6019362827071965</v>
      </c>
      <c r="E14" s="128">
        <v>0.383588522603861</v>
      </c>
      <c r="F14" s="128">
        <v>3.1394373538472506</v>
      </c>
      <c r="G14" s="55"/>
    </row>
    <row r="15" spans="1:7" ht="12.75">
      <c r="A15" s="4">
        <f t="shared" si="0"/>
        <v>2008</v>
      </c>
      <c r="B15" s="128">
        <v>0.7822853918556842</v>
      </c>
      <c r="C15" s="128">
        <v>117.78057530266462</v>
      </c>
      <c r="D15" s="128">
        <v>0.6085955440761782</v>
      </c>
      <c r="E15" s="128">
        <v>0.38366446706123436</v>
      </c>
      <c r="F15" s="128">
        <v>3.139896589439634</v>
      </c>
      <c r="G15" s="55"/>
    </row>
    <row r="16" spans="1:7" ht="12.75">
      <c r="A16" s="4">
        <f t="shared" si="0"/>
        <v>2009</v>
      </c>
      <c r="B16" s="27">
        <f>EIAData!B3</f>
        <v>0.7899572734867963</v>
      </c>
      <c r="C16" s="27">
        <f>EIAData!C3</f>
        <v>115.20016565829108</v>
      </c>
      <c r="D16" s="27">
        <v>0.6152548054451598</v>
      </c>
      <c r="E16" s="27">
        <f>EIAData!E3</f>
        <v>0.38579870027343977</v>
      </c>
      <c r="F16" s="27">
        <f>EIAData!F3</f>
        <v>3.1403558922088086</v>
      </c>
      <c r="G16" s="55"/>
    </row>
    <row r="17" spans="1:7" ht="12.75">
      <c r="A17" s="4">
        <f t="shared" si="0"/>
        <v>2010</v>
      </c>
      <c r="B17" s="27">
        <f>EIAData!B4</f>
        <v>0.7898859848767852</v>
      </c>
      <c r="C17" s="27">
        <v>113.46354227362737</v>
      </c>
      <c r="D17" s="27">
        <v>0.6141454482770617</v>
      </c>
      <c r="E17" s="27">
        <f>EIAData!E4</f>
        <v>0.38677648969672934</v>
      </c>
      <c r="F17" s="27">
        <f>EIAData!F4</f>
        <v>3.1408152621646015</v>
      </c>
      <c r="G17" s="55"/>
    </row>
    <row r="18" spans="1:7" ht="12.75">
      <c r="A18" s="4">
        <f t="shared" si="0"/>
        <v>2011</v>
      </c>
      <c r="B18" s="27">
        <f>EIAData!B5</f>
        <v>0.7898147027001168</v>
      </c>
      <c r="C18" s="27">
        <v>111.72691888896365</v>
      </c>
      <c r="D18" s="27">
        <f>EIAData!D5</f>
        <v>0.6130380913750576</v>
      </c>
      <c r="E18" s="27">
        <f>EIAData!E5</f>
        <v>0.3877567572832569</v>
      </c>
      <c r="F18" s="27">
        <f>EIAData!F5</f>
        <v>3.141274699316841</v>
      </c>
      <c r="G18" s="55"/>
    </row>
    <row r="19" spans="1:7" ht="12.75">
      <c r="A19" s="4">
        <f t="shared" si="0"/>
        <v>2012</v>
      </c>
      <c r="B19" s="27">
        <f>EIAData!B6</f>
        <v>0.7917556174396951</v>
      </c>
      <c r="C19" s="27">
        <v>109.99029550429994</v>
      </c>
      <c r="D19" s="27">
        <f>EIAData!D6</f>
        <v>0.611932731132496</v>
      </c>
      <c r="E19" s="27">
        <f>EIAData!E6</f>
        <v>0.388823702428335</v>
      </c>
      <c r="F19" s="27">
        <f>EIAData!F6</f>
        <v>3.1416593143184577</v>
      </c>
      <c r="G19" s="55"/>
    </row>
    <row r="20" spans="1:7" ht="12.75">
      <c r="A20" s="4">
        <f t="shared" si="0"/>
        <v>2013</v>
      </c>
      <c r="B20" s="27">
        <f>EIAData!B7</f>
        <v>0.797308433096032</v>
      </c>
      <c r="C20" s="27">
        <v>108.25367211963622</v>
      </c>
      <c r="D20" s="27">
        <f>EIAData!D7</f>
        <v>0.611602406634974</v>
      </c>
      <c r="E20" s="27">
        <f>EIAData!E7</f>
        <v>0.3897952728828369</v>
      </c>
      <c r="F20" s="27">
        <f>EIAData!F7</f>
        <v>3.1421147353969245</v>
      </c>
      <c r="G20" s="55"/>
    </row>
    <row r="21" spans="1:7" ht="12.75">
      <c r="A21" s="4">
        <f t="shared" si="0"/>
        <v>2014</v>
      </c>
      <c r="B21" s="27">
        <f>EIAData!B8</f>
        <v>0.8017929045032633</v>
      </c>
      <c r="C21" s="27">
        <v>106.5170487349725</v>
      </c>
      <c r="D21" s="27">
        <f>EIAData!D8</f>
        <v>0.6092539798093584</v>
      </c>
      <c r="E21" s="27">
        <f>EIAData!E8</f>
        <v>0.3908503817901273</v>
      </c>
      <c r="F21" s="27">
        <f>EIAData!F8</f>
        <v>3.142514883540925</v>
      </c>
      <c r="G21" s="55"/>
    </row>
    <row r="22" spans="1:7" ht="12.75">
      <c r="A22" s="4">
        <f t="shared" si="0"/>
        <v>2015</v>
      </c>
      <c r="B22" s="27">
        <f>EIAData!B9</f>
        <v>0.8050863293191164</v>
      </c>
      <c r="C22" s="27">
        <v>104.78042535030879</v>
      </c>
      <c r="D22" s="27">
        <f>EIAData!D9</f>
        <v>0.6155870893752978</v>
      </c>
      <c r="E22" s="27">
        <f>EIAData!E9</f>
        <v>0.39191744877436707</v>
      </c>
      <c r="F22" s="27">
        <f>EIAData!F9</f>
        <v>3.1623066176059536</v>
      </c>
      <c r="G22" s="55"/>
    </row>
    <row r="23" spans="1:7" ht="12.75">
      <c r="A23" s="4">
        <f t="shared" si="0"/>
        <v>2016</v>
      </c>
      <c r="B23" s="27">
        <f>EIAData!B10</f>
        <v>0.8086633515003235</v>
      </c>
      <c r="C23" s="27">
        <f>EIAData!C10</f>
        <v>103.04380196564509</v>
      </c>
      <c r="D23" s="27">
        <f>EIAData!D10</f>
        <v>0.617801468865523</v>
      </c>
      <c r="E23" s="27">
        <f>EIAData!E10</f>
        <v>0.3930593536497835</v>
      </c>
      <c r="F23" s="27">
        <f>EIAData!F10</f>
        <v>3.172491651142152</v>
      </c>
      <c r="G23" s="55"/>
    </row>
    <row r="24" spans="1:7" ht="12.75">
      <c r="A24" s="4">
        <f t="shared" si="0"/>
        <v>2017</v>
      </c>
      <c r="B24" s="27">
        <f>EIAData!B11</f>
        <v>0.8124428576040842</v>
      </c>
      <c r="C24" s="27">
        <f>EIAData!C11</f>
        <v>101.66478218303098</v>
      </c>
      <c r="D24" s="27">
        <f>EIAData!D11</f>
        <v>0.6196958556922618</v>
      </c>
      <c r="E24" s="27">
        <f>EIAData!E11</f>
        <v>0.3942140155616585</v>
      </c>
      <c r="F24" s="27">
        <f>EIAData!F11</f>
        <v>3.182696753235239</v>
      </c>
      <c r="G24" s="55"/>
    </row>
    <row r="25" spans="1:7" ht="12.75">
      <c r="A25" s="4">
        <f t="shared" si="0"/>
        <v>2018</v>
      </c>
      <c r="B25" s="27">
        <f>EIAData!B12</f>
        <v>0.8161797686935996</v>
      </c>
      <c r="C25" s="27">
        <f>EIAData!C12</f>
        <v>99.7559025749277</v>
      </c>
      <c r="D25" s="27">
        <f>EIAData!D12</f>
        <v>0.6213031394465102</v>
      </c>
      <c r="E25" s="27">
        <f>EIAData!E12</f>
        <v>0.3952520516494736</v>
      </c>
      <c r="F25" s="27">
        <f>EIAData!F12</f>
        <v>3.1930400497821547</v>
      </c>
      <c r="G25" s="55"/>
    </row>
    <row r="26" spans="1:7" ht="12.75">
      <c r="A26" s="4">
        <f t="shared" si="0"/>
        <v>2019</v>
      </c>
      <c r="B26" s="27">
        <f>EIAData!B13</f>
        <v>0.8200390746095091</v>
      </c>
      <c r="C26" s="27">
        <f>EIAData!C13</f>
        <v>97.65904711627293</v>
      </c>
      <c r="D26" s="27">
        <f>EIAData!D13</f>
        <v>0.622663138249088</v>
      </c>
      <c r="E26" s="27">
        <f>EIAData!E13</f>
        <v>0.39637595061868247</v>
      </c>
      <c r="F26" s="27">
        <f>EIAData!F13</f>
        <v>3.2034942632642442</v>
      </c>
      <c r="G26" s="55"/>
    </row>
    <row r="27" spans="1:7" ht="12.75">
      <c r="A27" s="4">
        <f t="shared" si="0"/>
        <v>2020</v>
      </c>
      <c r="B27" s="27">
        <f>EIAData!B14</f>
        <v>0.8239258381599236</v>
      </c>
      <c r="C27" s="27">
        <f>EIAData!C14</f>
        <v>95.43894900341924</v>
      </c>
      <c r="D27" s="27">
        <f>EIAData!D14</f>
        <v>0.6237550000234187</v>
      </c>
      <c r="E27" s="27">
        <f>EIAData!E14</f>
        <v>0.39743736137622687</v>
      </c>
      <c r="F27" s="27">
        <f>EIAData!F14</f>
        <v>3.214379055770518</v>
      </c>
      <c r="G27" s="55"/>
    </row>
    <row r="28" spans="1:7" ht="12.75">
      <c r="A28" s="4">
        <f t="shared" si="0"/>
        <v>2021</v>
      </c>
      <c r="B28" s="27">
        <f>EIAData!B15</f>
        <v>0.8274411617302425</v>
      </c>
      <c r="C28" s="27">
        <f>EIAData!C15</f>
        <v>93.40822798255678</v>
      </c>
      <c r="D28" s="27">
        <f>EIAData!D15</f>
        <v>0.6247476770407284</v>
      </c>
      <c r="E28" s="27">
        <f>EIAData!E15</f>
        <v>0.39857352392398965</v>
      </c>
      <c r="F28" s="27">
        <f>EIAData!F15</f>
        <v>3.225579470042253</v>
      </c>
      <c r="G28" s="55"/>
    </row>
    <row r="29" spans="1:7" ht="12.75">
      <c r="A29" s="4">
        <f t="shared" si="0"/>
        <v>2022</v>
      </c>
      <c r="B29" s="27">
        <f>EIAData!B16</f>
        <v>0.8306771550688042</v>
      </c>
      <c r="C29" s="27">
        <f>EIAData!C16</f>
        <v>91.67193934427064</v>
      </c>
      <c r="D29" s="27">
        <f>EIAData!D16</f>
        <v>0.6253880229232254</v>
      </c>
      <c r="E29" s="27">
        <f>EIAData!E16</f>
        <v>0.3996943444600031</v>
      </c>
      <c r="F29" s="27">
        <f>EIAData!F16</f>
        <v>3.2354307020565796</v>
      </c>
      <c r="G29" s="55"/>
    </row>
    <row r="30" spans="1:7" ht="12.75">
      <c r="A30" s="4">
        <f t="shared" si="0"/>
        <v>2023</v>
      </c>
      <c r="B30" s="27">
        <f>EIAData!B17</f>
        <v>0.8336559924976344</v>
      </c>
      <c r="C30" s="27">
        <f>EIAData!C17</f>
        <v>90.03735075110359</v>
      </c>
      <c r="D30" s="27">
        <f>EIAData!D17</f>
        <v>0.6259312826119977</v>
      </c>
      <c r="E30" s="27">
        <f>EIAData!E17</f>
        <v>0.4007376377187687</v>
      </c>
      <c r="F30" s="27">
        <f>EIAData!F17</f>
        <v>3.2448113217190024</v>
      </c>
      <c r="G30" s="55"/>
    </row>
    <row r="31" spans="1:7" ht="12.75">
      <c r="A31" s="4">
        <f t="shared" si="0"/>
        <v>2024</v>
      </c>
      <c r="B31" s="27">
        <f>EIAData!B18</f>
        <v>0.8363648261570169</v>
      </c>
      <c r="C31" s="27">
        <f>EIAData!C18</f>
        <v>88.47760009750444</v>
      </c>
      <c r="D31" s="27">
        <f>EIAData!D18</f>
        <v>0.6261260348873823</v>
      </c>
      <c r="E31" s="27">
        <f>EIAData!E18</f>
        <v>0.4017806922349269</v>
      </c>
      <c r="F31" s="27">
        <f>EIAData!F18</f>
        <v>3.2535364646521923</v>
      </c>
      <c r="G31" s="55"/>
    </row>
    <row r="32" spans="1:7" ht="12.75">
      <c r="A32" s="4">
        <f t="shared" si="0"/>
        <v>2025</v>
      </c>
      <c r="B32" s="27">
        <f>EIAData!B19</f>
        <v>0.838913796581475</v>
      </c>
      <c r="C32" s="27">
        <f>EIAData!C19</f>
        <v>86.92914373250355</v>
      </c>
      <c r="D32" s="27">
        <f>EIAData!D19</f>
        <v>0.6264247651216381</v>
      </c>
      <c r="E32" s="27">
        <f>EIAData!E19</f>
        <v>0.4028280406302511</v>
      </c>
      <c r="F32" s="27">
        <f>EIAData!F19</f>
        <v>3.2617923742420225</v>
      </c>
      <c r="G32" s="55"/>
    </row>
    <row r="33" spans="1:7" ht="12.75">
      <c r="A33" s="4">
        <f>A32+1</f>
        <v>2026</v>
      </c>
      <c r="B33" s="27">
        <f>EIAData!B20</f>
        <v>0.841125442503651</v>
      </c>
      <c r="C33" s="27">
        <f>EIAData!C20</f>
        <v>85.366238476798</v>
      </c>
      <c r="D33" s="27">
        <f>EIAData!D20</f>
        <v>0.6267907413383413</v>
      </c>
      <c r="E33" s="27">
        <f>EIAData!E20</f>
        <v>0.4038071012496382</v>
      </c>
      <c r="F33" s="27">
        <f>EIAData!F20</f>
        <v>3.2695506838124935</v>
      </c>
      <c r="G33" s="55"/>
    </row>
    <row r="34" spans="1:7" ht="12.75">
      <c r="A34" s="4">
        <f t="shared" si="0"/>
        <v>2027</v>
      </c>
      <c r="B34" s="27">
        <f>EIAData!B21</f>
        <v>0.8432201821713413</v>
      </c>
      <c r="C34" s="27">
        <f>EIAData!C21</f>
        <v>83.9253950965471</v>
      </c>
      <c r="D34" s="27">
        <f>EIAData!D21</f>
        <v>0.6270804417312748</v>
      </c>
      <c r="E34" s="27">
        <f>EIAData!E21</f>
        <v>0.40456337389898345</v>
      </c>
      <c r="F34" s="27">
        <f>EIAData!F21</f>
        <v>3.276562840400335</v>
      </c>
      <c r="G34" s="55"/>
    </row>
    <row r="35" spans="1:7" ht="12.75">
      <c r="A35" s="4">
        <f t="shared" si="0"/>
        <v>2028</v>
      </c>
      <c r="B35" s="27">
        <f>EIAData!B22</f>
        <v>0.8449474385561366</v>
      </c>
      <c r="C35" s="27">
        <f>EIAData!C22</f>
        <v>82.60341570424512</v>
      </c>
      <c r="D35" s="27">
        <f>EIAData!D22</f>
        <v>0.6273493384383918</v>
      </c>
      <c r="E35" s="27">
        <f>EIAData!E22</f>
        <v>0.40521646382930465</v>
      </c>
      <c r="F35" s="27">
        <f>EIAData!F22</f>
        <v>3.2827214861183176</v>
      </c>
      <c r="G35" s="55"/>
    </row>
    <row r="36" spans="1:7" ht="12.75">
      <c r="A36" s="4">
        <f t="shared" si="0"/>
        <v>2029</v>
      </c>
      <c r="B36" s="27">
        <f>EIAData!B23</f>
        <v>0.8464998152437742</v>
      </c>
      <c r="C36" s="27">
        <f>EIAData!C23</f>
        <v>81.33510889440711</v>
      </c>
      <c r="D36" s="27">
        <f>EIAData!D23</f>
        <v>0.6275288467344527</v>
      </c>
      <c r="E36" s="27">
        <f>EIAData!E23</f>
        <v>0.405602315763378</v>
      </c>
      <c r="F36" s="27">
        <f>EIAData!F23</f>
        <v>3.287586983157453</v>
      </c>
      <c r="G36" s="55"/>
    </row>
    <row r="37" spans="1:7" ht="12.75">
      <c r="A37" s="4">
        <f t="shared" si="0"/>
        <v>2030</v>
      </c>
      <c r="B37" s="27">
        <f>EIAData!B24</f>
        <v>0.848336188332842</v>
      </c>
      <c r="C37" s="27">
        <f>EIAData!C24</f>
        <v>80.062067430448</v>
      </c>
      <c r="D37" s="27">
        <f>EIAData!D24</f>
        <v>0.6276285993179308</v>
      </c>
      <c r="E37" s="27">
        <f>EIAData!E24</f>
        <v>0.40580075837963</v>
      </c>
      <c r="F37" s="27">
        <f>EIAData!F24</f>
        <v>3.291128858961755</v>
      </c>
      <c r="G37" s="55"/>
    </row>
    <row r="38" spans="1:6" ht="12.75">
      <c r="A38" s="4">
        <f t="shared" si="0"/>
        <v>2031</v>
      </c>
      <c r="B38" s="27">
        <f>EIAData!B25</f>
        <v>0.8498423847810858</v>
      </c>
      <c r="C38" s="27">
        <f>EIAData!C25</f>
        <v>78.71541659311256</v>
      </c>
      <c r="D38" s="27">
        <f>EIAData!D25</f>
        <v>0.6278082460021894</v>
      </c>
      <c r="E38" s="27">
        <f>EIAData!E25</f>
        <v>0.4058005413400531</v>
      </c>
      <c r="F38" s="27">
        <f>EIAData!F25</f>
        <v>3.2941802386240147</v>
      </c>
    </row>
    <row r="39" spans="1:6" ht="12.75">
      <c r="A39" s="4">
        <f t="shared" si="0"/>
        <v>2032</v>
      </c>
      <c r="B39" s="27">
        <f>EIAData!B26</f>
        <v>0.8510802473052671</v>
      </c>
      <c r="C39" s="27">
        <f>EIAData!C26</f>
        <v>77.34335710693549</v>
      </c>
      <c r="D39" s="27">
        <f>EIAData!D26</f>
        <v>0.6279081140965377</v>
      </c>
      <c r="E39" s="27">
        <f>EIAData!E26</f>
        <v>0.40580812974491415</v>
      </c>
      <c r="F39" s="27">
        <f>EIAData!F26</f>
        <v>3.296545210552909</v>
      </c>
    </row>
    <row r="40" spans="1:6" ht="12.75">
      <c r="A40" s="4">
        <f t="shared" si="0"/>
        <v>2033</v>
      </c>
      <c r="B40" s="27">
        <f>EIAData!B27</f>
        <v>0.8521873559432546</v>
      </c>
      <c r="C40" s="27">
        <f>EIAData!C27</f>
        <v>76.0009603221609</v>
      </c>
      <c r="D40" s="27">
        <f>EIAData!D27</f>
        <v>0.6280157260227117</v>
      </c>
      <c r="E40" s="27">
        <f>EIAData!E27</f>
        <v>0.4058085307511324</v>
      </c>
      <c r="F40" s="27">
        <f>EIAData!F27</f>
        <v>3.298251150768433</v>
      </c>
    </row>
    <row r="41" spans="1:6" ht="12.75">
      <c r="A41" s="4">
        <f t="shared" si="0"/>
        <v>2034</v>
      </c>
      <c r="B41" s="27">
        <f>EIAData!B28</f>
        <v>0.8530249641246408</v>
      </c>
      <c r="C41" s="27">
        <f>EIAData!C28</f>
        <v>74.69893024544993</v>
      </c>
      <c r="D41" s="27">
        <f>EIAData!D28</f>
        <v>0.6281157255475599</v>
      </c>
      <c r="E41" s="27">
        <f>EIAData!E28</f>
        <v>0.4058088794416853</v>
      </c>
      <c r="F41" s="27">
        <f>EIAData!F28</f>
        <v>3.2992909270079904</v>
      </c>
    </row>
    <row r="42" spans="1:6" ht="12.75">
      <c r="A42" s="4">
        <f t="shared" si="0"/>
        <v>2035</v>
      </c>
      <c r="B42" s="27">
        <f>EIAData!B29</f>
        <v>0.8536576666354</v>
      </c>
      <c r="C42" s="27">
        <f>EIAData!C29</f>
        <v>73.44862749022812</v>
      </c>
      <c r="D42" s="27">
        <f>EIAData!D29</f>
        <v>0.6281350140747027</v>
      </c>
      <c r="E42" s="27">
        <f>EIAData!E29</f>
        <v>0.4059073090511609</v>
      </c>
      <c r="F42" s="27">
        <f>EIAData!F29</f>
        <v>3.2999435215135833</v>
      </c>
    </row>
    <row r="43" spans="1:6" ht="12.75">
      <c r="A43" s="4">
        <f t="shared" si="0"/>
        <v>2036</v>
      </c>
      <c r="B43" s="27">
        <f>EIAData!B30</f>
        <v>0.8544054311707431</v>
      </c>
      <c r="C43" s="27">
        <f>EIAData!C30</f>
        <v>72.24330213227441</v>
      </c>
      <c r="D43" s="27">
        <f>EIAData!D30</f>
        <v>0.628226544465328</v>
      </c>
      <c r="E43" s="27">
        <f>EIAData!E30</f>
        <v>0.4059076622629561</v>
      </c>
      <c r="F43" s="27">
        <f>EIAData!F30</f>
        <v>3.300322873825907</v>
      </c>
    </row>
    <row r="44" spans="1:6" ht="12.75">
      <c r="A44" s="4">
        <f t="shared" si="0"/>
        <v>2037</v>
      </c>
      <c r="B44" s="27">
        <f>EIAData!B31</f>
        <v>0.8551445784151986</v>
      </c>
      <c r="C44" s="27">
        <f>EIAData!C31</f>
        <v>71.09054718541509</v>
      </c>
      <c r="D44" s="27">
        <f>EIAData!D31</f>
        <v>0.6283258340759962</v>
      </c>
      <c r="E44" s="27">
        <f>EIAData!E31</f>
        <v>0.40590798640599</v>
      </c>
      <c r="F44" s="27">
        <f>EIAData!F31</f>
        <v>3.3004213471407415</v>
      </c>
    </row>
    <row r="45" spans="1:6" ht="12.75">
      <c r="A45" s="4">
        <f t="shared" si="0"/>
        <v>2038</v>
      </c>
      <c r="B45" s="27">
        <f>EIAData!B32</f>
        <v>0.8559799902502621</v>
      </c>
      <c r="C45" s="27">
        <f>EIAData!C32</f>
        <v>69.94815381216236</v>
      </c>
      <c r="D45" s="27">
        <f>EIAData!D32</f>
        <v>0.6284347920377158</v>
      </c>
      <c r="E45" s="27">
        <f>EIAData!E32</f>
        <v>0.4059082687150247</v>
      </c>
      <c r="F45" s="27">
        <f>EIAData!F32</f>
        <v>3.3005142132906364</v>
      </c>
    </row>
    <row r="46" spans="1:6" ht="12.75">
      <c r="A46" s="4">
        <f t="shared" si="0"/>
        <v>2039</v>
      </c>
      <c r="B46" s="27">
        <f>EIAData!B33</f>
        <v>0.856844630514657</v>
      </c>
      <c r="C46" s="27">
        <f>EIAData!C33</f>
        <v>68.76819641495452</v>
      </c>
      <c r="D46" s="27">
        <f>EIAData!D33</f>
        <v>0.6285550959278877</v>
      </c>
      <c r="E46" s="27">
        <f>EIAData!E33</f>
        <v>0.4059163031234839</v>
      </c>
      <c r="F46" s="27">
        <f>EIAData!F33</f>
        <v>3.300521157844597</v>
      </c>
    </row>
    <row r="47" spans="1:6" ht="12.75">
      <c r="A47" s="4">
        <f t="shared" si="0"/>
        <v>2040</v>
      </c>
      <c r="B47" s="27">
        <f>EIAData!B34</f>
        <v>0.8578203494478083</v>
      </c>
      <c r="C47" s="27">
        <f>EIAData!C34</f>
        <v>67.5350367995569</v>
      </c>
      <c r="D47" s="27">
        <f>EIAData!D34</f>
        <v>0.6287660948863768</v>
      </c>
      <c r="E47" s="27">
        <f>EIAData!E34</f>
        <v>0.40601486494279565</v>
      </c>
      <c r="F47" s="27">
        <f>EIAData!F34</f>
        <v>3.3006209383079796</v>
      </c>
    </row>
  </sheetData>
  <sheetProtection/>
  <printOptions/>
  <pageMargins left="1" right="1" top="1.25" bottom="1" header="0.5" footer="0.5"/>
  <pageSetup horizontalDpi="600" verticalDpi="600" orientation="portrait" r:id="rId2"/>
  <headerFooter alignWithMargins="0">
    <oddHeader>&amp;R&amp;"Times New Roman,Bold"&amp;12Attachment 6 to Response to PSC-2 Question No. 56
Page &amp;P of &amp;N
Sinclair&amp;"Arial,Regular"&amp;10
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47"/>
  <sheetViews>
    <sheetView workbookViewId="0" topLeftCell="A1">
      <selection activeCell="L14" sqref="L14"/>
    </sheetView>
  </sheetViews>
  <sheetFormatPr defaultColWidth="7.57421875" defaultRowHeight="12.75"/>
  <cols>
    <col min="1" max="1" width="7.140625" style="0" customWidth="1"/>
    <col min="2" max="2" width="12.8515625" style="0" bestFit="1" customWidth="1"/>
    <col min="3" max="6" width="12.00390625" style="0" customWidth="1"/>
    <col min="7" max="7" width="10.7109375" style="0" bestFit="1" customWidth="1"/>
  </cols>
  <sheetData>
    <row r="1" spans="1:7" ht="12.75">
      <c r="A1" t="s">
        <v>0</v>
      </c>
      <c r="B1" s="22" t="s">
        <v>61</v>
      </c>
      <c r="C1" s="22" t="s">
        <v>62</v>
      </c>
      <c r="D1" s="22" t="s">
        <v>55</v>
      </c>
      <c r="E1" s="22" t="s">
        <v>56</v>
      </c>
      <c r="F1" s="22" t="s">
        <v>67</v>
      </c>
      <c r="G1" s="18" t="s">
        <v>68</v>
      </c>
    </row>
    <row r="2" spans="1:7" ht="12.75">
      <c r="A2" s="2">
        <v>1995</v>
      </c>
      <c r="B2" s="17">
        <f>Calibration!B$10*StructuralVars!$O2*(Shares!B2/Efficiencies!B2)/(Shares!B$16/Efficiencies!B$16)</f>
        <v>399.3363597547873</v>
      </c>
      <c r="C2" s="17">
        <f>Calibration!C$10*StructuralVars!$O2*(Shares!C2/(1/Efficiencies!C2))/(Shares!C$16/(1/Efficiencies!C$16))</f>
        <v>24.583125567473267</v>
      </c>
      <c r="D2" s="17">
        <f>Calibration!D$10*(Shares!D2/Efficiencies!D2)/(Shares!D$16/Efficiencies!D$16)</f>
        <v>159.1421256807889</v>
      </c>
      <c r="E2" s="17">
        <f>Calibration!E$10*(Shares!E2/Efficiencies!E2)/(Shares!E$16/Efficiencies!E$16)</f>
        <v>14.364977553620898</v>
      </c>
      <c r="F2" s="17">
        <f>Calibration!F$10*(Shares!F2/Efficiencies!F2)/(Shares!F$16/Efficiencies!F$16)</f>
        <v>2.7339780072447497</v>
      </c>
      <c r="G2" s="17">
        <f>SUM(B2:C2)</f>
        <v>423.9194853222605</v>
      </c>
    </row>
    <row r="3" spans="1:7" ht="12.75">
      <c r="A3" s="2">
        <f aca="true" t="shared" si="0" ref="A3:A47">A2+1</f>
        <v>1996</v>
      </c>
      <c r="B3" s="17">
        <f>Calibration!B$10*StructuralVars!$O3*(Shares!B3/Efficiencies!B3)/(Shares!B$16/Efficiencies!B$16)</f>
        <v>398.4964762338183</v>
      </c>
      <c r="C3" s="17">
        <f>Calibration!C$10*StructuralVars!$O3*(Shares!C3/(1/Efficiencies!C3))/(Shares!C$16/(1/Efficiencies!C$16))</f>
        <v>24.825066466725573</v>
      </c>
      <c r="D3" s="17">
        <f>Calibration!D$10*(Shares!D3/Efficiencies!D3)/(Shares!D$16/Efficiencies!D$16)</f>
        <v>156.54130506186985</v>
      </c>
      <c r="E3" s="17">
        <f>Calibration!E$10*(Shares!E3/Efficiencies!E3)/(Shares!E$16/Efficiencies!E$16)</f>
        <v>14.380110467160343</v>
      </c>
      <c r="F3" s="17">
        <f>Calibration!F$10*(Shares!F3/Efficiencies!F3)/(Shares!F$16/Efficiencies!F$16)</f>
        <v>2.711563922814006</v>
      </c>
      <c r="G3" s="17">
        <f aca="true" t="shared" si="1" ref="G3:G47">SUM(B3:C3)</f>
        <v>423.3215427005439</v>
      </c>
    </row>
    <row r="4" spans="1:7" ht="12.75">
      <c r="A4" s="2">
        <f t="shared" si="0"/>
        <v>1997</v>
      </c>
      <c r="B4" s="17">
        <f>Calibration!B$10*StructuralVars!$O4*(Shares!B4/Efficiencies!B4)/(Shares!B$16/Efficiencies!B$16)</f>
        <v>396.00344694587017</v>
      </c>
      <c r="C4" s="17">
        <f>Calibration!C$10*StructuralVars!$O4*(Shares!C4/(1/Efficiencies!C4))/(Shares!C$16/(1/Efficiencies!C$16))</f>
        <v>25.05365067509147</v>
      </c>
      <c r="D4" s="17">
        <f>Calibration!D$10*(Shares!D4/Efficiencies!D4)/(Shares!D$16/Efficiencies!D$16)</f>
        <v>156.9442003418576</v>
      </c>
      <c r="E4" s="17">
        <f>Calibration!E$10*(Shares!E4/Efficiencies!E4)/(Shares!E$16/Efficiencies!E$16)</f>
        <v>14.39525932260233</v>
      </c>
      <c r="F4" s="17">
        <f>Calibration!F$10*(Shares!F4/Efficiencies!F4)/(Shares!F$16/Efficiencies!F$16)</f>
        <v>2.689333596694242</v>
      </c>
      <c r="G4" s="17">
        <f t="shared" si="1"/>
        <v>421.05709762096166</v>
      </c>
    </row>
    <row r="5" spans="1:7" ht="12.75">
      <c r="A5" s="2">
        <f t="shared" si="0"/>
        <v>1998</v>
      </c>
      <c r="B5" s="17">
        <f>Calibration!B$10*StructuralVars!$O5*(Shares!B5/Efficiencies!B5)/(Shares!B$16/Efficiencies!B$16)</f>
        <v>394.7205457610413</v>
      </c>
      <c r="C5" s="17">
        <f>Calibration!C$10*StructuralVars!$O5*(Shares!C5/(1/Efficiencies!C5))/(Shares!C$16/(1/Efficiencies!C$16))</f>
        <v>25.26892479971497</v>
      </c>
      <c r="D5" s="17">
        <f>Calibration!D$10*(Shares!D5/Efficiencies!D5)/(Shares!D$16/Efficiencies!D$16)</f>
        <v>156.73325712188398</v>
      </c>
      <c r="E5" s="17">
        <f>Calibration!E$10*(Shares!E5/Efficiencies!E5)/(Shares!E$16/Efficiencies!E$16)</f>
        <v>14.410424136741005</v>
      </c>
      <c r="F5" s="17">
        <f>Calibration!F$10*(Shares!F5/Efficiencies!F5)/(Shares!F$16/Efficiencies!F$16)</f>
        <v>2.6672855223721346</v>
      </c>
      <c r="G5" s="17">
        <f t="shared" si="1"/>
        <v>419.9894705607563</v>
      </c>
    </row>
    <row r="6" spans="1:7" ht="12.75">
      <c r="A6" s="2">
        <f t="shared" si="0"/>
        <v>1999</v>
      </c>
      <c r="B6" s="17">
        <f>Calibration!B$10*StructuralVars!$O6*(Shares!B6/Efficiencies!B6)/(Shares!B$16/Efficiencies!B$16)</f>
        <v>393.692879286619</v>
      </c>
      <c r="C6" s="17">
        <f>Calibration!C$10*StructuralVars!$O6*(Shares!C6/(1/Efficiencies!C6))/(Shares!C$16/(1/Efficiencies!C$16))</f>
        <v>25.471193348289926</v>
      </c>
      <c r="D6" s="17">
        <f>Calibration!D$10*(Shares!D6/Efficiencies!D6)/(Shares!D$16/Efficiencies!D$16)</f>
        <v>156.7150841585978</v>
      </c>
      <c r="E6" s="17">
        <f>Calibration!E$10*(Shares!E6/Efficiencies!E6)/(Shares!E$16/Efficiencies!E$16)</f>
        <v>14.425604926388191</v>
      </c>
      <c r="F6" s="17">
        <f>Calibration!F$10*(Shares!F6/Efficiencies!F6)/(Shares!F$16/Efficiencies!F$16)</f>
        <v>2.645418205685268</v>
      </c>
      <c r="G6" s="17">
        <f t="shared" si="1"/>
        <v>419.16407263490896</v>
      </c>
    </row>
    <row r="7" spans="1:7" ht="12.75">
      <c r="A7" s="2">
        <f t="shared" si="0"/>
        <v>2000</v>
      </c>
      <c r="B7" s="17">
        <f>Calibration!B$10*StructuralVars!$O7*(Shares!B7/Efficiencies!B7)/(Shares!B$16/Efficiencies!B$16)</f>
        <v>392.73985628192423</v>
      </c>
      <c r="C7" s="17">
        <f>Calibration!C$10*StructuralVars!$O7*(Shares!C7/(1/Efficiencies!C7))/(Shares!C$16/(1/Efficiencies!C$16))</f>
        <v>25.661035693056352</v>
      </c>
      <c r="D7" s="17">
        <f>Calibration!D$10*(Shares!D7/Efficiencies!D7)/(Shares!D$16/Efficiencies!D$16)</f>
        <v>156.74672922830302</v>
      </c>
      <c r="E7" s="17">
        <f>Calibration!E$10*(Shares!E7/Efficiencies!E7)/(Shares!E$16/Efficiencies!E$16)</f>
        <v>14.440801708373437</v>
      </c>
      <c r="F7" s="17">
        <f>Calibration!F$10*(Shares!F7/Efficiencies!F7)/(Shares!F$16/Efficiencies!F$16)</f>
        <v>2.623730164720882</v>
      </c>
      <c r="G7" s="17">
        <f t="shared" si="1"/>
        <v>418.4008919749806</v>
      </c>
    </row>
    <row r="8" spans="1:7" ht="12.75">
      <c r="A8" s="2">
        <f t="shared" si="0"/>
        <v>2001</v>
      </c>
      <c r="B8" s="17">
        <f>Calibration!B$10*StructuralVars!$O8*(Shares!B8/Efficiencies!B8)/(Shares!B$16/Efficiencies!B$16)</f>
        <v>391.79972578183447</v>
      </c>
      <c r="C8" s="17">
        <f>Calibration!C$10*StructuralVars!$O8*(Shares!C8/(1/Efficiencies!C8))/(Shares!C$16/(1/Efficiencies!C$16))</f>
        <v>25.839311325166705</v>
      </c>
      <c r="D8" s="17">
        <f>Calibration!D$10*(Shares!D8/Efficiencies!D8)/(Shares!D$16/Efficiencies!D$16)</f>
        <v>158.59406472176238</v>
      </c>
      <c r="E8" s="17">
        <f>Calibration!E$10*(Shares!E8/Efficiencies!E8)/(Shares!E$16/Efficiencies!E$16)</f>
        <v>14.456014499544</v>
      </c>
      <c r="F8" s="17">
        <f>Calibration!F$10*(Shares!F8/Efficiencies!F8)/(Shares!F$16/Efficiencies!F$16)</f>
        <v>2.6021887690547625</v>
      </c>
      <c r="G8" s="17">
        <f t="shared" si="1"/>
        <v>417.6390371070012</v>
      </c>
    </row>
    <row r="9" spans="1:7" ht="12.75">
      <c r="A9" s="2">
        <f t="shared" si="0"/>
        <v>2002</v>
      </c>
      <c r="B9" s="17">
        <f>Calibration!B$10*StructuralVars!$O9*(Shares!B9/Efficiencies!B9)/(Shares!B$16/Efficiencies!B$16)</f>
        <v>391.1140972150659</v>
      </c>
      <c r="C9" s="17">
        <f>Calibration!C$10*StructuralVars!$O9*(Shares!C9/(1/Efficiencies!C9))/(Shares!C$16/(1/Efficiencies!C$16))</f>
        <v>26.00715149384135</v>
      </c>
      <c r="D9" s="17">
        <f>Calibration!D$10*(Shares!D9/Efficiencies!D9)/(Shares!D$16/Efficiencies!D$16)</f>
        <v>157.6676812067006</v>
      </c>
      <c r="E9" s="17">
        <f>Calibration!E$10*(Shares!E9/Efficiencies!E9)/(Shares!E$16/Efficiencies!E$16)</f>
        <v>14.474234693146034</v>
      </c>
      <c r="F9" s="17">
        <f>Calibration!F$10*(Shares!F9/Efficiencies!F9)/(Shares!F$16/Efficiencies!F$16)</f>
        <v>2.5773103416148486</v>
      </c>
      <c r="G9" s="17">
        <f t="shared" si="1"/>
        <v>417.1212487089073</v>
      </c>
    </row>
    <row r="10" spans="1:7" ht="12.75">
      <c r="A10" s="2">
        <f t="shared" si="0"/>
        <v>2003</v>
      </c>
      <c r="B10" s="17">
        <f>Calibration!B$10*StructuralVars!$O10*(Shares!B10/Efficiencies!B10)/(Shares!B$16/Efficiencies!B$16)</f>
        <v>390.2506187537379</v>
      </c>
      <c r="C10" s="17">
        <f>Calibration!C$10*StructuralVars!$O10*(Shares!C10/(1/Efficiencies!C10))/(Shares!C$16/(1/Efficiencies!C$16))</f>
        <v>26.165936364202715</v>
      </c>
      <c r="D10" s="17">
        <f>Calibration!D$10*(Shares!D10/Efficiencies!D10)/(Shares!D$16/Efficiencies!D$16)</f>
        <v>157.00361314667035</v>
      </c>
      <c r="E10" s="17">
        <f>Calibration!E$10*(Shares!E10/Efficiencies!E10)/(Shares!E$16/Efficiencies!E$16)</f>
        <v>14.514763948594146</v>
      </c>
      <c r="F10" s="17">
        <f>Calibration!F$10*(Shares!F10/Efficiencies!F10)/(Shares!F$16/Efficiencies!F$16)</f>
        <v>2.5559806670956338</v>
      </c>
      <c r="G10" s="17">
        <f t="shared" si="1"/>
        <v>416.4165551179406</v>
      </c>
    </row>
    <row r="11" spans="1:7" ht="12.75">
      <c r="A11" s="2">
        <f t="shared" si="0"/>
        <v>2004</v>
      </c>
      <c r="B11" s="17">
        <f>Calibration!B$10*StructuralVars!$O11*(Shares!B11/Efficiencies!B11)/(Shares!B$16/Efficiencies!B$16)</f>
        <v>388.6519286799171</v>
      </c>
      <c r="C11" s="17">
        <f>Calibration!C$10*StructuralVars!$O11*(Shares!C11/(1/Efficiencies!C11))/(Shares!C$16/(1/Efficiencies!C$16))</f>
        <v>26.317258117540888</v>
      </c>
      <c r="D11" s="17">
        <f>Calibration!D$10*(Shares!D11/Efficiencies!D11)/(Shares!D$16/Efficiencies!D$16)</f>
        <v>155.9257721256556</v>
      </c>
      <c r="E11" s="17">
        <f>Calibration!E$10*(Shares!E11/Efficiencies!E11)/(Shares!E$16/Efficiencies!E$16)</f>
        <v>14.520607070793517</v>
      </c>
      <c r="F11" s="17">
        <f>Calibration!F$10*(Shares!F11/Efficiencies!F11)/(Shares!F$16/Efficiencies!F$16)</f>
        <v>2.5343145388533923</v>
      </c>
      <c r="G11" s="17">
        <f t="shared" si="1"/>
        <v>414.96918679745795</v>
      </c>
    </row>
    <row r="12" spans="1:7" ht="12.75">
      <c r="A12" s="2">
        <f t="shared" si="0"/>
        <v>2005</v>
      </c>
      <c r="B12" s="17">
        <f>Calibration!B$10*StructuralVars!$O12*(Shares!B12/Efficiencies!B12)/(Shares!B$16/Efficiencies!B$16)</f>
        <v>387.91473086899936</v>
      </c>
      <c r="C12" s="17">
        <f>Calibration!C$10*StructuralVars!$O12*(Shares!C12/(1/Efficiencies!C12))/(Shares!C$16/(1/Efficiencies!C$16))</f>
        <v>26.462871794207754</v>
      </c>
      <c r="D12" s="17">
        <f>Calibration!D$10*(Shares!D12/Efficiencies!D12)/(Shares!D$16/Efficiencies!D$16)</f>
        <v>154.75932109662332</v>
      </c>
      <c r="E12" s="17">
        <f>Calibration!E$10*(Shares!E12/Efficiencies!E12)/(Shares!E$16/Efficiencies!E$16)</f>
        <v>14.548559050209292</v>
      </c>
      <c r="F12" s="17">
        <f>Calibration!F$10*(Shares!F12/Efficiencies!F12)/(Shares!F$16/Efficiencies!F$16)</f>
        <v>2.5098209923296055</v>
      </c>
      <c r="G12" s="17">
        <f t="shared" si="1"/>
        <v>414.3776026632071</v>
      </c>
    </row>
    <row r="13" spans="1:7" ht="12.75">
      <c r="A13" s="2">
        <f t="shared" si="0"/>
        <v>2006</v>
      </c>
      <c r="B13" s="17">
        <f>Calibration!B$10*StructuralVars!$O13*(Shares!B13/Efficiencies!B13)/(Shares!B$16/Efficiencies!B$16)</f>
        <v>385.75339555280937</v>
      </c>
      <c r="C13" s="17">
        <f>Calibration!C$10*StructuralVars!$O13*(Shares!C13/(1/Efficiencies!C13))/(Shares!C$16/(1/Efficiencies!C$16))</f>
        <v>26.038168036678268</v>
      </c>
      <c r="D13" s="17">
        <f>Calibration!D$10*(Shares!D13/Efficiencies!D13)/(Shares!D$16/Efficiencies!D$16)</f>
        <v>152.30181763280066</v>
      </c>
      <c r="E13" s="17">
        <f>Calibration!E$10*(Shares!E13/Efficiencies!E13)/(Shares!E$16/Efficiencies!E$16)</f>
        <v>14.554303168919061</v>
      </c>
      <c r="F13" s="17">
        <f>Calibration!F$10*(Shares!F13/Efficiencies!F13)/(Shares!F$16/Efficiencies!F$16)</f>
        <v>2.4857354526284823</v>
      </c>
      <c r="G13" s="17">
        <f t="shared" si="1"/>
        <v>411.7915635894876</v>
      </c>
    </row>
    <row r="14" spans="1:7" ht="12.75">
      <c r="A14" s="2">
        <f t="shared" si="0"/>
        <v>2007</v>
      </c>
      <c r="B14" s="17">
        <f>Calibration!B$10*StructuralVars!$O14*(Shares!B14/Efficiencies!B14)/(Shares!B$16/Efficiencies!B$16)</f>
        <v>383.70203670712823</v>
      </c>
      <c r="C14" s="17">
        <f>Calibration!C$10*StructuralVars!$O14*(Shares!C14/(1/Efficiencies!C14))/(Shares!C$16/(1/Efficiencies!C$16))</f>
        <v>25.604606772638736</v>
      </c>
      <c r="D14" s="17">
        <f>Calibration!D$10*(Shares!D14/Efficiencies!D14)/(Shares!D$16/Efficiencies!D$16)</f>
        <v>149.98855309178023</v>
      </c>
      <c r="E14" s="17">
        <f>Calibration!E$10*(Shares!E14/Efficiencies!E14)/(Shares!E$16/Efficiencies!E$16)</f>
        <v>14.56176238510894</v>
      </c>
      <c r="F14" s="17">
        <f>Calibration!F$10*(Shares!F14/Efficiencies!F14)/(Shares!F$16/Efficiencies!F$16)</f>
        <v>2.473919004750414</v>
      </c>
      <c r="G14" s="17">
        <f t="shared" si="1"/>
        <v>409.306643479767</v>
      </c>
    </row>
    <row r="15" spans="1:7" ht="12.75">
      <c r="A15" s="2">
        <f t="shared" si="0"/>
        <v>2008</v>
      </c>
      <c r="B15" s="17">
        <f>Calibration!B$10*StructuralVars!$O15*(Shares!B15/Efficiencies!B15)/(Shares!B$16/Efficiencies!B$16)</f>
        <v>382.8168101058235</v>
      </c>
      <c r="C15" s="17">
        <f>Calibration!C$10*StructuralVars!$O15*(Shares!C15/(1/Efficiencies!C15))/(Shares!C$16/(1/Efficiencies!C$16))</f>
        <v>25.307170080228424</v>
      </c>
      <c r="D15" s="17">
        <f>Calibration!D$10*(Shares!D15/Efficiencies!D15)/(Shares!D$16/Efficiencies!D$16)</f>
        <v>147.40402383109645</v>
      </c>
      <c r="E15" s="17">
        <f>Calibration!E$10*(Shares!E15/Efficiencies!E15)/(Shares!E$16/Efficiencies!E$16)</f>
        <v>14.57546084404004</v>
      </c>
      <c r="F15" s="17">
        <f>Calibration!F$10*(Shares!F15/Efficiencies!F15)/(Shares!F$16/Efficiencies!F$16)</f>
        <v>2.469145266367275</v>
      </c>
      <c r="G15" s="17">
        <f t="shared" si="1"/>
        <v>408.12398018605194</v>
      </c>
    </row>
    <row r="16" spans="1:7" ht="12.75">
      <c r="A16" s="2">
        <f t="shared" si="0"/>
        <v>2009</v>
      </c>
      <c r="B16" s="17">
        <f>Calibration!B$10*StructuralVars!$O16*(Shares!B16/Efficiencies!B16)/(Shares!B$16/Efficiencies!B$16)</f>
        <v>378.3334117048113</v>
      </c>
      <c r="C16" s="17">
        <f>Calibration!C$10*StructuralVars!$O16*(Shares!C16/(1/Efficiencies!C16))/(Shares!C$16/(1/Efficiencies!C$16))</f>
        <v>24.91669669312218</v>
      </c>
      <c r="D16" s="17">
        <f>Calibration!D$10*(Shares!D16/Efficiencies!D16)/(Shares!D$16/Efficiencies!D$16)</f>
        <v>144.7193942613273</v>
      </c>
      <c r="E16" s="17">
        <f>Calibration!E$10*(Shares!E16/Efficiencies!E16)/(Shares!E$16/Efficiencies!E$16)</f>
        <v>14.48579360517976</v>
      </c>
      <c r="F16" s="17">
        <f>Calibration!F$10*(Shares!F16/Efficiencies!F16)/(Shares!F$16/Efficiencies!F$16)</f>
        <v>2.4675241951983296</v>
      </c>
      <c r="G16" s="17">
        <f t="shared" si="1"/>
        <v>403.25010839793345</v>
      </c>
    </row>
    <row r="17" spans="1:7" s="19" customFormat="1" ht="12.75">
      <c r="A17" s="2">
        <f t="shared" si="0"/>
        <v>2010</v>
      </c>
      <c r="B17" s="17">
        <f>Calibration!B$10*StructuralVars!$O17*(Shares!B17/Efficiencies!B17)/(Shares!B$16/Efficiencies!B$16)</f>
        <v>373.1525012944091</v>
      </c>
      <c r="C17" s="17">
        <f>Calibration!C$10*StructuralVars!$O17*(Shares!C17/(1/Efficiencies!C17))/(Shares!C$16/(1/Efficiencies!C$16))</f>
        <v>24.11186002180265</v>
      </c>
      <c r="D17" s="17">
        <f>Calibration!D$10*(Shares!D17/Efficiencies!D17)/(Shares!D$16/Efficiencies!D$16)</f>
        <v>144.18589666403668</v>
      </c>
      <c r="E17" s="17">
        <f>Calibration!E$10*(Shares!E17/Efficiencies!E17)/(Shares!E$16/Efficiencies!E$16)</f>
        <v>14.452037150005575</v>
      </c>
      <c r="F17" s="17">
        <f>Calibration!F$10*(Shares!F17/Efficiencies!F17)/(Shares!F$16/Efficiencies!F$16)</f>
        <v>2.4701636049193514</v>
      </c>
      <c r="G17" s="17">
        <f t="shared" si="1"/>
        <v>397.26436131621176</v>
      </c>
    </row>
    <row r="18" spans="1:7" s="19" customFormat="1" ht="12.75">
      <c r="A18" s="2">
        <f t="shared" si="0"/>
        <v>2011</v>
      </c>
      <c r="B18" s="17">
        <f>Calibration!B$10*StructuralVars!$O18*(Shares!B18/Efficiencies!B18)/(Shares!B$16/Efficiencies!B$16)</f>
        <v>372.02774842325715</v>
      </c>
      <c r="C18" s="17">
        <f>Calibration!C$10*StructuralVars!$O18*(Shares!C18/(1/Efficiencies!C18))/(Shares!C$16/(1/Efficiencies!C$16))</f>
        <v>23.74353173864974</v>
      </c>
      <c r="D18" s="17">
        <f>Calibration!D$10*(Shares!D18/Efficiencies!D18)/(Shares!D$16/Efficiencies!D$16)</f>
        <v>143.82539589942652</v>
      </c>
      <c r="E18" s="17">
        <f>Calibration!E$10*(Shares!E18/Efficiencies!E18)/(Shares!E$16/Efficiencies!E$16)</f>
        <v>14.431969604921237</v>
      </c>
      <c r="F18" s="17">
        <f>Calibration!F$10*(Shares!F18/Efficiencies!F18)/(Shares!F$16/Efficiencies!F$16)</f>
        <v>2.4723541898046464</v>
      </c>
      <c r="G18" s="17">
        <f t="shared" si="1"/>
        <v>395.7712801619069</v>
      </c>
    </row>
    <row r="19" spans="1:7" s="19" customFormat="1" ht="12.75">
      <c r="A19" s="2">
        <f t="shared" si="0"/>
        <v>2012</v>
      </c>
      <c r="B19" s="17">
        <f>Calibration!B$10*StructuralVars!$O19*(Shares!B19/Efficiencies!B19)/(Shares!B$16/Efficiencies!B$16)</f>
        <v>370.5513517464909</v>
      </c>
      <c r="C19" s="17">
        <f>Calibration!C$10*StructuralVars!$O19*(Shares!C19/(1/Efficiencies!C19))/(Shares!C$16/(1/Efficiencies!C$16))</f>
        <v>23.41934123820404</v>
      </c>
      <c r="D19" s="17">
        <f>Calibration!D$10*(Shares!D19/Efficiencies!D19)/(Shares!D$16/Efficiencies!D$16)</f>
        <v>143.45977537917128</v>
      </c>
      <c r="E19" s="17">
        <f>Calibration!E$10*(Shares!E19/Efficiencies!E19)/(Shares!E$16/Efficiencies!E$16)</f>
        <v>14.40897275522237</v>
      </c>
      <c r="F19" s="17">
        <f>Calibration!F$10*(Shares!F19/Efficiencies!F19)/(Shares!F$16/Efficiencies!F$16)</f>
        <v>2.4726989089933467</v>
      </c>
      <c r="G19" s="17">
        <f t="shared" si="1"/>
        <v>393.97069298469495</v>
      </c>
    </row>
    <row r="20" spans="1:7" ht="12.75">
      <c r="A20" s="2">
        <f t="shared" si="0"/>
        <v>2013</v>
      </c>
      <c r="B20" s="17">
        <f>Calibration!B$10*StructuralVars!$O20*(Shares!B20/Efficiencies!B20)/(Shares!B$16/Efficiencies!B$16)</f>
        <v>367.5373946043263</v>
      </c>
      <c r="C20" s="17">
        <f>Calibration!C$10*StructuralVars!$O20*(Shares!C20/(1/Efficiencies!C20))/(Shares!C$16/(1/Efficiencies!C$16))</f>
        <v>23.103864712412932</v>
      </c>
      <c r="D20" s="17">
        <f>Calibration!D$10*(Shares!D20/Efficiencies!D20)/(Shares!D$16/Efficiencies!D$16)</f>
        <v>142.81020997470807</v>
      </c>
      <c r="E20" s="17">
        <f>Calibration!E$10*(Shares!E20/Efficiencies!E20)/(Shares!E$16/Efficiencies!E$16)</f>
        <v>14.377336918730778</v>
      </c>
      <c r="F20" s="17">
        <f>Calibration!F$10*(Shares!F20/Efficiencies!F20)/(Shares!F$16/Efficiencies!F$16)</f>
        <v>2.47142975533788</v>
      </c>
      <c r="G20" s="17">
        <f t="shared" si="1"/>
        <v>390.64125931673925</v>
      </c>
    </row>
    <row r="21" spans="1:7" ht="12.75">
      <c r="A21" s="2">
        <f t="shared" si="0"/>
        <v>2014</v>
      </c>
      <c r="B21" s="17">
        <f>Calibration!B$10*StructuralVars!$O21*(Shares!B21/Efficiencies!B21)/(Shares!B$16/Efficiencies!B$16)</f>
        <v>364.52490408454236</v>
      </c>
      <c r="C21" s="17">
        <f>Calibration!C$10*StructuralVars!$O21*(Shares!C21/(1/Efficiencies!C21))/(Shares!C$16/(1/Efficiencies!C$16))</f>
        <v>22.76536151506111</v>
      </c>
      <c r="D21" s="17">
        <f>Calibration!D$10*(Shares!D21/Efficiencies!D21)/(Shares!D$16/Efficiencies!D$16)</f>
        <v>142.48731321020537</v>
      </c>
      <c r="E21" s="17">
        <f>Calibration!E$10*(Shares!E21/Efficiencies!E21)/(Shares!E$16/Efficiencies!E$16)</f>
        <v>14.336263366885735</v>
      </c>
      <c r="F21" s="17">
        <f>Calibration!F$10*(Shares!F21/Efficiencies!F21)/(Shares!F$16/Efficiencies!F$16)</f>
        <v>2.469127258395686</v>
      </c>
      <c r="G21" s="17">
        <f t="shared" si="1"/>
        <v>387.29026559960346</v>
      </c>
    </row>
    <row r="22" spans="1:7" ht="12.75">
      <c r="A22" s="2">
        <f t="shared" si="0"/>
        <v>2015</v>
      </c>
      <c r="B22" s="17">
        <f>Calibration!B$10*StructuralVars!$O22*(Shares!B22/Efficiencies!B22)/(Shares!B$16/Efficiencies!B$16)</f>
        <v>361.41982443439167</v>
      </c>
      <c r="C22" s="17">
        <f>Calibration!C$10*StructuralVars!$O22*(Shares!C22/(1/Efficiencies!C22))/(Shares!C$16/(1/Efficiencies!C$16))</f>
        <v>22.42986795850846</v>
      </c>
      <c r="D22" s="17">
        <f>Calibration!D$10*(Shares!D22/Efficiencies!D22)/(Shares!D$16/Efficiencies!D$16)</f>
        <v>140.14724628093958</v>
      </c>
      <c r="E22" s="17">
        <f>Calibration!E$10*(Shares!E22/Efficiencies!E22)/(Shares!E$16/Efficiencies!E$16)</f>
        <v>14.286170841656833</v>
      </c>
      <c r="F22" s="17">
        <f>Calibration!F$10*(Shares!F22/Efficiencies!F22)/(Shares!F$16/Efficiencies!F$16)</f>
        <v>2.4506342075574032</v>
      </c>
      <c r="G22" s="17">
        <f t="shared" si="1"/>
        <v>383.8496923929001</v>
      </c>
    </row>
    <row r="23" spans="1:7" ht="12.75">
      <c r="A23" s="2">
        <f t="shared" si="0"/>
        <v>2016</v>
      </c>
      <c r="B23" s="17">
        <f>Calibration!B$10*StructuralVars!$O23*(Shares!B23/Efficiencies!B23)/(Shares!B$16/Efficiencies!B$16)</f>
        <v>358.32883535473803</v>
      </c>
      <c r="C23" s="17">
        <f>Calibration!C$10*StructuralVars!$O23*(Shares!C23/(1/Efficiencies!C23))/(Shares!C$16/(1/Efficiencies!C$16))</f>
        <v>22.089638250007706</v>
      </c>
      <c r="D23" s="17">
        <f>Calibration!D$10*(Shares!D23/Efficiencies!D23)/(Shares!D$16/Efficiencies!D$16)</f>
        <v>138.8458906530168</v>
      </c>
      <c r="E23" s="17">
        <f>Calibration!E$10*(Shares!E23/Efficiencies!E23)/(Shares!E$16/Efficiencies!E$16)</f>
        <v>14.235685256421517</v>
      </c>
      <c r="F23" s="17">
        <f>Calibration!F$10*(Shares!F23/Efficiencies!F23)/(Shares!F$16/Efficiencies!F$16)</f>
        <v>2.4399599216893946</v>
      </c>
      <c r="G23" s="17">
        <f t="shared" si="1"/>
        <v>380.4184736047457</v>
      </c>
    </row>
    <row r="24" spans="1:7" ht="12.75">
      <c r="A24" s="2">
        <f t="shared" si="0"/>
        <v>2017</v>
      </c>
      <c r="B24" s="17">
        <f>Calibration!B$10*StructuralVars!$O24*(Shares!B24/Efficiencies!B24)/(Shares!B$16/Efficiencies!B$16)</f>
        <v>355.4104818286371</v>
      </c>
      <c r="C24" s="17">
        <f>Calibration!C$10*StructuralVars!$O24*(Shares!C24/(1/Efficiencies!C24))/(Shares!C$16/(1/Efficiencies!C$16))</f>
        <v>21.82126802509485</v>
      </c>
      <c r="D24" s="17">
        <f>Calibration!D$10*(Shares!D24/Efficiencies!D24)/(Shares!D$16/Efficiencies!D$16)</f>
        <v>137.78488914840668</v>
      </c>
      <c r="E24" s="17">
        <f>Calibration!E$10*(Shares!E24/Efficiencies!E24)/(Shares!E$16/Efficiencies!E$16)</f>
        <v>14.197434138571667</v>
      </c>
      <c r="F24" s="17">
        <f>Calibration!F$10*(Shares!F24/Efficiencies!F24)/(Shares!F$16/Efficiencies!F$16)</f>
        <v>2.429206708553957</v>
      </c>
      <c r="G24" s="17">
        <f t="shared" si="1"/>
        <v>377.23174985373197</v>
      </c>
    </row>
    <row r="25" spans="1:7" ht="12.75">
      <c r="A25" s="2">
        <f t="shared" si="0"/>
        <v>2018</v>
      </c>
      <c r="B25" s="17">
        <f>Calibration!B$10*StructuralVars!$O25*(Shares!B25/Efficiencies!B25)/(Shares!B$16/Efficiencies!B$16)</f>
        <v>352.42398953469734</v>
      </c>
      <c r="C25" s="17">
        <f>Calibration!C$10*StructuralVars!$O25*(Shares!C25/(1/Efficiencies!C25))/(Shares!C$16/(1/Efficiencies!C$16))</f>
        <v>21.419929079509018</v>
      </c>
      <c r="D25" s="17">
        <f>Calibration!D$10*(Shares!D25/Efficiencies!D25)/(Shares!D$16/Efficiencies!D$16)</f>
        <v>136.8418373265715</v>
      </c>
      <c r="E25" s="17">
        <f>Calibration!E$10*(Shares!E25/Efficiencies!E25)/(Shares!E$16/Efficiencies!E$16)</f>
        <v>14.168754641354965</v>
      </c>
      <c r="F25" s="17">
        <f>Calibration!F$10*(Shares!F25/Efficiencies!F25)/(Shares!F$16/Efficiencies!F$16)</f>
        <v>2.4180362959984167</v>
      </c>
      <c r="G25" s="17">
        <f t="shared" si="1"/>
        <v>373.84391861420636</v>
      </c>
    </row>
    <row r="26" spans="1:7" ht="12.75">
      <c r="A26" s="2">
        <f t="shared" si="0"/>
        <v>2019</v>
      </c>
      <c r="B26" s="17">
        <f>Calibration!B$10*StructuralVars!$O26*(Shares!B26/Efficiencies!B26)/(Shares!B$16/Efficiencies!B$16)</f>
        <v>349.16700355999734</v>
      </c>
      <c r="C26" s="17">
        <f>Calibration!C$10*StructuralVars!$O26*(Shares!C26/(1/Efficiencies!C26))/(Shares!C$16/(1/Efficiencies!C$16))</f>
        <v>20.95966296145814</v>
      </c>
      <c r="D26" s="17">
        <f>Calibration!D$10*(Shares!D26/Efficiencies!D26)/(Shares!D$16/Efficiencies!D$16)</f>
        <v>135.9440350830448</v>
      </c>
      <c r="E26" s="17">
        <f>Calibration!E$10*(Shares!E26/Efficiencies!E26)/(Shares!E$16/Efficiencies!E$16)</f>
        <v>14.13685540867444</v>
      </c>
      <c r="F26" s="17">
        <f>Calibration!F$10*(Shares!F26/Efficiencies!F26)/(Shares!F$16/Efficiencies!F$16)</f>
        <v>2.4065112466204526</v>
      </c>
      <c r="G26" s="17">
        <f t="shared" si="1"/>
        <v>370.1266665214555</v>
      </c>
    </row>
    <row r="27" spans="1:7" ht="12.75">
      <c r="A27" s="2">
        <f t="shared" si="0"/>
        <v>2020</v>
      </c>
      <c r="B27" s="17">
        <f>Calibration!B$10*StructuralVars!$O27*(Shares!B27/Efficiencies!B27)/(Shares!B$16/Efficiencies!B$16)</f>
        <v>345.8453111813823</v>
      </c>
      <c r="C27" s="17">
        <f>Calibration!C$10*StructuralVars!$O27*(Shares!C27/(1/Efficiencies!C27))/(Shares!C$16/(1/Efficiencies!C$16))</f>
        <v>20.461339120263684</v>
      </c>
      <c r="D27" s="17">
        <f>Calibration!D$10*(Shares!D27/Efficiencies!D27)/(Shares!D$16/Efficiencies!D$16)</f>
        <v>135.1238383411343</v>
      </c>
      <c r="E27" s="17">
        <f>Calibration!E$10*(Shares!E27/Efficiencies!E27)/(Shares!E$16/Efficiencies!E$16)</f>
        <v>14.109958631123652</v>
      </c>
      <c r="F27" s="17">
        <f>Calibration!F$10*(Shares!F27/Efficiencies!F27)/(Shares!F$16/Efficiencies!F$16)</f>
        <v>2.396327628678845</v>
      </c>
      <c r="G27" s="17">
        <f t="shared" si="1"/>
        <v>366.306650301646</v>
      </c>
    </row>
    <row r="28" spans="1:7" ht="12.75">
      <c r="A28" s="2">
        <f t="shared" si="0"/>
        <v>2021</v>
      </c>
      <c r="B28" s="17">
        <f>Calibration!B$10*StructuralVars!$O28*(Shares!B28/Efficiencies!B28)/(Shares!B$16/Efficiencies!B$16)</f>
        <v>342.819691440572</v>
      </c>
      <c r="C28" s="17">
        <f>Calibration!C$10*StructuralVars!$O28*(Shares!C28/(1/Efficiencies!C28))/(Shares!C$16/(1/Efficiencies!C$16))</f>
        <v>20.0027103481353</v>
      </c>
      <c r="D28" s="17">
        <f>Calibration!D$10*(Shares!D28/Efficiencies!D28)/(Shares!D$16/Efficiencies!D$16)</f>
        <v>134.36285046356926</v>
      </c>
      <c r="E28" s="17">
        <f>Calibration!E$10*(Shares!E28/Efficiencies!E28)/(Shares!E$16/Efficiencies!E$16)</f>
        <v>14.08411392678072</v>
      </c>
      <c r="F28" s="17">
        <f>Calibration!F$10*(Shares!F28/Efficiencies!F28)/(Shares!F$16/Efficiencies!F$16)</f>
        <v>2.3875928985482933</v>
      </c>
      <c r="G28" s="17">
        <f t="shared" si="1"/>
        <v>362.8224017887073</v>
      </c>
    </row>
    <row r="29" spans="1:7" ht="12.75">
      <c r="A29" s="2">
        <f t="shared" si="0"/>
        <v>2022</v>
      </c>
      <c r="B29" s="17">
        <f>Calibration!B$10*StructuralVars!$O29*(Shares!B29/Efficiencies!B29)/(Shares!B$16/Efficiencies!B$16)</f>
        <v>340.09926479766096</v>
      </c>
      <c r="C29" s="17">
        <f>Calibration!C$10*StructuralVars!$O29*(Shares!C29/(1/Efficiencies!C29))/(Shares!C$16/(1/Efficiencies!C$16))</f>
        <v>19.613373202367516</v>
      </c>
      <c r="D29" s="17">
        <f>Calibration!D$10*(Shares!D29/Efficiencies!D29)/(Shares!D$16/Efficiencies!D$16)</f>
        <v>133.7156013674846</v>
      </c>
      <c r="E29" s="17">
        <f>Calibration!E$10*(Shares!E29/Efficiencies!E29)/(Shares!E$16/Efficiencies!E$16)</f>
        <v>14.059820562222894</v>
      </c>
      <c r="F29" s="17">
        <f>Calibration!F$10*(Shares!F29/Efficiencies!F29)/(Shares!F$16/Efficiencies!F$16)</f>
        <v>2.3790336914604677</v>
      </c>
      <c r="G29" s="17">
        <f t="shared" si="1"/>
        <v>359.7126380000285</v>
      </c>
    </row>
    <row r="30" spans="1:7" ht="12.75">
      <c r="A30" s="2">
        <f t="shared" si="0"/>
        <v>2023</v>
      </c>
      <c r="B30" s="17">
        <f>Calibration!B$10*StructuralVars!$O30*(Shares!B30/Efficiencies!B30)/(Shares!B$16/Efficiencies!B$16)</f>
        <v>337.6028254734353</v>
      </c>
      <c r="C30" s="17">
        <f>Calibration!C$10*StructuralVars!$O30*(Shares!C30/(1/Efficiencies!C30))/(Shares!C$16/(1/Efficiencies!C$16))</f>
        <v>19.249758282674456</v>
      </c>
      <c r="D30" s="17">
        <f>Calibration!D$10*(Shares!D30/Efficiencies!D30)/(Shares!D$16/Efficiencies!D$16)</f>
        <v>133.12118291721427</v>
      </c>
      <c r="E30" s="17">
        <f>Calibration!E$10*(Shares!E30/Efficiencies!E30)/(Shares!E$16/Efficiencies!E$16)</f>
        <v>14.038991320847211</v>
      </c>
      <c r="F30" s="17">
        <f>Calibration!F$10*(Shares!F30/Efficiencies!F30)/(Shares!F$16/Efficiencies!F$16)</f>
        <v>2.37002513651577</v>
      </c>
      <c r="G30" s="17">
        <f t="shared" si="1"/>
        <v>356.85258375610977</v>
      </c>
    </row>
    <row r="31" spans="1:7" ht="12.75">
      <c r="A31" s="2">
        <f t="shared" si="0"/>
        <v>2024</v>
      </c>
      <c r="B31" s="17">
        <f>Calibration!B$10*StructuralVars!$O31*(Shares!B31/Efficiencies!B31)/(Shares!B$16/Efficiencies!B$16)</f>
        <v>335.2727875066013</v>
      </c>
      <c r="C31" s="17">
        <f>Calibration!C$10*StructuralVars!$O31*(Shares!C31/(1/Efficiencies!C31))/(Shares!C$16/(1/Efficiencies!C$16))</f>
        <v>18.9043153863182</v>
      </c>
      <c r="D31" s="17">
        <f>Calibration!D$10*(Shares!D31/Efficiencies!D31)/(Shares!D$16/Efficiencies!D$16)</f>
        <v>132.63231269925407</v>
      </c>
      <c r="E31" s="17">
        <f>Calibration!E$10*(Shares!E31/Efficiencies!E31)/(Shares!E$16/Efficiencies!E$16)</f>
        <v>14.018115739714418</v>
      </c>
      <c r="F31" s="17">
        <f>Calibration!F$10*(Shares!F31/Efficiencies!F31)/(Shares!F$16/Efficiencies!F$16)</f>
        <v>2.360594849877838</v>
      </c>
      <c r="G31" s="17">
        <f t="shared" si="1"/>
        <v>354.1771028929195</v>
      </c>
    </row>
    <row r="32" spans="1:7" ht="12.75">
      <c r="A32" s="2">
        <f t="shared" si="0"/>
        <v>2025</v>
      </c>
      <c r="B32" s="17">
        <f>Calibration!B$10*StructuralVars!$O32*(Shares!B32/Efficiencies!B32)/(Shares!B$16/Efficiencies!B$16)</f>
        <v>333.1142985098256</v>
      </c>
      <c r="C32" s="17">
        <f>Calibration!C$10*StructuralVars!$O32*(Shares!C32/(1/Efficiencies!C32))/(Shares!C$16/(1/Efficiencies!C$16))</f>
        <v>18.56290652341855</v>
      </c>
      <c r="D32" s="17">
        <f>Calibration!D$10*(Shares!D32/Efficiencies!D32)/(Shares!D$16/Efficiencies!D$16)</f>
        <v>132.12983000363835</v>
      </c>
      <c r="E32" s="17">
        <f>Calibration!E$10*(Shares!E32/Efficiencies!E32)/(Shares!E$16/Efficiencies!E$16)</f>
        <v>14.001446241213072</v>
      </c>
      <c r="F32" s="17">
        <f>Calibration!F$10*(Shares!F32/Efficiencies!F32)/(Shares!F$16/Efficiencies!F$16)</f>
        <v>2.351213773869783</v>
      </c>
      <c r="G32" s="17">
        <f t="shared" si="1"/>
        <v>351.67720503324415</v>
      </c>
    </row>
    <row r="33" spans="1:7" ht="12.75">
      <c r="A33" s="2">
        <f t="shared" si="0"/>
        <v>2026</v>
      </c>
      <c r="B33" s="17">
        <f>Calibration!B$10*StructuralVars!$O33*(Shares!B33/Efficiencies!B33)/(Shares!B$16/Efficiencies!B$16)</f>
        <v>331.1774673157629</v>
      </c>
      <c r="C33" s="17">
        <f>Calibration!C$10*StructuralVars!$O33*(Shares!C33/(1/Efficiencies!C33))/(Shares!C$16/(1/Efficiencies!C$16))</f>
        <v>18.218886013970508</v>
      </c>
      <c r="D33" s="17">
        <f>Calibration!D$10*(Shares!D33/Efficiencies!D33)/(Shares!D$16/Efficiencies!D$16)</f>
        <v>131.62909803677078</v>
      </c>
      <c r="E33" s="17">
        <f>Calibration!E$10*(Shares!E33/Efficiencies!E33)/(Shares!E$16/Efficiencies!E$16)</f>
        <v>13.99214568303264</v>
      </c>
      <c r="F33" s="17">
        <f>Calibration!F$10*(Shares!F33/Efficiencies!F33)/(Shares!F$16/Efficiencies!F$16)</f>
        <v>2.3422369197016852</v>
      </c>
      <c r="G33" s="17">
        <f t="shared" si="1"/>
        <v>349.3963533297334</v>
      </c>
    </row>
    <row r="34" spans="1:7" ht="12.75">
      <c r="A34" s="2">
        <f t="shared" si="0"/>
        <v>2027</v>
      </c>
      <c r="B34" s="17">
        <f>Calibration!B$10*StructuralVars!$O34*(Shares!B34/Efficiencies!B34)/(Shares!B$16/Efficiencies!B$16)</f>
        <v>329.4603474654817</v>
      </c>
      <c r="C34" s="17">
        <f>Calibration!C$10*StructuralVars!$O34*(Shares!C34/(1/Efficiencies!C34))/(Shares!C$16/(1/Efficiencies!C$16))</f>
        <v>17.906451512746163</v>
      </c>
      <c r="D34" s="17">
        <f>Calibration!D$10*(Shares!D34/Efficiencies!D34)/(Shares!D$16/Efficiencies!D$16)</f>
        <v>131.1621129135032</v>
      </c>
      <c r="E34" s="17">
        <f>Calibration!E$10*(Shares!E34/Efficiencies!E34)/(Shares!E$16/Efficiencies!E$16)</f>
        <v>13.989288640245986</v>
      </c>
      <c r="F34" s="17">
        <f>Calibration!F$10*(Shares!F34/Efficiencies!F34)/(Shares!F$16/Efficiencies!F$16)</f>
        <v>2.333901993448157</v>
      </c>
      <c r="G34" s="17">
        <f t="shared" si="1"/>
        <v>347.36679897822785</v>
      </c>
    </row>
    <row r="35" spans="1:7" ht="12.75">
      <c r="A35" s="2">
        <f t="shared" si="0"/>
        <v>2028</v>
      </c>
      <c r="B35" s="17">
        <f>Calibration!B$10*StructuralVars!$O35*(Shares!B35/Efficiencies!B35)/(Shares!B$16/Efficiencies!B$16)</f>
        <v>327.955688418262</v>
      </c>
      <c r="C35" s="17">
        <f>Calibration!C$10*StructuralVars!$O35*(Shares!C35/(1/Efficiencies!C35))/(Shares!C$16/(1/Efficiencies!C$16))</f>
        <v>17.621753729147613</v>
      </c>
      <c r="D35" s="17">
        <f>Calibration!D$10*(Shares!D35/Efficiencies!D35)/(Shares!D$16/Efficiencies!D$16)</f>
        <v>130.69448593076882</v>
      </c>
      <c r="E35" s="17">
        <f>Calibration!E$10*(Shares!E35/Efficiencies!E35)/(Shares!E$16/Efficiencies!E$16)</f>
        <v>13.985931636197222</v>
      </c>
      <c r="F35" s="17">
        <f>Calibration!F$10*(Shares!F35/Efficiencies!F35)/(Shares!F$16/Efficiencies!F$16)</f>
        <v>2.32608677075235</v>
      </c>
      <c r="G35" s="17">
        <f t="shared" si="1"/>
        <v>345.5774421474096</v>
      </c>
    </row>
    <row r="36" spans="1:7" ht="12.75">
      <c r="A36" s="2">
        <f t="shared" si="0"/>
        <v>2029</v>
      </c>
      <c r="B36" s="17">
        <f>Calibration!B$10*StructuralVars!$O36*(Shares!B36/Efficiencies!B36)/(Shares!B$16/Efficiencies!B$16)</f>
        <v>326.5832299254279</v>
      </c>
      <c r="C36" s="17">
        <f>Calibration!C$10*StructuralVars!$O36*(Shares!C36/(1/Efficiencies!C36))/(Shares!C$16/(1/Efficiencies!C$16))</f>
        <v>17.351048592896625</v>
      </c>
      <c r="D36" s="17">
        <f>Calibration!D$10*(Shares!D36/Efficiencies!D36)/(Shares!D$16/Efficiencies!D$16)</f>
        <v>130.25165478796654</v>
      </c>
      <c r="E36" s="17">
        <f>Calibration!E$10*(Shares!E36/Efficiencies!E36)/(Shares!E$16/Efficiencies!E$16)</f>
        <v>13.988774593679706</v>
      </c>
      <c r="F36" s="17">
        <f>Calibration!F$10*(Shares!F36/Efficiencies!F36)/(Shares!F$16/Efficiencies!F$16)</f>
        <v>2.3185437569287406</v>
      </c>
      <c r="G36" s="17">
        <f t="shared" si="1"/>
        <v>343.9342785183245</v>
      </c>
    </row>
    <row r="37" spans="1:7" ht="12.75">
      <c r="A37" s="2">
        <f t="shared" si="0"/>
        <v>2030</v>
      </c>
      <c r="B37" s="17">
        <f>Calibration!B$10*StructuralVars!$O37*(Shares!B37/Efficiencies!B37)/(Shares!B$16/Efficiencies!B$16)</f>
        <v>325.1224544559182</v>
      </c>
      <c r="C37" s="17">
        <f>Calibration!C$10*StructuralVars!$O37*(Shares!C37/(1/Efficiencies!C37))/(Shares!C$16/(1/Efficiencies!C$16))</f>
        <v>17.079270902897164</v>
      </c>
      <c r="D37" s="17">
        <f>Calibration!D$10*(Shares!D37/Efficiencies!D37)/(Shares!D$16/Efficiencies!D$16)</f>
        <v>129.83637892989262</v>
      </c>
      <c r="E37" s="17">
        <f>Calibration!E$10*(Shares!E37/Efficiencies!E37)/(Shares!E$16/Efficiencies!E$16)</f>
        <v>13.995149462927978</v>
      </c>
      <c r="F37" s="17">
        <f>Calibration!F$10*(Shares!F37/Efficiencies!F37)/(Shares!F$16/Efficiencies!F$16)</f>
        <v>2.311002756516582</v>
      </c>
      <c r="G37" s="17">
        <f t="shared" si="1"/>
        <v>342.2017253588154</v>
      </c>
    </row>
    <row r="38" spans="1:7" ht="12.75">
      <c r="A38" s="2">
        <f t="shared" si="0"/>
        <v>2031</v>
      </c>
      <c r="B38" s="17">
        <f>Calibration!B$10*StructuralVars!$O38*(Shares!B38/Efficiencies!B38)/(Shares!B$16/Efficiencies!B$16)</f>
        <v>323.7283064390877</v>
      </c>
      <c r="C38" s="17">
        <f>Calibration!C$10*StructuralVars!$O38*(Shares!C38/(1/Efficiencies!C38))/(Shares!C$16/(1/Efficiencies!C$16))</f>
        <v>16.78673722219115</v>
      </c>
      <c r="D38" s="17">
        <f>Calibration!D$10*(Shares!D38/Efficiencies!D38)/(Shares!D$16/Efficiencies!D$16)</f>
        <v>129.4084495073455</v>
      </c>
      <c r="E38" s="17">
        <f>Calibration!E$10*(Shares!E38/Efficiencies!E38)/(Shares!E$16/Efficiencies!E$16)</f>
        <v>14.004821014671183</v>
      </c>
      <c r="F38" s="17">
        <f>Calibration!F$10*(Shares!F38/Efficiencies!F38)/(Shares!F$16/Efficiencies!F$16)</f>
        <v>2.3047553734902317</v>
      </c>
      <c r="G38" s="17">
        <f t="shared" si="1"/>
        <v>340.51504366127887</v>
      </c>
    </row>
    <row r="39" spans="1:7" ht="12.75">
      <c r="A39" s="2">
        <f t="shared" si="0"/>
        <v>2032</v>
      </c>
      <c r="B39" s="17">
        <f>Calibration!B$10*StructuralVars!$O39*(Shares!B39/Efficiencies!B39)/(Shares!B$16/Efficiencies!B$16)</f>
        <v>322.3058733782878</v>
      </c>
      <c r="C39" s="17">
        <f>Calibration!C$10*StructuralVars!$O39*(Shares!C39/(1/Efficiencies!C39))/(Shares!C$16/(1/Efficiencies!C$16))</f>
        <v>16.482078185257617</v>
      </c>
      <c r="D39" s="17">
        <f>Calibration!D$10*(Shares!D39/Efficiencies!D39)/(Shares!D$16/Efficiencies!D$16)</f>
        <v>128.97793331752612</v>
      </c>
      <c r="E39" s="17">
        <f>Calibration!E$10*(Shares!E39/Efficiencies!E39)/(Shares!E$16/Efficiencies!E$16)</f>
        <v>14.013080394344621</v>
      </c>
      <c r="F39" s="17">
        <f>Calibration!F$10*(Shares!F39/Efficiencies!F39)/(Shares!F$16/Efficiencies!F$16)</f>
        <v>2.299783634595826</v>
      </c>
      <c r="G39" s="17">
        <f t="shared" si="1"/>
        <v>338.7879515635454</v>
      </c>
    </row>
    <row r="40" spans="1:7" ht="12.75">
      <c r="A40" s="2">
        <f t="shared" si="0"/>
        <v>2033</v>
      </c>
      <c r="B40" s="17">
        <f>Calibration!B$10*StructuralVars!$O40*(Shares!B40/Efficiencies!B40)/(Shares!B$16/Efficiencies!B$16)</f>
        <v>320.93350383995187</v>
      </c>
      <c r="C40" s="17">
        <f>Calibration!C$10*StructuralVars!$O40*(Shares!C40/(1/Efficiencies!C40))/(Shares!C$16/(1/Efficiencies!C$16))</f>
        <v>16.183125745484585</v>
      </c>
      <c r="D40" s="17">
        <f>Calibration!D$10*(Shares!D40/Efficiencies!D40)/(Shares!D$16/Efficiencies!D$16)</f>
        <v>128.54924417452872</v>
      </c>
      <c r="E40" s="17">
        <f>Calibration!E$10*(Shares!E40/Efficiencies!E40)/(Shares!E$16/Efficiencies!E$16)</f>
        <v>14.021444484778344</v>
      </c>
      <c r="F40" s="17">
        <f>Calibration!F$10*(Shares!F40/Efficiencies!F40)/(Shares!F$16/Efficiencies!F$16)</f>
        <v>2.295754250705602</v>
      </c>
      <c r="G40" s="17">
        <f t="shared" si="1"/>
        <v>337.11662958543644</v>
      </c>
    </row>
    <row r="41" spans="1:7" ht="12.75">
      <c r="A41" s="2">
        <f t="shared" si="0"/>
        <v>2034</v>
      </c>
      <c r="B41" s="17">
        <f>Calibration!B$10*StructuralVars!$O41*(Shares!B41/Efficiencies!B41)/(Shares!B$16/Efficiencies!B$16)</f>
        <v>319.6623332491803</v>
      </c>
      <c r="C41" s="17">
        <f>Calibration!C$10*StructuralVars!$O41*(Shares!C41/(1/Efficiencies!C41))/(Shares!C$16/(1/Efficiencies!C$16))</f>
        <v>15.89252089942742</v>
      </c>
      <c r="D41" s="17">
        <f>Calibration!D$10*(Shares!D41/Efficiencies!D41)/(Shares!D$16/Efficiencies!D$16)</f>
        <v>128.12592640881638</v>
      </c>
      <c r="E41" s="17">
        <f>Calibration!E$10*(Shares!E41/Efficiencies!E41)/(Shares!E$16/Efficiencies!E$16)</f>
        <v>14.029779565316808</v>
      </c>
      <c r="F41" s="17">
        <f>Calibration!F$10*(Shares!F41/Efficiencies!F41)/(Shares!F$16/Efficiencies!F$16)</f>
        <v>2.292498944183971</v>
      </c>
      <c r="G41" s="17">
        <f t="shared" si="1"/>
        <v>335.5548541486077</v>
      </c>
    </row>
    <row r="42" spans="1:7" ht="12.75">
      <c r="A42" s="2">
        <f t="shared" si="0"/>
        <v>2035</v>
      </c>
      <c r="B42" s="17">
        <f>Calibration!B$10*StructuralVars!$O42*(Shares!B42/Efficiencies!B42)/(Shares!B$16/Efficiencies!B$16)</f>
        <v>318.4890138889281</v>
      </c>
      <c r="C42" s="17">
        <f>Calibration!C$10*StructuralVars!$O42*(Shares!C42/(1/Efficiencies!C42))/(Shares!C$16/(1/Efficiencies!C$16))</f>
        <v>15.613466284494846</v>
      </c>
      <c r="D42" s="17">
        <f>Calibration!D$10*(Shares!D42/Efficiencies!D42)/(Shares!D$16/Efficiencies!D$16)</f>
        <v>127.72694132785215</v>
      </c>
      <c r="E42" s="17">
        <f>Calibration!E$10*(Shares!E42/Efficiencies!E42)/(Shares!E$16/Efficiencies!E$16)</f>
        <v>14.035002924158093</v>
      </c>
      <c r="F42" s="17">
        <f>Calibration!F$10*(Shares!F42/Efficiencies!F42)/(Shares!F$16/Efficiencies!F$16)</f>
        <v>2.2897372457208687</v>
      </c>
      <c r="G42" s="17">
        <f t="shared" si="1"/>
        <v>334.102480173423</v>
      </c>
    </row>
    <row r="43" spans="1:7" ht="12.75">
      <c r="A43" s="2">
        <f t="shared" si="0"/>
        <v>2036</v>
      </c>
      <c r="B43" s="17">
        <f>Calibration!B$10*StructuralVars!$O43*(Shares!B43/Efficiencies!B43)/(Shares!B$16/Efficiencies!B$16)</f>
        <v>317.26014361615864</v>
      </c>
      <c r="C43" s="17">
        <f>Calibration!C$10*StructuralVars!$O43*(Shares!C43/(1/Efficiencies!C43))/(Shares!C$16/(1/Efficiencies!C$16))</f>
        <v>15.343557450601256</v>
      </c>
      <c r="D43" s="17">
        <f>Calibration!D$10*(Shares!D43/Efficiencies!D43)/(Shares!D$16/Efficiencies!D$16)</f>
        <v>127.30895872447803</v>
      </c>
      <c r="E43" s="17">
        <f>Calibration!E$10*(Shares!E43/Efficiencies!E43)/(Shares!E$16/Efficiencies!E$16)</f>
        <v>14.042958631087892</v>
      </c>
      <c r="F43" s="17">
        <f>Calibration!F$10*(Shares!F43/Efficiencies!F43)/(Shares!F$16/Efficiencies!F$16)</f>
        <v>2.2873425784674994</v>
      </c>
      <c r="G43" s="17">
        <f t="shared" si="1"/>
        <v>332.6037010667599</v>
      </c>
    </row>
    <row r="44" spans="1:7" ht="12.75">
      <c r="A44" s="2">
        <f t="shared" si="0"/>
        <v>2037</v>
      </c>
      <c r="B44" s="17">
        <f>Calibration!B$10*StructuralVars!$O44*(Shares!B44/Efficiencies!B44)/(Shares!B$16/Efficiencies!B$16)</f>
        <v>316.0726578780614</v>
      </c>
      <c r="C44" s="17">
        <f>Calibration!C$10*StructuralVars!$O44*(Shares!C44/(1/Efficiencies!C44))/(Shares!C$16/(1/Efficiencies!C$16))</f>
        <v>15.086450004379182</v>
      </c>
      <c r="D44" s="17">
        <f>Calibration!D$10*(Shares!D44/Efficiencies!D44)/(Shares!D$16/Efficiencies!D$16)</f>
        <v>126.8938715968784</v>
      </c>
      <c r="E44" s="17">
        <f>Calibration!E$10*(Shares!E44/Efficiencies!E44)/(Shares!E$16/Efficiencies!E$16)</f>
        <v>14.050771704868124</v>
      </c>
      <c r="F44" s="17">
        <f>Calibration!F$10*(Shares!F44/Efficiencies!F44)/(Shares!F$16/Efficiencies!F$16)</f>
        <v>2.2853043379602904</v>
      </c>
      <c r="G44" s="17">
        <f t="shared" si="1"/>
        <v>331.1591078824406</v>
      </c>
    </row>
    <row r="45" spans="1:7" ht="12.75">
      <c r="A45" s="2">
        <f t="shared" si="0"/>
        <v>2038</v>
      </c>
      <c r="B45" s="17">
        <f>Calibration!B$10*StructuralVars!$O45*(Shares!B45/Efficiencies!B45)/(Shares!B$16/Efficiencies!B$16)</f>
        <v>314.8299915296033</v>
      </c>
      <c r="C45" s="17">
        <f>Calibration!C$10*StructuralVars!$O45*(Shares!C45/(1/Efficiencies!C45))/(Shares!C$16/(1/Efficiencies!C$16))</f>
        <v>14.830301844777587</v>
      </c>
      <c r="D45" s="17">
        <f>Calibration!D$10*(Shares!D45/Efficiencies!D45)/(Shares!D$16/Efficiencies!D$16)</f>
        <v>126.48105111028121</v>
      </c>
      <c r="E45" s="17">
        <f>Calibration!E$10*(Shares!E45/Efficiencies!E45)/(Shares!E$16/Efficiencies!E$16)</f>
        <v>14.058652777797324</v>
      </c>
      <c r="F45" s="17">
        <f>Calibration!F$10*(Shares!F45/Efficiencies!F45)/(Shares!F$16/Efficiencies!F$16)</f>
        <v>2.283396895442078</v>
      </c>
      <c r="G45" s="17">
        <f t="shared" si="1"/>
        <v>329.6602933743809</v>
      </c>
    </row>
    <row r="46" spans="1:7" ht="12.75">
      <c r="A46" s="2">
        <f t="shared" si="0"/>
        <v>2039</v>
      </c>
      <c r="B46" s="17">
        <f>Calibration!B$10*StructuralVars!$O46*(Shares!B46/Efficiencies!B46)/(Shares!B$16/Efficiencies!B$16)</f>
        <v>313.53571474853345</v>
      </c>
      <c r="C46" s="17">
        <f>Calibration!C$10*StructuralVars!$O46*(Shares!C46/(1/Efficiencies!C46))/(Shares!C$16/(1/Efficiencies!C$16))</f>
        <v>14.564353634145736</v>
      </c>
      <c r="D46" s="17">
        <f>Calibration!D$10*(Shares!D46/Efficiencies!D46)/(Shares!D$16/Efficiencies!D$16)</f>
        <v>126.05709806676802</v>
      </c>
      <c r="E46" s="17">
        <f>Calibration!E$10*(Shares!E46/Efficiencies!E46)/(Shares!E$16/Efficiencies!E$16)</f>
        <v>14.065712568453716</v>
      </c>
      <c r="F46" s="17">
        <f>Calibration!F$10*(Shares!F46/Efficiencies!F46)/(Shares!F$16/Efficiencies!F$16)</f>
        <v>2.2815839527857387</v>
      </c>
      <c r="G46" s="17">
        <f t="shared" si="1"/>
        <v>328.1000683826792</v>
      </c>
    </row>
    <row r="47" spans="1:7" ht="12.75">
      <c r="A47" s="2">
        <f t="shared" si="0"/>
        <v>2040</v>
      </c>
      <c r="B47" s="17">
        <f>Calibration!B$10*StructuralVars!$O47*(Shares!B47/Efficiencies!B47)/(Shares!B$16/Efficiencies!B$16)</f>
        <v>312.1678669761349</v>
      </c>
      <c r="C47" s="17">
        <f>Calibration!C$10*StructuralVars!$O47*(Shares!C47/(1/Efficiencies!C47))/(Shares!C$16/(1/Efficiencies!C$16))</f>
        <v>14.285657460360177</v>
      </c>
      <c r="D47" s="17">
        <f>Calibration!D$10*(Shares!D47/Efficiencies!D47)/(Shares!D$16/Efficiencies!D$16)</f>
        <v>125.6091151843202</v>
      </c>
      <c r="E47" s="17">
        <f>Calibration!E$10*(Shares!E47/Efficiencies!E47)/(Shares!E$16/Efficiencies!E$16)</f>
        <v>14.06943490021347</v>
      </c>
      <c r="F47" s="17">
        <f>Calibration!F$10*(Shares!F47/Efficiencies!F47)/(Shares!F$16/Efficiencies!F$16)</f>
        <v>2.279511041254365</v>
      </c>
      <c r="G47" s="17">
        <f t="shared" si="1"/>
        <v>326.4535244364951</v>
      </c>
    </row>
  </sheetData>
  <sheetProtection/>
  <printOptions/>
  <pageMargins left="1" right="1" top="1.25" bottom="1" header="0.5" footer="0.5"/>
  <pageSetup horizontalDpi="90" verticalDpi="90" orientation="portrait" r:id="rId2"/>
  <headerFooter alignWithMargins="0">
    <oddHeader>&amp;R&amp;"Times New Roman,Bold"&amp;12Attachment 6 to Response to PSC-2 Question No. 56
Page &amp;P of &amp;N
Sinclair&amp;"Arial,Regular"&amp;10
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5"/>
  <sheetViews>
    <sheetView workbookViewId="0" topLeftCell="A1">
      <selection activeCell="L14" sqref="L14"/>
    </sheetView>
  </sheetViews>
  <sheetFormatPr defaultColWidth="9.140625" defaultRowHeight="12.75"/>
  <cols>
    <col min="1" max="1" width="5.140625" style="14" bestFit="1" customWidth="1"/>
    <col min="2" max="2" width="9.140625" style="14" customWidth="1"/>
    <col min="3" max="3" width="11.140625" style="0" customWidth="1"/>
  </cols>
  <sheetData>
    <row r="1" spans="1:6" ht="12.75">
      <c r="A1" s="22" t="s">
        <v>0</v>
      </c>
      <c r="B1" s="22" t="s">
        <v>2</v>
      </c>
      <c r="C1" s="5" t="s">
        <v>55</v>
      </c>
      <c r="D1" s="5" t="s">
        <v>56</v>
      </c>
      <c r="E1" s="5" t="s">
        <v>67</v>
      </c>
      <c r="F1" s="5" t="s">
        <v>57</v>
      </c>
    </row>
    <row r="2" spans="1:6" s="3" customFormat="1" ht="12.75">
      <c r="A2" s="44">
        <v>2001</v>
      </c>
      <c r="B2" s="45">
        <v>1</v>
      </c>
      <c r="C2" s="46">
        <v>0.1015625</v>
      </c>
      <c r="D2" s="47">
        <f>1/12</f>
        <v>0.08333333333333333</v>
      </c>
      <c r="E2" s="47">
        <f>1/12</f>
        <v>0.08333333333333333</v>
      </c>
      <c r="F2" s="47">
        <f aca="true" t="shared" si="0" ref="F2:F13">1/12</f>
        <v>0.08333333333333333</v>
      </c>
    </row>
    <row r="3" spans="1:6" ht="12.75">
      <c r="A3" s="44">
        <v>2001</v>
      </c>
      <c r="B3" s="45">
        <v>2</v>
      </c>
      <c r="C3" s="46">
        <v>0.09765625</v>
      </c>
      <c r="D3" s="47">
        <f aca="true" t="shared" si="1" ref="D3:E13">1/12</f>
        <v>0.08333333333333333</v>
      </c>
      <c r="E3" s="47">
        <f t="shared" si="1"/>
        <v>0.08333333333333333</v>
      </c>
      <c r="F3" s="47">
        <f t="shared" si="0"/>
        <v>0.08333333333333333</v>
      </c>
    </row>
    <row r="4" spans="1:6" ht="12.75">
      <c r="A4" s="44">
        <v>2001</v>
      </c>
      <c r="B4" s="45">
        <v>3</v>
      </c>
      <c r="C4" s="46">
        <v>0.09375</v>
      </c>
      <c r="D4" s="47">
        <f t="shared" si="1"/>
        <v>0.08333333333333333</v>
      </c>
      <c r="E4" s="47">
        <f t="shared" si="1"/>
        <v>0.08333333333333333</v>
      </c>
      <c r="F4" s="47">
        <f t="shared" si="0"/>
        <v>0.08333333333333333</v>
      </c>
    </row>
    <row r="5" spans="1:6" ht="12.75">
      <c r="A5" s="44">
        <v>2001</v>
      </c>
      <c r="B5" s="45">
        <v>4</v>
      </c>
      <c r="C5" s="46">
        <v>0.0859375</v>
      </c>
      <c r="D5" s="47">
        <f t="shared" si="1"/>
        <v>0.08333333333333333</v>
      </c>
      <c r="E5" s="47">
        <f t="shared" si="1"/>
        <v>0.08333333333333333</v>
      </c>
      <c r="F5" s="47">
        <f t="shared" si="0"/>
        <v>0.08333333333333333</v>
      </c>
    </row>
    <row r="6" spans="1:6" ht="12.75">
      <c r="A6" s="44">
        <v>2001</v>
      </c>
      <c r="B6" s="45">
        <v>5</v>
      </c>
      <c r="C6" s="46">
        <v>0.08203125</v>
      </c>
      <c r="D6" s="47">
        <f t="shared" si="1"/>
        <v>0.08333333333333333</v>
      </c>
      <c r="E6" s="47">
        <f t="shared" si="1"/>
        <v>0.08333333333333333</v>
      </c>
      <c r="F6" s="47">
        <f t="shared" si="0"/>
        <v>0.08333333333333333</v>
      </c>
    </row>
    <row r="7" spans="1:6" ht="12.75">
      <c r="A7" s="44">
        <v>2001</v>
      </c>
      <c r="B7" s="45">
        <v>6</v>
      </c>
      <c r="C7" s="46">
        <v>0.078125</v>
      </c>
      <c r="D7" s="47">
        <f t="shared" si="1"/>
        <v>0.08333333333333333</v>
      </c>
      <c r="E7" s="47">
        <f t="shared" si="1"/>
        <v>0.08333333333333333</v>
      </c>
      <c r="F7" s="47">
        <f t="shared" si="0"/>
        <v>0.08333333333333333</v>
      </c>
    </row>
    <row r="8" spans="1:6" ht="12.75">
      <c r="A8" s="44">
        <v>2001</v>
      </c>
      <c r="B8" s="45">
        <v>7</v>
      </c>
      <c r="C8" s="46">
        <v>0.06640625</v>
      </c>
      <c r="D8" s="47">
        <f t="shared" si="1"/>
        <v>0.08333333333333333</v>
      </c>
      <c r="E8" s="47">
        <f t="shared" si="1"/>
        <v>0.08333333333333333</v>
      </c>
      <c r="F8" s="47">
        <f t="shared" si="0"/>
        <v>0.08333333333333333</v>
      </c>
    </row>
    <row r="9" spans="1:6" s="3" customFormat="1" ht="12.75">
      <c r="A9" s="44">
        <v>2001</v>
      </c>
      <c r="B9" s="45">
        <v>8</v>
      </c>
      <c r="C9" s="46">
        <v>0.0625</v>
      </c>
      <c r="D9" s="47">
        <f t="shared" si="1"/>
        <v>0.08333333333333333</v>
      </c>
      <c r="E9" s="47">
        <f t="shared" si="1"/>
        <v>0.08333333333333333</v>
      </c>
      <c r="F9" s="47">
        <f t="shared" si="0"/>
        <v>0.08333333333333333</v>
      </c>
    </row>
    <row r="10" spans="1:6" ht="12.75">
      <c r="A10" s="44">
        <v>2001</v>
      </c>
      <c r="B10" s="45">
        <v>9</v>
      </c>
      <c r="C10" s="46">
        <v>0.0703125</v>
      </c>
      <c r="D10" s="47">
        <f t="shared" si="1"/>
        <v>0.08333333333333333</v>
      </c>
      <c r="E10" s="47">
        <f t="shared" si="1"/>
        <v>0.08333333333333333</v>
      </c>
      <c r="F10" s="47">
        <f t="shared" si="0"/>
        <v>0.08333333333333333</v>
      </c>
    </row>
    <row r="11" spans="1:6" ht="12.75">
      <c r="A11" s="44">
        <v>2001</v>
      </c>
      <c r="B11" s="45">
        <v>10</v>
      </c>
      <c r="C11" s="46">
        <v>0.078125</v>
      </c>
      <c r="D11" s="47">
        <f t="shared" si="1"/>
        <v>0.08333333333333333</v>
      </c>
      <c r="E11" s="47">
        <f t="shared" si="1"/>
        <v>0.08333333333333333</v>
      </c>
      <c r="F11" s="47">
        <f t="shared" si="0"/>
        <v>0.08333333333333333</v>
      </c>
    </row>
    <row r="12" spans="1:6" s="3" customFormat="1" ht="12.75">
      <c r="A12" s="44">
        <v>2001</v>
      </c>
      <c r="B12" s="45">
        <v>11</v>
      </c>
      <c r="C12" s="46">
        <v>0.0859375</v>
      </c>
      <c r="D12" s="47">
        <f t="shared" si="1"/>
        <v>0.08333333333333333</v>
      </c>
      <c r="E12" s="47">
        <f t="shared" si="1"/>
        <v>0.08333333333333333</v>
      </c>
      <c r="F12" s="47">
        <f t="shared" si="0"/>
        <v>0.08333333333333333</v>
      </c>
    </row>
    <row r="13" spans="1:6" ht="12.75">
      <c r="A13" s="44">
        <v>2001</v>
      </c>
      <c r="B13" s="45">
        <v>12</v>
      </c>
      <c r="C13" s="46">
        <v>0.09765625</v>
      </c>
      <c r="D13" s="47">
        <f t="shared" si="1"/>
        <v>0.08333333333333333</v>
      </c>
      <c r="E13" s="47">
        <f t="shared" si="1"/>
        <v>0.08333333333333333</v>
      </c>
      <c r="F13" s="47">
        <f t="shared" si="0"/>
        <v>0.08333333333333333</v>
      </c>
    </row>
    <row r="15" spans="3:6" ht="12.75">
      <c r="C15" s="48"/>
      <c r="D15" s="48"/>
      <c r="E15" s="48"/>
      <c r="F15" s="48"/>
    </row>
  </sheetData>
  <sheetProtection/>
  <printOptions/>
  <pageMargins left="1" right="1" top="1.25" bottom="1" header="0.5" footer="0.5"/>
  <pageSetup horizontalDpi="600" verticalDpi="600" orientation="portrait" r:id="rId1"/>
  <headerFooter alignWithMargins="0">
    <oddHeader>&amp;R&amp;"Times New Roman,Bold"&amp;12Attachment 6 to Response to PSC-2 Question No. 56
Page &amp;P of &amp;N
Sinclair&amp;"Arial,Regular"&amp;10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2017-01-18T22:32:16Z</dcterms:created>
  <dcterms:modified xsi:type="dcterms:W3CDTF">2017-01-20T14:59:35Z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Compa">
    <vt:lpwstr>;#LGE;#</vt:lpwstr>
  </property>
  <property fmtid="{D5CDD505-2E9C-101B-9397-08002B2CF9AE}" pid="4" name="Ye">
    <vt:lpwstr>2016</vt:lpwstr>
  </property>
  <property fmtid="{D5CDD505-2E9C-101B-9397-08002B2CF9AE}" pid="5" name="Filed Documen">
    <vt:lpwstr/>
  </property>
  <property fmtid="{D5CDD505-2E9C-101B-9397-08002B2CF9AE}" pid="6" name="Rate Case Ty">
    <vt:lpwstr>Kentucky</vt:lpwstr>
  </property>
  <property fmtid="{D5CDD505-2E9C-101B-9397-08002B2CF9AE}" pid="7" name="Witness Testimo">
    <vt:lpwstr>Sinclair, David S.</vt:lpwstr>
  </property>
  <property fmtid="{D5CDD505-2E9C-101B-9397-08002B2CF9AE}" pid="8" name="Rou">
    <vt:lpwstr>DR2 Attachments</vt:lpwstr>
  </property>
  <property fmtid="{D5CDD505-2E9C-101B-9397-08002B2CF9AE}" pid="9" name="Status (Internal Use Onl">
    <vt:lpwstr/>
  </property>
  <property fmtid="{D5CDD505-2E9C-101B-9397-08002B2CF9AE}" pid="10" name="Intervemp">
    <vt:lpwstr>KY Public Service Commission - PSC</vt:lpwstr>
  </property>
  <property fmtid="{D5CDD505-2E9C-101B-9397-08002B2CF9AE}" pid="11" name="Document Ty">
    <vt:lpwstr>Data Requests</vt:lpwstr>
  </property>
  <property fmtid="{D5CDD505-2E9C-101B-9397-08002B2CF9AE}" pid="12" name="Filing Requireme">
    <vt:lpwstr/>
  </property>
  <property fmtid="{D5CDD505-2E9C-101B-9397-08002B2CF9AE}" pid="13" name="Data Request Question N">
    <vt:lpwstr>056</vt:lpwstr>
  </property>
</Properties>
</file>