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Rate Case Periods\TYE 6_30_18\Data Requests\2016 Round 2\ATTACHMENTS\"/>
    </mc:Choice>
  </mc:AlternateContent>
  <bookViews>
    <workbookView xWindow="0" yWindow="0" windowWidth="21600" windowHeight="9420"/>
  </bookViews>
  <sheets>
    <sheet name="LGE" sheetId="3" r:id="rId1"/>
    <sheet name="pivot" sheetId="2" r:id="rId2"/>
    <sheet name="ppdata" sheetId="1" r:id="rId3"/>
    <sheet name="Lookup Table" sheetId="4" r:id="rId4"/>
  </sheets>
  <definedNames>
    <definedName name="_xlnm._FilterDatabase" localSheetId="2" hidden="1">ppdata!$A$1:$R$199</definedName>
    <definedName name="_xlnm.Print_Titles" localSheetId="2">ppdata!$1:$1</definedName>
  </definedNames>
  <calcPr calcId="152511"/>
  <pivotCaches>
    <pivotCache cacheId="12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" i="1"/>
  <c r="AQ6" i="2" l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L8" i="3" l="1"/>
  <c r="D8" i="3" s="1"/>
  <c r="H8" i="3"/>
  <c r="C8" i="3"/>
  <c r="C7" i="3" s="1"/>
  <c r="B8" i="3"/>
  <c r="G7" i="3"/>
  <c r="K7" i="3"/>
  <c r="K6" i="3"/>
  <c r="K5" i="3"/>
  <c r="K4" i="3"/>
  <c r="G6" i="3"/>
  <c r="G5" i="3"/>
  <c r="G4" i="3"/>
  <c r="AQ14" i="2" l="1"/>
  <c r="AM14" i="2"/>
  <c r="AM6" i="2" s="1"/>
  <c r="AP16" i="2"/>
  <c r="AR16" i="2" s="1"/>
  <c r="AL16" i="2"/>
  <c r="AN16" i="2" s="1"/>
  <c r="AP15" i="2"/>
  <c r="AR15" i="2" s="1"/>
  <c r="AL15" i="2"/>
  <c r="AN15" i="2" s="1"/>
  <c r="B4" i="3" s="1"/>
  <c r="AP14" i="2"/>
  <c r="AL14" i="2"/>
  <c r="AN14" i="2" s="1"/>
  <c r="AP13" i="2"/>
  <c r="AR13" i="2" s="1"/>
  <c r="AL13" i="2"/>
  <c r="AN13" i="2" s="1"/>
  <c r="B5" i="3" s="1"/>
  <c r="AP12" i="2"/>
  <c r="AR12" i="2" s="1"/>
  <c r="AL12" i="2"/>
  <c r="AN12" i="2" s="1"/>
  <c r="AP11" i="2"/>
  <c r="AR11" i="2" s="1"/>
  <c r="AL11" i="2"/>
  <c r="AN11" i="2" s="1"/>
  <c r="AP10" i="2"/>
  <c r="AR10" i="2" s="1"/>
  <c r="AL10" i="2"/>
  <c r="AN10" i="2" s="1"/>
  <c r="AP9" i="2"/>
  <c r="AR9" i="2" s="1"/>
  <c r="AL9" i="2"/>
  <c r="AN9" i="2" s="1"/>
  <c r="AP8" i="2"/>
  <c r="AR8" i="2" s="1"/>
  <c r="AL8" i="2"/>
  <c r="AN8" i="2" s="1"/>
  <c r="AP7" i="2"/>
  <c r="AR7" i="2" s="1"/>
  <c r="AL7" i="2"/>
  <c r="AN7" i="2" s="1"/>
  <c r="AP6" i="2"/>
  <c r="AR6" i="2" s="1"/>
  <c r="AL6" i="2"/>
  <c r="AN6" i="2" s="1"/>
  <c r="AP4" i="2"/>
  <c r="AL4" i="2"/>
  <c r="AS8" i="2" l="1"/>
  <c r="AS10" i="2"/>
  <c r="AS12" i="2"/>
  <c r="AR14" i="2"/>
  <c r="AS14" i="2" s="1"/>
  <c r="AS16" i="2"/>
  <c r="J4" i="3"/>
  <c r="F4" i="3"/>
  <c r="B6" i="3"/>
  <c r="J5" i="3"/>
  <c r="F5" i="3"/>
  <c r="AS9" i="2"/>
  <c r="AS11" i="2"/>
  <c r="AS13" i="2"/>
  <c r="AS15" i="2"/>
  <c r="D4" i="3"/>
  <c r="D5" i="3"/>
  <c r="AS17" i="2"/>
  <c r="AS7" i="2"/>
  <c r="AR4" i="2"/>
  <c r="H5" i="3" l="1"/>
  <c r="L5" i="3"/>
  <c r="D6" i="3"/>
  <c r="J6" i="3"/>
  <c r="J7" i="3" s="1"/>
  <c r="F6" i="3"/>
  <c r="F7" i="3" s="1"/>
  <c r="B7" i="3"/>
  <c r="AS6" i="2"/>
  <c r="L4" i="3"/>
  <c r="H4" i="3"/>
  <c r="L6" i="3" l="1"/>
  <c r="L7" i="3" s="1"/>
  <c r="H6" i="3"/>
  <c r="H7" i="3" s="1"/>
  <c r="D7" i="3"/>
</calcChain>
</file>

<file path=xl/sharedStrings.xml><?xml version="1.0" encoding="utf-8"?>
<sst xmlns="http://schemas.openxmlformats.org/spreadsheetml/2006/main" count="548" uniqueCount="92">
  <si>
    <t>P00004: TOTAL CAPITAL CORP</t>
  </si>
  <si>
    <t>926901 - TUITION REFUND PLAN - INDIRECT</t>
  </si>
  <si>
    <t>P00020: TOTAL LG&amp;E AND KU SERVICES COMPANY</t>
  </si>
  <si>
    <t>926001 - TUITION REFUND PLAN</t>
  </si>
  <si>
    <t>926002 - GROUP LIFE INSURANCE EXPENSE - BURDENS</t>
  </si>
  <si>
    <t>926003 - MEDICAL INSURANCE EXPENSE - BURDENS</t>
  </si>
  <si>
    <t>926004 - DENTAL INSURANCE EXPENSE - BURDENS</t>
  </si>
  <si>
    <t>926005 - LONG TERM DISABILITY EXPENSE - BURDENS</t>
  </si>
  <si>
    <t>926019 - OTHER BENEFITS EXPENSE - BURDENS</t>
  </si>
  <si>
    <t>926100 - EMPLOYEE BENEFITS - NON-BURDEN</t>
  </si>
  <si>
    <t>926101 - PENSION SERVICE COST - BURDENS</t>
  </si>
  <si>
    <t>926102 - 401K EXPENSE - BURDENS</t>
  </si>
  <si>
    <t>926105 - FASB 112 POST EMPLOYMENT EXPENSE - BURDENS</t>
  </si>
  <si>
    <t>926106 - FASB 106 (OPEB) SERVICE COST - BURDENS</t>
  </si>
  <si>
    <t>926110 - EMPLOYEE WELFARE</t>
  </si>
  <si>
    <t>926116 - RETIREMENT INCOME EXPENSE - BURDENS</t>
  </si>
  <si>
    <t>926117 - PENSION NON SERVICE COST - BURDENS</t>
  </si>
  <si>
    <t>926118 - FASB 106 POST RETIREMENT NON SERVICE COST EXPENSE - BURDENS</t>
  </si>
  <si>
    <t>926900 - EMPLOYEE BENEFITS - NON-BURDEN - INDIRECT</t>
  </si>
  <si>
    <t>P01000: TOTAL LGE UTILITY</t>
  </si>
  <si>
    <t>926112 - PENSION EXP- VA</t>
  </si>
  <si>
    <t>926113 - PENSION EXP- FERC AND TENN.</t>
  </si>
  <si>
    <t>926902 - GROUP LIFE INSURANCE EXPENSE - BURDENS INDIRECT</t>
  </si>
  <si>
    <t>926903 - MEDICAL INSURANCE EXPENSE - BURDENS INDIRECT</t>
  </si>
  <si>
    <t>926904 - DENTAL INSURANCE EXPENSE - BURDENS INDIRECT</t>
  </si>
  <si>
    <t>926905 - LONG TERM DISABILITY EXPENSE - BURDENS INDIRECT</t>
  </si>
  <si>
    <t>926911 - PENSION SERVICE COST - BURDENS INDIRECT</t>
  </si>
  <si>
    <t>926912 - 401K EXPENSE - BURDENS INDIRECT</t>
  </si>
  <si>
    <t>926915 - FASB 112 POST EMPLOYMENT EXPENSE - BURDENS INDIRECT</t>
  </si>
  <si>
    <t>926916 - FASB 106 (OPEB) SERVICE COST - BURDENS INDIRECT</t>
  </si>
  <si>
    <t>926917 - PENSION NON SERVICE COSTS - BURDENS INDIRECT</t>
  </si>
  <si>
    <t>926918 - FASB 106 (OPEB) NON SERVICE COSTS - BURDENS INDIRECT</t>
  </si>
  <si>
    <t>926919 - OTHER BENEFITS EXPENSE - BURDENS INDIRECT</t>
  </si>
  <si>
    <t>926990 - RETIREMENT INCOME EXPENSE - BURDENS INDIRECT</t>
  </si>
  <si>
    <t>P10040: TOTAL KU COMPANY</t>
  </si>
  <si>
    <t>co</t>
  </si>
  <si>
    <t>eo company</t>
  </si>
  <si>
    <t>acct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</si>
  <si>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</si>
  <si>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</si>
  <si>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</si>
  <si>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</si>
  <si>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</si>
  <si>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</si>
  <si>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</si>
  <si>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</si>
  <si>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</si>
  <si>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</si>
  <si>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</si>
  <si>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</si>
  <si>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</si>
  <si>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</si>
  <si>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Row Labels</t>
  </si>
  <si>
    <t>Grand Total</t>
  </si>
  <si>
    <t>Column Labels</t>
  </si>
  <si>
    <t>Sum of jan</t>
  </si>
  <si>
    <t>Sum of feb</t>
  </si>
  <si>
    <t>Sum of mar</t>
  </si>
  <si>
    <t>Sum of apr</t>
  </si>
  <si>
    <t>Sum of may</t>
  </si>
  <si>
    <t>Sum of jun</t>
  </si>
  <si>
    <t>Sum of jul</t>
  </si>
  <si>
    <t>Sum of aug</t>
  </si>
  <si>
    <t>Sum of sep</t>
  </si>
  <si>
    <t>Sum of oct</t>
  </si>
  <si>
    <t>Sum of nov</t>
  </si>
  <si>
    <t>Sum of dec</t>
  </si>
  <si>
    <t>Other</t>
  </si>
  <si>
    <t>Life</t>
  </si>
  <si>
    <t>Medical</t>
  </si>
  <si>
    <t>dental</t>
  </si>
  <si>
    <t>ltd</t>
  </si>
  <si>
    <t>pension</t>
  </si>
  <si>
    <t>401K</t>
  </si>
  <si>
    <t>fasb 112</t>
  </si>
  <si>
    <t>fasb 106</t>
  </si>
  <si>
    <t>ria</t>
  </si>
  <si>
    <t>other</t>
  </si>
  <si>
    <t>life</t>
  </si>
  <si>
    <t>component</t>
  </si>
  <si>
    <t>Base Year</t>
  </si>
  <si>
    <t>Test</t>
  </si>
  <si>
    <t xml:space="preserve">Mass Allocation </t>
  </si>
  <si>
    <t>(Multiple Items)</t>
  </si>
  <si>
    <t>LGE</t>
  </si>
  <si>
    <t>Pension</t>
  </si>
  <si>
    <t>401K Match</t>
  </si>
  <si>
    <t>Base</t>
  </si>
  <si>
    <t xml:space="preserve">Test </t>
  </si>
  <si>
    <t>Variance</t>
  </si>
  <si>
    <t>Electric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</si>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</sst>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8" fontId="0" fillId="0" borderId="0" xfId="0" applyNumberFormat="1"/>
    <xf numFmtId="164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0" xfId="0" applyNumberForma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15">
    <dxf>
      <numFmt numFmtId="164" formatCode="_(* #,##0_);_(* \(#,##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(* #,##0_);_(* \(#,##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cRae, Callie" refreshedDate="42756.521933680553" createdVersion="5" refreshedVersion="5" minRefreshableVersion="3" recordCount="198">
  <cacheSource type="worksheet">
    <worksheetSource ref="A1:R199" sheet="ppdata"/>
  </cacheSource>
  <cacheFields count="18">
    <cacheField name="co" numFmtId="0">
      <sharedItems containsSemiMixedTypes="0" containsString="0" containsNumber="1" containsInteger="1" minValue="100" maxValue="110" count="2">
        <n v="100"/>
        <n v="110" u="1"/>
      </sharedItems>
    </cacheField>
    <cacheField name="eo company" numFmtId="0">
      <sharedItems/>
    </cacheField>
    <cacheField name="acct" numFmtId="0">
      <sharedItems count="31">
        <s v="926901 - TUITION REFUND PLAN - INDIRECT"/>
        <s v="926001 - TUITION REFUND PLAN"/>
        <s v="926002 - GROUP LIFE INSURANCE EXPENSE - BURDENS"/>
        <s v="926003 - MEDICAL INSURANCE EXPENSE - BURDENS"/>
        <s v="926004 - DENTAL INSURANCE EXPENSE - BURDENS"/>
        <s v="926005 - LONG TERM DISABILITY EXPENSE - BURDENS"/>
        <s v="926019 - OTHER BENEFITS EXPENSE - BURDENS"/>
        <s v="926100 - EMPLOYEE BENEFITS - NON-BURDEN"/>
        <s v="926101 - PENSION SERVICE COST - BURDENS"/>
        <s v="926102 - 401K EXPENSE - BURDENS"/>
        <s v="926105 - FASB 112 POST EMPLOYMENT EXPENSE - BURDENS"/>
        <s v="926106 - FASB 106 (OPEB) SERVICE COST - BURDENS"/>
        <s v="926110 - EMPLOYEE WELFARE"/>
        <s v="926116 - RETIREMENT INCOME EXPENSE - BURDENS"/>
        <s v="926117 - PENSION NON SERVICE COST - BURDENS"/>
        <s v="926118 - FASB 106 POST RETIREMENT NON SERVICE COST EXPENSE - BURDENS"/>
        <s v="926900 - EMPLOYEE BENEFITS - NON-BURDEN - INDIRECT"/>
        <s v="926112 - PENSION EXP- VA"/>
        <s v="926113 - PENSION EXP- FERC AND TENN."/>
        <s v="926902 - GROUP LIFE INSURANCE EXPENSE - BURDENS INDIRECT"/>
        <s v="926903 - MEDICAL INSURANCE EXPENSE - BURDENS INDIRECT"/>
        <s v="926904 - DENTAL INSURANCE EXPENSE - BURDENS INDIRECT"/>
        <s v="926905 - LONG TERM DISABILITY EXPENSE - BURDENS INDIRECT"/>
        <s v="926911 - PENSION SERVICE COST - BURDENS INDIRECT"/>
        <s v="926912 - 401K EXPENSE - BURDENS INDIRECT"/>
        <s v="926915 - FASB 112 POST EMPLOYMENT EXPENSE - BURDENS INDIRECT"/>
        <s v="926916 - FASB 106 (OPEB) SERVICE COST - BURDENS INDIRECT"/>
        <s v="926917 - PENSION NON SERVICE COSTS - BURDENS INDIRECT"/>
        <s v="926918 - FASB 106 (OPEB) NON SERVICE COSTS - BURDENS INDIRECT"/>
        <s v="926919 - OTHER BENEFITS EXPENSE - BURDENS INDIRECT"/>
        <s v="926990 - RETIREMENT INCOME EXPENSE - BURDENS INDIRECT"/>
      </sharedItems>
    </cacheField>
    <cacheField name="year" numFmtId="0">
      <sharedItems containsSemiMixedTypes="0" containsString="0" containsNumber="1" containsInteger="1" minValue="2016" maxValue="2018" count="3">
        <n v="2016"/>
        <n v="2017"/>
        <n v="2018"/>
      </sharedItems>
    </cacheField>
    <cacheField name="jan" numFmtId="6">
      <sharedItems containsSemiMixedTypes="0" containsString="0" containsNumber="1" containsInteger="1" minValue="-407011" maxValue="632458"/>
    </cacheField>
    <cacheField name="feb" numFmtId="6">
      <sharedItems containsSemiMixedTypes="0" containsString="0" containsNumber="1" containsInteger="1" minValue="-375719" maxValue="641300"/>
    </cacheField>
    <cacheField name="mar" numFmtId="0">
      <sharedItems containsSemiMixedTypes="0" containsString="0" containsNumber="1" minValue="-543620.29" maxValue="776049"/>
    </cacheField>
    <cacheField name="apr" numFmtId="0">
      <sharedItems containsSemiMixedTypes="0" containsString="0" containsNumber="1" minValue="-537308.57999999996" maxValue="744520.75"/>
    </cacheField>
    <cacheField name="may" numFmtId="0">
      <sharedItems containsSemiMixedTypes="0" containsString="0" containsNumber="1" minValue="-445817.97" maxValue="665740.59"/>
    </cacheField>
    <cacheField name="jun" numFmtId="0">
      <sharedItems containsSemiMixedTypes="0" containsString="0" containsNumber="1" minValue="-592154.81999999995" maxValue="807782"/>
    </cacheField>
    <cacheField name="jul" numFmtId="0">
      <sharedItems containsString="0" containsBlank="1" containsNumber="1" minValue="-518252.12" maxValue="769944.1"/>
    </cacheField>
    <cacheField name="aug" numFmtId="0">
      <sharedItems containsString="0" containsBlank="1" containsNumber="1" minValue="-266083" maxValue="604066"/>
    </cacheField>
    <cacheField name="sep" numFmtId="6">
      <sharedItems containsString="0" containsBlank="1" containsNumber="1" containsInteger="1" minValue="-304179" maxValue="612465"/>
    </cacheField>
    <cacheField name="oct" numFmtId="6">
      <sharedItems containsString="0" containsBlank="1" containsNumber="1" containsInteger="1" minValue="-298618" maxValue="606518"/>
    </cacheField>
    <cacheField name="nov" numFmtId="6">
      <sharedItems containsString="0" containsBlank="1" containsNumber="1" containsInteger="1" minValue="-276732" maxValue="611031"/>
    </cacheField>
    <cacheField name="dec" numFmtId="6">
      <sharedItems containsString="0" containsBlank="1" containsNumber="1" containsInteger="1" minValue="-245500" maxValue="731063"/>
    </cacheField>
    <cacheField name="Total" numFmtId="6">
      <sharedItems containsSemiMixedTypes="0" containsString="0" containsNumber="1" containsInteger="1" minValue="-3602538" maxValue="7340633"/>
    </cacheField>
    <cacheField name="component" numFmtId="0">
      <sharedItems count="10">
        <s v="Other"/>
        <s v="Life"/>
        <s v="Medical"/>
        <s v="dental"/>
        <s v="ltd"/>
        <s v="pension"/>
        <s v="401K"/>
        <s v="fasb 112"/>
        <s v="fasb 106"/>
        <s v="r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">
  <r>
    <x v="0"/>
    <s v="P00004: TOTAL CAPITAL CORP"/>
    <x v="0"/>
    <x v="0"/>
    <n v="0"/>
    <n v="0"/>
    <n v="0"/>
    <n v="0"/>
    <n v="0"/>
    <n v="0"/>
    <n v="0"/>
    <n v="0"/>
    <n v="0"/>
    <n v="0"/>
    <n v="0"/>
    <n v="0"/>
    <n v="28"/>
    <x v="0"/>
  </r>
  <r>
    <x v="0"/>
    <s v="P00020: TOTAL LG&amp;E AND KU SERVICES COMPANY"/>
    <x v="1"/>
    <x v="0"/>
    <n v="0"/>
    <n v="0"/>
    <n v="0"/>
    <n v="0"/>
    <n v="0"/>
    <n v="0"/>
    <n v="0"/>
    <n v="0"/>
    <n v="1315"/>
    <n v="175"/>
    <n v="713"/>
    <n v="1315"/>
    <n v="20613"/>
    <x v="0"/>
  </r>
  <r>
    <x v="0"/>
    <s v="P00020: TOTAL LG&amp;E AND KU SERVICES COMPANY"/>
    <x v="2"/>
    <x v="0"/>
    <n v="0"/>
    <n v="0"/>
    <n v="0"/>
    <n v="0"/>
    <n v="0"/>
    <n v="0"/>
    <n v="0"/>
    <n v="0"/>
    <n v="21081"/>
    <n v="21081"/>
    <n v="21081"/>
    <n v="21081"/>
    <n v="240951"/>
    <x v="1"/>
  </r>
  <r>
    <x v="0"/>
    <s v="P00020: TOTAL LG&amp;E AND KU SERVICES COMPANY"/>
    <x v="3"/>
    <x v="0"/>
    <n v="0"/>
    <n v="0"/>
    <n v="0"/>
    <n v="0"/>
    <n v="0"/>
    <n v="0"/>
    <n v="0"/>
    <n v="0"/>
    <n v="470522"/>
    <n v="470522"/>
    <n v="470522"/>
    <n v="470522"/>
    <n v="5636707"/>
    <x v="2"/>
  </r>
  <r>
    <x v="0"/>
    <s v="P00020: TOTAL LG&amp;E AND KU SERVICES COMPANY"/>
    <x v="4"/>
    <x v="0"/>
    <n v="0"/>
    <n v="0"/>
    <n v="0"/>
    <n v="0"/>
    <n v="0"/>
    <n v="0"/>
    <n v="0"/>
    <n v="0"/>
    <n v="22658"/>
    <n v="22658"/>
    <n v="22658"/>
    <n v="22658"/>
    <n v="330644"/>
    <x v="3"/>
  </r>
  <r>
    <x v="0"/>
    <s v="P00020: TOTAL LG&amp;E AND KU SERVICES COMPANY"/>
    <x v="5"/>
    <x v="0"/>
    <n v="0"/>
    <n v="0"/>
    <n v="0"/>
    <n v="0"/>
    <n v="0"/>
    <n v="0"/>
    <n v="0"/>
    <n v="0"/>
    <n v="22717"/>
    <n v="22717"/>
    <n v="22717"/>
    <n v="22717"/>
    <n v="264087"/>
    <x v="4"/>
  </r>
  <r>
    <x v="0"/>
    <s v="P00020: TOTAL LG&amp;E AND KU SERVICES COMPANY"/>
    <x v="6"/>
    <x v="0"/>
    <n v="0"/>
    <n v="0"/>
    <n v="0"/>
    <n v="0"/>
    <n v="0"/>
    <n v="0"/>
    <n v="0"/>
    <n v="0"/>
    <n v="33096"/>
    <n v="33096"/>
    <n v="33096"/>
    <n v="33096"/>
    <n v="410851"/>
    <x v="0"/>
  </r>
  <r>
    <x v="0"/>
    <s v="P00020: TOTAL LG&amp;E AND KU SERVICES COMPANY"/>
    <x v="7"/>
    <x v="0"/>
    <n v="0"/>
    <n v="0"/>
    <n v="0"/>
    <n v="0"/>
    <n v="0"/>
    <n v="0"/>
    <n v="0"/>
    <n v="0"/>
    <n v="26241"/>
    <n v="32255"/>
    <n v="27208"/>
    <n v="26304"/>
    <n v="186240"/>
    <x v="0"/>
  </r>
  <r>
    <x v="0"/>
    <s v="P00020: TOTAL LG&amp;E AND KU SERVICES COMPANY"/>
    <x v="8"/>
    <x v="0"/>
    <n v="0"/>
    <n v="0"/>
    <n v="0"/>
    <n v="0"/>
    <n v="0"/>
    <n v="0"/>
    <n v="0"/>
    <n v="0"/>
    <n v="471770"/>
    <n v="471770"/>
    <n v="471770"/>
    <n v="471770"/>
    <n v="5016359"/>
    <x v="5"/>
  </r>
  <r>
    <x v="0"/>
    <s v="P00020: TOTAL LG&amp;E AND KU SERVICES COMPANY"/>
    <x v="9"/>
    <x v="0"/>
    <n v="0"/>
    <n v="0"/>
    <n v="0"/>
    <n v="0"/>
    <n v="0"/>
    <n v="0"/>
    <n v="0"/>
    <n v="0"/>
    <n v="181735"/>
    <n v="181735"/>
    <n v="181735"/>
    <n v="181735"/>
    <n v="2079083"/>
    <x v="6"/>
  </r>
  <r>
    <x v="0"/>
    <s v="P00020: TOTAL LG&amp;E AND KU SERVICES COMPANY"/>
    <x v="10"/>
    <x v="0"/>
    <n v="0"/>
    <n v="0"/>
    <n v="0"/>
    <n v="0"/>
    <n v="0"/>
    <n v="0"/>
    <n v="0"/>
    <n v="0"/>
    <n v="12298"/>
    <n v="12298"/>
    <n v="12298"/>
    <n v="12298"/>
    <n v="148538"/>
    <x v="7"/>
  </r>
  <r>
    <x v="0"/>
    <s v="P00020: TOTAL LG&amp;E AND KU SERVICES COMPANY"/>
    <x v="11"/>
    <x v="0"/>
    <n v="0"/>
    <n v="0"/>
    <n v="0"/>
    <n v="0"/>
    <n v="0"/>
    <n v="0"/>
    <n v="0"/>
    <n v="0"/>
    <n v="68426"/>
    <n v="68426"/>
    <n v="68426"/>
    <n v="68426"/>
    <n v="796405"/>
    <x v="8"/>
  </r>
  <r>
    <x v="0"/>
    <s v="P00020: TOTAL LG&amp;E AND KU SERVICES COMPANY"/>
    <x v="12"/>
    <x v="0"/>
    <n v="0"/>
    <n v="0"/>
    <n v="0"/>
    <n v="0"/>
    <n v="0"/>
    <n v="0"/>
    <n v="0"/>
    <n v="0"/>
    <n v="4410"/>
    <n v="4307"/>
    <n v="5489"/>
    <n v="3919"/>
    <n v="82444"/>
    <x v="0"/>
  </r>
  <r>
    <x v="0"/>
    <s v="P00020: TOTAL LG&amp;E AND KU SERVICES COMPANY"/>
    <x v="13"/>
    <x v="0"/>
    <n v="0"/>
    <n v="0"/>
    <n v="0"/>
    <n v="0"/>
    <n v="0"/>
    <n v="0"/>
    <n v="0"/>
    <n v="0"/>
    <n v="53853"/>
    <n v="53853"/>
    <n v="53853"/>
    <n v="53853"/>
    <n v="677705"/>
    <x v="9"/>
  </r>
  <r>
    <x v="0"/>
    <s v="P00020: TOTAL LG&amp;E AND KU SERVICES COMPANY"/>
    <x v="14"/>
    <x v="0"/>
    <n v="0"/>
    <n v="0"/>
    <n v="0"/>
    <n v="0"/>
    <n v="0"/>
    <n v="0"/>
    <n v="0"/>
    <n v="0"/>
    <n v="0"/>
    <n v="0"/>
    <n v="0"/>
    <n v="0"/>
    <n v="555077"/>
    <x v="5"/>
  </r>
  <r>
    <x v="0"/>
    <s v="P00020: TOTAL LG&amp;E AND KU SERVICES COMPANY"/>
    <x v="15"/>
    <x v="0"/>
    <n v="0"/>
    <n v="0"/>
    <n v="0"/>
    <n v="0"/>
    <n v="0"/>
    <n v="0"/>
    <n v="0"/>
    <n v="0"/>
    <n v="0"/>
    <n v="0"/>
    <n v="0"/>
    <n v="0"/>
    <n v="3256"/>
    <x v="8"/>
  </r>
  <r>
    <x v="0"/>
    <s v="P00020: TOTAL LG&amp;E AND KU SERVICES COMPANY"/>
    <x v="16"/>
    <x v="0"/>
    <n v="0"/>
    <n v="0"/>
    <n v="0"/>
    <n v="0"/>
    <n v="0"/>
    <n v="0"/>
    <n v="0"/>
    <n v="0"/>
    <n v="16738"/>
    <n v="10481"/>
    <n v="15027"/>
    <n v="15027"/>
    <n v="284904"/>
    <x v="0"/>
  </r>
  <r>
    <x v="0"/>
    <s v="P00020: TOTAL LG&amp;E AND KU SERVICES COMPANY"/>
    <x v="0"/>
    <x v="0"/>
    <n v="0"/>
    <n v="0"/>
    <n v="0"/>
    <n v="0"/>
    <n v="0"/>
    <n v="0"/>
    <n v="0"/>
    <n v="0"/>
    <n v="20740"/>
    <n v="8455"/>
    <n v="11397"/>
    <n v="65843"/>
    <n v="240370"/>
    <x v="0"/>
  </r>
  <r>
    <x v="0"/>
    <s v="P01000: TOTAL LGE UTILITY"/>
    <x v="1"/>
    <x v="0"/>
    <n v="0"/>
    <n v="0"/>
    <n v="0"/>
    <n v="0"/>
    <n v="0"/>
    <n v="0"/>
    <n v="0"/>
    <n v="0"/>
    <n v="5000"/>
    <n v="0"/>
    <n v="7000"/>
    <n v="4000"/>
    <n v="110593"/>
    <x v="0"/>
  </r>
  <r>
    <x v="0"/>
    <s v="P01000: TOTAL LGE UTILITY"/>
    <x v="2"/>
    <x v="0"/>
    <n v="0"/>
    <n v="0"/>
    <n v="0"/>
    <n v="0"/>
    <n v="0"/>
    <n v="0"/>
    <n v="0"/>
    <n v="0"/>
    <n v="18018"/>
    <n v="18048"/>
    <n v="18099"/>
    <n v="18242"/>
    <n v="-790661"/>
    <x v="1"/>
  </r>
  <r>
    <x v="0"/>
    <s v="P01000: TOTAL LGE UTILITY"/>
    <x v="3"/>
    <x v="0"/>
    <n v="0"/>
    <n v="0"/>
    <n v="0"/>
    <n v="0"/>
    <n v="0"/>
    <n v="0"/>
    <n v="0"/>
    <n v="0"/>
    <n v="460056"/>
    <n v="530728"/>
    <n v="531860"/>
    <n v="731063"/>
    <n v="6636044"/>
    <x v="2"/>
  </r>
  <r>
    <x v="0"/>
    <s v="P01000: TOTAL LGE UTILITY"/>
    <x v="4"/>
    <x v="0"/>
    <n v="0"/>
    <n v="0"/>
    <n v="0"/>
    <n v="0"/>
    <n v="0"/>
    <n v="0"/>
    <n v="0"/>
    <n v="0"/>
    <n v="29996"/>
    <n v="30058"/>
    <n v="30164"/>
    <n v="30462"/>
    <n v="347036"/>
    <x v="3"/>
  </r>
  <r>
    <x v="0"/>
    <s v="P01000: TOTAL LGE UTILITY"/>
    <x v="5"/>
    <x v="0"/>
    <n v="0"/>
    <n v="0"/>
    <n v="0"/>
    <n v="0"/>
    <n v="0"/>
    <n v="0"/>
    <n v="0"/>
    <n v="0"/>
    <n v="19203"/>
    <n v="19235"/>
    <n v="19290"/>
    <n v="19445"/>
    <n v="242070"/>
    <x v="4"/>
  </r>
  <r>
    <x v="0"/>
    <s v="P01000: TOTAL LGE UTILITY"/>
    <x v="6"/>
    <x v="0"/>
    <n v="0"/>
    <n v="0"/>
    <n v="0"/>
    <n v="0"/>
    <n v="0"/>
    <n v="0"/>
    <n v="0"/>
    <n v="0"/>
    <n v="-304179"/>
    <n v="-298618"/>
    <n v="-276732"/>
    <n v="-245500"/>
    <n v="-1175728"/>
    <x v="0"/>
  </r>
  <r>
    <x v="0"/>
    <s v="P01000: TOTAL LGE UTILITY"/>
    <x v="7"/>
    <x v="0"/>
    <n v="0"/>
    <n v="0"/>
    <n v="0"/>
    <n v="0"/>
    <n v="0"/>
    <n v="0"/>
    <n v="0"/>
    <n v="0"/>
    <n v="0"/>
    <n v="0"/>
    <n v="0"/>
    <n v="0"/>
    <n v="8077"/>
    <x v="0"/>
  </r>
  <r>
    <x v="0"/>
    <s v="P01000: TOTAL LGE UTILITY"/>
    <x v="8"/>
    <x v="0"/>
    <n v="0"/>
    <n v="0"/>
    <n v="0"/>
    <n v="0"/>
    <n v="0"/>
    <n v="0"/>
    <n v="0"/>
    <n v="0"/>
    <n v="205796"/>
    <n v="277114"/>
    <n v="278249"/>
    <n v="210818"/>
    <n v="2804784"/>
    <x v="5"/>
  </r>
  <r>
    <x v="0"/>
    <s v="P01000: TOTAL LGE UTILITY"/>
    <x v="9"/>
    <x v="0"/>
    <n v="0"/>
    <n v="0"/>
    <n v="0"/>
    <n v="0"/>
    <n v="0"/>
    <n v="0"/>
    <n v="0"/>
    <n v="0"/>
    <n v="182191"/>
    <n v="182450"/>
    <n v="182887"/>
    <n v="184125"/>
    <n v="2229924"/>
    <x v="6"/>
  </r>
  <r>
    <x v="0"/>
    <s v="P01000: TOTAL LGE UTILITY"/>
    <x v="10"/>
    <x v="0"/>
    <n v="0"/>
    <n v="0"/>
    <n v="0"/>
    <n v="0"/>
    <n v="0"/>
    <n v="0"/>
    <n v="0"/>
    <n v="0"/>
    <n v="25829"/>
    <n v="25847"/>
    <n v="25876"/>
    <n v="-104040"/>
    <n v="153592"/>
    <x v="7"/>
  </r>
  <r>
    <x v="0"/>
    <s v="P01000: TOTAL LGE UTILITY"/>
    <x v="11"/>
    <x v="0"/>
    <n v="0"/>
    <n v="0"/>
    <n v="0"/>
    <n v="0"/>
    <n v="0"/>
    <n v="0"/>
    <n v="0"/>
    <n v="0"/>
    <n v="173235"/>
    <n v="315964"/>
    <n v="316128"/>
    <n v="173963"/>
    <n v="1783013"/>
    <x v="8"/>
  </r>
  <r>
    <x v="0"/>
    <s v="P01000: TOTAL LGE UTILITY"/>
    <x v="12"/>
    <x v="0"/>
    <n v="0"/>
    <n v="0"/>
    <n v="0"/>
    <n v="0"/>
    <n v="0"/>
    <n v="0"/>
    <n v="0"/>
    <n v="0"/>
    <n v="0"/>
    <n v="0"/>
    <n v="0"/>
    <n v="0"/>
    <n v="20583"/>
    <x v="0"/>
  </r>
  <r>
    <x v="0"/>
    <s v="P01000: TOTAL LGE UTILITY"/>
    <x v="17"/>
    <x v="0"/>
    <n v="0"/>
    <n v="0"/>
    <n v="0"/>
    <n v="0"/>
    <n v="0"/>
    <n v="0"/>
    <n v="0"/>
    <n v="0"/>
    <n v="0"/>
    <n v="0"/>
    <n v="0"/>
    <n v="0"/>
    <n v="0"/>
    <x v="5"/>
  </r>
  <r>
    <x v="0"/>
    <s v="P01000: TOTAL LGE UTILITY"/>
    <x v="18"/>
    <x v="0"/>
    <n v="0"/>
    <n v="0"/>
    <n v="0"/>
    <n v="0"/>
    <n v="0"/>
    <n v="0"/>
    <n v="0"/>
    <n v="0"/>
    <n v="0"/>
    <n v="0"/>
    <n v="0"/>
    <n v="0"/>
    <n v="0"/>
    <x v="5"/>
  </r>
  <r>
    <x v="0"/>
    <s v="P01000: TOTAL LGE UTILITY"/>
    <x v="13"/>
    <x v="0"/>
    <n v="0"/>
    <n v="0"/>
    <n v="0"/>
    <n v="0"/>
    <n v="0"/>
    <n v="0"/>
    <n v="0"/>
    <n v="0"/>
    <n v="57900"/>
    <n v="57977"/>
    <n v="58107"/>
    <n v="58473"/>
    <n v="811188"/>
    <x v="9"/>
  </r>
  <r>
    <x v="0"/>
    <s v="P01000: TOTAL LGE UTILITY"/>
    <x v="14"/>
    <x v="0"/>
    <n v="0"/>
    <n v="0"/>
    <n v="0"/>
    <n v="0"/>
    <n v="0"/>
    <n v="0"/>
    <n v="0"/>
    <n v="0"/>
    <n v="0"/>
    <n v="0"/>
    <n v="0"/>
    <n v="0"/>
    <n v="976724"/>
    <x v="5"/>
  </r>
  <r>
    <x v="0"/>
    <s v="P01000: TOTAL LGE UTILITY"/>
    <x v="15"/>
    <x v="0"/>
    <n v="0"/>
    <n v="0"/>
    <n v="0"/>
    <n v="0"/>
    <n v="0"/>
    <n v="0"/>
    <n v="0"/>
    <n v="0"/>
    <n v="0"/>
    <n v="0"/>
    <n v="0"/>
    <n v="0"/>
    <n v="933436"/>
    <x v="8"/>
  </r>
  <r>
    <x v="0"/>
    <s v="P01000: TOTAL LGE UTILITY"/>
    <x v="0"/>
    <x v="0"/>
    <n v="0"/>
    <n v="0"/>
    <n v="0"/>
    <n v="0"/>
    <n v="0"/>
    <n v="0"/>
    <n v="0"/>
    <n v="0"/>
    <n v="0"/>
    <n v="0"/>
    <n v="0"/>
    <n v="0"/>
    <n v="-820"/>
    <x v="0"/>
  </r>
  <r>
    <x v="0"/>
    <s v="P01000: TOTAL LGE UTILITY"/>
    <x v="19"/>
    <x v="0"/>
    <n v="0"/>
    <n v="0"/>
    <n v="0"/>
    <n v="0"/>
    <n v="0"/>
    <n v="0"/>
    <n v="0"/>
    <n v="0"/>
    <n v="0"/>
    <n v="0"/>
    <n v="0"/>
    <n v="0"/>
    <n v="-2732"/>
    <x v="1"/>
  </r>
  <r>
    <x v="0"/>
    <s v="P01000: TOTAL LGE UTILITY"/>
    <x v="20"/>
    <x v="0"/>
    <n v="0"/>
    <n v="0"/>
    <n v="0"/>
    <n v="0"/>
    <n v="0"/>
    <n v="0"/>
    <n v="0"/>
    <n v="0"/>
    <n v="0"/>
    <n v="0"/>
    <n v="0"/>
    <n v="0"/>
    <n v="-71251"/>
    <x v="2"/>
  </r>
  <r>
    <x v="0"/>
    <s v="P01000: TOTAL LGE UTILITY"/>
    <x v="21"/>
    <x v="0"/>
    <n v="0"/>
    <n v="0"/>
    <n v="0"/>
    <n v="0"/>
    <n v="0"/>
    <n v="0"/>
    <n v="0"/>
    <n v="0"/>
    <n v="0"/>
    <n v="0"/>
    <n v="0"/>
    <n v="0"/>
    <n v="-1398"/>
    <x v="3"/>
  </r>
  <r>
    <x v="0"/>
    <s v="P01000: TOTAL LGE UTILITY"/>
    <x v="22"/>
    <x v="0"/>
    <n v="0"/>
    <n v="0"/>
    <n v="0"/>
    <n v="0"/>
    <n v="0"/>
    <n v="0"/>
    <n v="0"/>
    <n v="0"/>
    <n v="0"/>
    <n v="0"/>
    <n v="0"/>
    <n v="0"/>
    <n v="-2318"/>
    <x v="4"/>
  </r>
  <r>
    <x v="0"/>
    <s v="P01000: TOTAL LGE UTILITY"/>
    <x v="23"/>
    <x v="0"/>
    <n v="0"/>
    <n v="0"/>
    <n v="0"/>
    <n v="0"/>
    <n v="0"/>
    <n v="0"/>
    <n v="0"/>
    <n v="0"/>
    <n v="0"/>
    <n v="0"/>
    <n v="0"/>
    <n v="0"/>
    <n v="-50568"/>
    <x v="5"/>
  </r>
  <r>
    <x v="0"/>
    <s v="P01000: TOTAL LGE UTILITY"/>
    <x v="24"/>
    <x v="0"/>
    <n v="0"/>
    <n v="0"/>
    <n v="0"/>
    <n v="0"/>
    <n v="0"/>
    <n v="0"/>
    <n v="0"/>
    <n v="0"/>
    <n v="0"/>
    <n v="0"/>
    <n v="0"/>
    <n v="0"/>
    <n v="-23681"/>
    <x v="6"/>
  </r>
  <r>
    <x v="0"/>
    <s v="P01000: TOTAL LGE UTILITY"/>
    <x v="25"/>
    <x v="0"/>
    <n v="0"/>
    <n v="0"/>
    <n v="0"/>
    <n v="0"/>
    <n v="0"/>
    <n v="0"/>
    <n v="0"/>
    <n v="0"/>
    <n v="0"/>
    <n v="0"/>
    <n v="0"/>
    <n v="0"/>
    <n v="-1991"/>
    <x v="7"/>
  </r>
  <r>
    <x v="0"/>
    <s v="P01000: TOTAL LGE UTILITY"/>
    <x v="26"/>
    <x v="0"/>
    <n v="0"/>
    <n v="0"/>
    <n v="0"/>
    <n v="0"/>
    <n v="0"/>
    <n v="0"/>
    <n v="0"/>
    <n v="0"/>
    <n v="0"/>
    <n v="0"/>
    <n v="0"/>
    <n v="0"/>
    <n v="-9002"/>
    <x v="8"/>
  </r>
  <r>
    <x v="0"/>
    <s v="P01000: TOTAL LGE UTILITY"/>
    <x v="27"/>
    <x v="0"/>
    <n v="0"/>
    <n v="0"/>
    <n v="0"/>
    <n v="0"/>
    <n v="0"/>
    <n v="0"/>
    <n v="0"/>
    <n v="0"/>
    <n v="0"/>
    <n v="0"/>
    <n v="0"/>
    <n v="0"/>
    <n v="-19657"/>
    <x v="5"/>
  </r>
  <r>
    <x v="0"/>
    <s v="P01000: TOTAL LGE UTILITY"/>
    <x v="28"/>
    <x v="0"/>
    <n v="0"/>
    <n v="0"/>
    <n v="0"/>
    <n v="0"/>
    <n v="0"/>
    <n v="0"/>
    <n v="0"/>
    <n v="0"/>
    <n v="0"/>
    <n v="0"/>
    <n v="0"/>
    <n v="0"/>
    <n v="-759"/>
    <x v="8"/>
  </r>
  <r>
    <x v="0"/>
    <s v="P01000: TOTAL LGE UTILITY"/>
    <x v="29"/>
    <x v="0"/>
    <n v="0"/>
    <n v="0"/>
    <n v="0"/>
    <n v="0"/>
    <n v="0"/>
    <n v="0"/>
    <n v="0"/>
    <n v="0"/>
    <n v="0"/>
    <n v="0"/>
    <n v="0"/>
    <n v="0"/>
    <n v="-5927"/>
    <x v="0"/>
  </r>
  <r>
    <x v="0"/>
    <s v="P01000: TOTAL LGE UTILITY"/>
    <x v="30"/>
    <x v="0"/>
    <n v="0"/>
    <n v="0"/>
    <n v="0"/>
    <n v="0"/>
    <n v="0"/>
    <n v="0"/>
    <n v="0"/>
    <n v="0"/>
    <n v="0"/>
    <n v="0"/>
    <n v="0"/>
    <n v="0"/>
    <n v="-8721"/>
    <x v="9"/>
  </r>
  <r>
    <x v="0"/>
    <s v="P10040: TOTAL KU COMPANY"/>
    <x v="2"/>
    <x v="0"/>
    <n v="0"/>
    <n v="0"/>
    <n v="0"/>
    <n v="0"/>
    <n v="0"/>
    <n v="0"/>
    <n v="0"/>
    <n v="0"/>
    <n v="0"/>
    <n v="0"/>
    <n v="0"/>
    <n v="0"/>
    <n v="1742"/>
    <x v="1"/>
  </r>
  <r>
    <x v="0"/>
    <s v="P10040: TOTAL KU COMPANY"/>
    <x v="3"/>
    <x v="0"/>
    <n v="0"/>
    <n v="0"/>
    <n v="0"/>
    <n v="0"/>
    <n v="0"/>
    <n v="0"/>
    <n v="0"/>
    <n v="0"/>
    <n v="0"/>
    <n v="0"/>
    <n v="0"/>
    <n v="0"/>
    <n v="46812"/>
    <x v="2"/>
  </r>
  <r>
    <x v="0"/>
    <s v="P10040: TOTAL KU COMPANY"/>
    <x v="4"/>
    <x v="0"/>
    <n v="0"/>
    <n v="0"/>
    <n v="0"/>
    <n v="0"/>
    <n v="0"/>
    <n v="0"/>
    <n v="0"/>
    <n v="0"/>
    <n v="0"/>
    <n v="0"/>
    <n v="0"/>
    <n v="0"/>
    <n v="2516"/>
    <x v="3"/>
  </r>
  <r>
    <x v="0"/>
    <s v="P10040: TOTAL KU COMPANY"/>
    <x v="5"/>
    <x v="0"/>
    <n v="0"/>
    <n v="0"/>
    <n v="0"/>
    <n v="0"/>
    <n v="0"/>
    <n v="0"/>
    <n v="0"/>
    <n v="0"/>
    <n v="0"/>
    <n v="0"/>
    <n v="0"/>
    <n v="0"/>
    <n v="1828"/>
    <x v="4"/>
  </r>
  <r>
    <x v="0"/>
    <s v="P10040: TOTAL KU COMPANY"/>
    <x v="6"/>
    <x v="0"/>
    <n v="0"/>
    <n v="0"/>
    <n v="0"/>
    <n v="0"/>
    <n v="0"/>
    <n v="0"/>
    <n v="0"/>
    <n v="0"/>
    <n v="7763"/>
    <n v="7913"/>
    <n v="7279"/>
    <n v="6997"/>
    <n v="42881"/>
    <x v="0"/>
  </r>
  <r>
    <x v="0"/>
    <s v="P10040: TOTAL KU COMPANY"/>
    <x v="8"/>
    <x v="0"/>
    <n v="0"/>
    <n v="0"/>
    <n v="0"/>
    <n v="0"/>
    <n v="0"/>
    <n v="0"/>
    <n v="0"/>
    <n v="0"/>
    <n v="0"/>
    <n v="0"/>
    <n v="0"/>
    <n v="0"/>
    <n v="36356"/>
    <x v="5"/>
  </r>
  <r>
    <x v="0"/>
    <s v="P10040: TOTAL KU COMPANY"/>
    <x v="9"/>
    <x v="0"/>
    <n v="0"/>
    <n v="0"/>
    <n v="0"/>
    <n v="0"/>
    <n v="0"/>
    <n v="0"/>
    <n v="0"/>
    <n v="0"/>
    <n v="0"/>
    <n v="0"/>
    <n v="0"/>
    <n v="0"/>
    <n v="15331"/>
    <x v="6"/>
  </r>
  <r>
    <x v="0"/>
    <s v="P10040: TOTAL KU COMPANY"/>
    <x v="10"/>
    <x v="0"/>
    <n v="0"/>
    <n v="0"/>
    <n v="0"/>
    <n v="0"/>
    <n v="0"/>
    <n v="0"/>
    <n v="0"/>
    <n v="0"/>
    <n v="0"/>
    <n v="0"/>
    <n v="0"/>
    <n v="0"/>
    <n v="92"/>
    <x v="7"/>
  </r>
  <r>
    <x v="0"/>
    <s v="P10040: TOTAL KU COMPANY"/>
    <x v="11"/>
    <x v="0"/>
    <n v="0"/>
    <n v="0"/>
    <n v="0"/>
    <n v="0"/>
    <n v="0"/>
    <n v="0"/>
    <n v="0"/>
    <n v="0"/>
    <n v="0"/>
    <n v="0"/>
    <n v="0"/>
    <n v="0"/>
    <n v="8986"/>
    <x v="8"/>
  </r>
  <r>
    <x v="0"/>
    <s v="P10040: TOTAL KU COMPANY"/>
    <x v="13"/>
    <x v="0"/>
    <n v="0"/>
    <n v="0"/>
    <n v="0"/>
    <n v="0"/>
    <n v="0"/>
    <n v="0"/>
    <n v="0"/>
    <n v="0"/>
    <n v="0"/>
    <n v="0"/>
    <n v="0"/>
    <n v="0"/>
    <n v="3866"/>
    <x v="9"/>
  </r>
  <r>
    <x v="0"/>
    <s v="P10040: TOTAL KU COMPANY"/>
    <x v="14"/>
    <x v="0"/>
    <n v="0"/>
    <n v="0"/>
    <n v="0"/>
    <n v="0"/>
    <n v="0"/>
    <n v="0"/>
    <n v="0"/>
    <n v="0"/>
    <n v="0"/>
    <n v="0"/>
    <n v="0"/>
    <n v="0"/>
    <n v="-3267"/>
    <x v="5"/>
  </r>
  <r>
    <x v="0"/>
    <s v="P10040: TOTAL KU COMPANY"/>
    <x v="15"/>
    <x v="0"/>
    <n v="0"/>
    <n v="0"/>
    <n v="0"/>
    <n v="0"/>
    <n v="0"/>
    <n v="0"/>
    <n v="0"/>
    <n v="0"/>
    <n v="0"/>
    <n v="0"/>
    <n v="0"/>
    <n v="0"/>
    <n v="4028"/>
    <x v="8"/>
  </r>
  <r>
    <x v="0"/>
    <s v="P10040: TOTAL KU COMPANY"/>
    <x v="0"/>
    <x v="0"/>
    <n v="0"/>
    <n v="0"/>
    <n v="0"/>
    <n v="0"/>
    <n v="0"/>
    <n v="0"/>
    <n v="0"/>
    <n v="0"/>
    <n v="0"/>
    <n v="0"/>
    <n v="0"/>
    <n v="0"/>
    <n v="110"/>
    <x v="0"/>
  </r>
  <r>
    <x v="0"/>
    <s v="P00020: TOTAL LG&amp;E AND KU SERVICES COMPANY"/>
    <x v="1"/>
    <x v="1"/>
    <n v="549"/>
    <n v="0"/>
    <n v="549"/>
    <n v="0"/>
    <n v="1033"/>
    <n v="549"/>
    <n v="0"/>
    <n v="1252"/>
    <n v="0"/>
    <n v="0"/>
    <n v="549"/>
    <n v="0"/>
    <n v="4481"/>
    <x v="0"/>
  </r>
  <r>
    <x v="0"/>
    <s v="P00020: TOTAL LG&amp;E AND KU SERVICES COMPANY"/>
    <x v="2"/>
    <x v="1"/>
    <n v="21776"/>
    <n v="21776"/>
    <n v="21776"/>
    <n v="21776"/>
    <n v="21776"/>
    <n v="21776"/>
    <n v="21776"/>
    <n v="21776"/>
    <n v="21776"/>
    <n v="21776"/>
    <n v="21776"/>
    <n v="21776"/>
    <n v="261312"/>
    <x v="1"/>
  </r>
  <r>
    <x v="0"/>
    <s v="P00020: TOTAL LG&amp;E AND KU SERVICES COMPANY"/>
    <x v="3"/>
    <x v="1"/>
    <n v="523444"/>
    <n v="523444"/>
    <n v="523444"/>
    <n v="523444"/>
    <n v="523444"/>
    <n v="523444"/>
    <n v="523444"/>
    <n v="523444"/>
    <n v="523444"/>
    <n v="523444"/>
    <n v="523444"/>
    <n v="523444"/>
    <n v="6281328"/>
    <x v="2"/>
  </r>
  <r>
    <x v="0"/>
    <s v="P00020: TOTAL LG&amp;E AND KU SERVICES COMPANY"/>
    <x v="4"/>
    <x v="1"/>
    <n v="27327"/>
    <n v="27327"/>
    <n v="27327"/>
    <n v="27327"/>
    <n v="27327"/>
    <n v="27327"/>
    <n v="27327"/>
    <n v="27327"/>
    <n v="27327"/>
    <n v="27327"/>
    <n v="27327"/>
    <n v="27327"/>
    <n v="327924"/>
    <x v="3"/>
  </r>
  <r>
    <x v="0"/>
    <s v="P00020: TOTAL LG&amp;E AND KU SERVICES COMPANY"/>
    <x v="5"/>
    <x v="1"/>
    <n v="23466"/>
    <n v="23466"/>
    <n v="23466"/>
    <n v="23466"/>
    <n v="23466"/>
    <n v="23466"/>
    <n v="23466"/>
    <n v="23466"/>
    <n v="23466"/>
    <n v="23466"/>
    <n v="23466"/>
    <n v="23466"/>
    <n v="281592"/>
    <x v="4"/>
  </r>
  <r>
    <x v="0"/>
    <s v="P00020: TOTAL LG&amp;E AND KU SERVICES COMPANY"/>
    <x v="6"/>
    <x v="1"/>
    <n v="36823"/>
    <n v="36823"/>
    <n v="36823"/>
    <n v="36823"/>
    <n v="36823"/>
    <n v="36823"/>
    <n v="36823"/>
    <n v="36823"/>
    <n v="36823"/>
    <n v="36823"/>
    <n v="36823"/>
    <n v="36823"/>
    <n v="441876"/>
    <x v="0"/>
  </r>
  <r>
    <x v="0"/>
    <s v="P00020: TOTAL LG&amp;E AND KU SERVICES COMPANY"/>
    <x v="8"/>
    <x v="1"/>
    <n v="441705"/>
    <n v="441705"/>
    <n v="441705"/>
    <n v="441705"/>
    <n v="441705"/>
    <n v="441705"/>
    <n v="441705"/>
    <n v="441705"/>
    <n v="441705"/>
    <n v="441705"/>
    <n v="441705"/>
    <n v="441705"/>
    <n v="5300460"/>
    <x v="5"/>
  </r>
  <r>
    <x v="0"/>
    <s v="P00020: TOTAL LG&amp;E AND KU SERVICES COMPANY"/>
    <x v="9"/>
    <x v="1"/>
    <n v="187727"/>
    <n v="187727"/>
    <n v="187727"/>
    <n v="187727"/>
    <n v="187727"/>
    <n v="187727"/>
    <n v="187727"/>
    <n v="187727"/>
    <n v="187727"/>
    <n v="187727"/>
    <n v="187727"/>
    <n v="187727"/>
    <n v="2252724"/>
    <x v="6"/>
  </r>
  <r>
    <x v="0"/>
    <s v="P00020: TOTAL LG&amp;E AND KU SERVICES COMPANY"/>
    <x v="10"/>
    <x v="1"/>
    <n v="12476"/>
    <n v="12476"/>
    <n v="12476"/>
    <n v="12476"/>
    <n v="12476"/>
    <n v="12476"/>
    <n v="12476"/>
    <n v="12476"/>
    <n v="12476"/>
    <n v="12476"/>
    <n v="12476"/>
    <n v="12476"/>
    <n v="149712"/>
    <x v="7"/>
  </r>
  <r>
    <x v="0"/>
    <s v="P00020: TOTAL LG&amp;E AND KU SERVICES COMPANY"/>
    <x v="11"/>
    <x v="1"/>
    <n v="76975"/>
    <n v="76975"/>
    <n v="76975"/>
    <n v="76975"/>
    <n v="76975"/>
    <n v="76975"/>
    <n v="76975"/>
    <n v="76975"/>
    <n v="76975"/>
    <n v="76975"/>
    <n v="76975"/>
    <n v="76975"/>
    <n v="923700"/>
    <x v="8"/>
  </r>
  <r>
    <x v="0"/>
    <s v="P00020: TOTAL LG&amp;E AND KU SERVICES COMPANY"/>
    <x v="12"/>
    <x v="1"/>
    <n v="9378"/>
    <n v="9378"/>
    <n v="9378"/>
    <n v="9378"/>
    <n v="9378"/>
    <n v="9378"/>
    <n v="9378"/>
    <n v="9378"/>
    <n v="9378"/>
    <n v="9378"/>
    <n v="9378"/>
    <n v="9378"/>
    <n v="112541"/>
    <x v="0"/>
  </r>
  <r>
    <x v="0"/>
    <s v="P00020: TOTAL LG&amp;E AND KU SERVICES COMPANY"/>
    <x v="13"/>
    <x v="1"/>
    <n v="65239"/>
    <n v="65239"/>
    <n v="65239"/>
    <n v="65239"/>
    <n v="65239"/>
    <n v="65239"/>
    <n v="65239"/>
    <n v="65239"/>
    <n v="65239"/>
    <n v="65239"/>
    <n v="65239"/>
    <n v="65239"/>
    <n v="782868"/>
    <x v="9"/>
  </r>
  <r>
    <x v="0"/>
    <s v="P00020: TOTAL LG&amp;E AND KU SERVICES COMPANY"/>
    <x v="14"/>
    <x v="1"/>
    <n v="194765"/>
    <n v="194765"/>
    <n v="194765"/>
    <n v="194765"/>
    <n v="194765"/>
    <n v="194765"/>
    <n v="194765"/>
    <n v="194765"/>
    <n v="194765"/>
    <n v="194765"/>
    <n v="194765"/>
    <n v="194765"/>
    <n v="2337180"/>
    <x v="5"/>
  </r>
  <r>
    <x v="0"/>
    <s v="P00020: TOTAL LG&amp;E AND KU SERVICES COMPANY"/>
    <x v="15"/>
    <x v="1"/>
    <n v="-35002"/>
    <n v="-35002"/>
    <n v="-35002"/>
    <n v="-35002"/>
    <n v="-35002"/>
    <n v="-35002"/>
    <n v="-35002"/>
    <n v="-35002"/>
    <n v="-35002"/>
    <n v="-35002"/>
    <n v="-35002"/>
    <n v="-35002"/>
    <n v="-420024"/>
    <x v="8"/>
  </r>
  <r>
    <x v="0"/>
    <s v="P00020: TOTAL LG&amp;E AND KU SERVICES COMPANY"/>
    <x v="16"/>
    <x v="1"/>
    <n v="9412"/>
    <n v="9412"/>
    <n v="9412"/>
    <n v="9412"/>
    <n v="9412"/>
    <n v="9412"/>
    <n v="9412"/>
    <n v="9412"/>
    <n v="9412"/>
    <n v="9412"/>
    <n v="9412"/>
    <n v="9412"/>
    <n v="112944"/>
    <x v="0"/>
  </r>
  <r>
    <x v="0"/>
    <s v="P00020: TOTAL LG&amp;E AND KU SERVICES COMPANY"/>
    <x v="0"/>
    <x v="1"/>
    <n v="46848"/>
    <n v="5641"/>
    <n v="15692"/>
    <n v="19923"/>
    <n v="41422"/>
    <n v="31193"/>
    <n v="15996"/>
    <n v="23939"/>
    <n v="17885"/>
    <n v="9019"/>
    <n v="5469"/>
    <n v="60891"/>
    <n v="293917"/>
    <x v="0"/>
  </r>
  <r>
    <x v="0"/>
    <s v="P01000: TOTAL LGE UTILITY"/>
    <x v="1"/>
    <x v="1"/>
    <n v="6000"/>
    <n v="0"/>
    <n v="6000"/>
    <n v="1500"/>
    <n v="2000"/>
    <n v="6000"/>
    <n v="0"/>
    <n v="2000"/>
    <n v="7500"/>
    <n v="0"/>
    <n v="0"/>
    <n v="8000"/>
    <n v="39000"/>
    <x v="0"/>
  </r>
  <r>
    <x v="0"/>
    <s v="P01000: TOTAL LGE UTILITY"/>
    <x v="2"/>
    <x v="1"/>
    <n v="24290"/>
    <n v="24489"/>
    <n v="24130"/>
    <n v="24608"/>
    <n v="24146"/>
    <n v="24217"/>
    <n v="24355"/>
    <n v="23981"/>
    <n v="24302"/>
    <n v="24074"/>
    <n v="24246"/>
    <n v="24437"/>
    <n v="291275"/>
    <x v="1"/>
  </r>
  <r>
    <x v="0"/>
    <s v="P01000: TOTAL LGE UTILITY"/>
    <x v="3"/>
    <x v="1"/>
    <n v="612128"/>
    <n v="617349"/>
    <n v="607941"/>
    <n v="620414"/>
    <n v="608382"/>
    <n v="610296"/>
    <n v="613946"/>
    <n v="604066"/>
    <n v="612465"/>
    <n v="606518"/>
    <n v="611031"/>
    <n v="616095"/>
    <n v="7340633"/>
    <x v="2"/>
  </r>
  <r>
    <x v="0"/>
    <s v="P01000: TOTAL LGE UTILITY"/>
    <x v="4"/>
    <x v="1"/>
    <n v="33316"/>
    <n v="33575"/>
    <n v="33109"/>
    <n v="33727"/>
    <n v="33131"/>
    <n v="33225"/>
    <n v="33406"/>
    <n v="32916"/>
    <n v="33333"/>
    <n v="33038"/>
    <n v="33262"/>
    <n v="33513"/>
    <n v="399551"/>
    <x v="3"/>
  </r>
  <r>
    <x v="0"/>
    <s v="P01000: TOTAL LGE UTILITY"/>
    <x v="5"/>
    <x v="1"/>
    <n v="26176"/>
    <n v="26389"/>
    <n v="26003"/>
    <n v="26517"/>
    <n v="26021"/>
    <n v="26097"/>
    <n v="26246"/>
    <n v="25843"/>
    <n v="26188"/>
    <n v="25942"/>
    <n v="26127"/>
    <n v="26334"/>
    <n v="313882"/>
    <x v="4"/>
  </r>
  <r>
    <x v="0"/>
    <s v="P01000: TOTAL LGE UTILITY"/>
    <x v="6"/>
    <x v="1"/>
    <n v="-407011"/>
    <n v="-375719"/>
    <n v="-427634"/>
    <n v="-366793"/>
    <n v="-425638"/>
    <n v="-290982"/>
    <n v="-192339"/>
    <n v="-266083"/>
    <n v="-212834"/>
    <n v="-250706"/>
    <n v="-213676"/>
    <n v="-173124"/>
    <n v="-3602538"/>
    <x v="0"/>
  </r>
  <r>
    <x v="0"/>
    <s v="P01000: TOTAL LGE UTILITY"/>
    <x v="7"/>
    <x v="1"/>
    <n v="5325"/>
    <n v="4752"/>
    <n v="5609"/>
    <n v="5436"/>
    <n v="5228"/>
    <n v="5021"/>
    <n v="5402"/>
    <n v="4813"/>
    <n v="5194"/>
    <n v="5748"/>
    <n v="4432"/>
    <n v="4986"/>
    <n v="61946"/>
    <x v="0"/>
  </r>
  <r>
    <x v="0"/>
    <s v="P01000: TOTAL LGE UTILITY"/>
    <x v="8"/>
    <x v="1"/>
    <n v="198773"/>
    <n v="201388"/>
    <n v="196579"/>
    <n v="203195"/>
    <n v="196734"/>
    <n v="197435"/>
    <n v="199131"/>
    <n v="194481"/>
    <n v="198699"/>
    <n v="195579"/>
    <n v="197875"/>
    <n v="200200"/>
    <n v="2380068"/>
    <x v="5"/>
  </r>
  <r>
    <x v="0"/>
    <s v="P01000: TOTAL LGE UTILITY"/>
    <x v="9"/>
    <x v="1"/>
    <n v="209400"/>
    <n v="211113"/>
    <n v="208021"/>
    <n v="212135"/>
    <n v="208161"/>
    <n v="208772"/>
    <n v="209962"/>
    <n v="206739"/>
    <n v="209495"/>
    <n v="207535"/>
    <n v="209018"/>
    <n v="210666"/>
    <n v="2511018"/>
    <x v="6"/>
  </r>
  <r>
    <x v="0"/>
    <s v="P01000: TOTAL LGE UTILITY"/>
    <x v="10"/>
    <x v="1"/>
    <n v="22044"/>
    <n v="22185"/>
    <n v="21932"/>
    <n v="22262"/>
    <n v="21946"/>
    <n v="22004"/>
    <n v="22106"/>
    <n v="21832"/>
    <n v="22059"/>
    <n v="21901"/>
    <n v="22022"/>
    <n v="22164"/>
    <n v="264458"/>
    <x v="7"/>
  </r>
  <r>
    <x v="0"/>
    <s v="P01000: TOTAL LGE UTILITY"/>
    <x v="11"/>
    <x v="1"/>
    <n v="62268"/>
    <n v="62821"/>
    <n v="61815"/>
    <n v="63173"/>
    <n v="61856"/>
    <n v="62034"/>
    <n v="62409"/>
    <n v="61389"/>
    <n v="62281"/>
    <n v="61637"/>
    <n v="62119"/>
    <n v="62637"/>
    <n v="746438"/>
    <x v="8"/>
  </r>
  <r>
    <x v="0"/>
    <s v="P01000: TOTAL LGE UTILITY"/>
    <x v="13"/>
    <x v="1"/>
    <n v="64238"/>
    <n v="64804"/>
    <n v="63778"/>
    <n v="65151"/>
    <n v="63823"/>
    <n v="64018"/>
    <n v="64407"/>
    <n v="63350"/>
    <n v="64262"/>
    <n v="63610"/>
    <n v="64101"/>
    <n v="64640"/>
    <n v="770183"/>
    <x v="9"/>
  </r>
  <r>
    <x v="0"/>
    <s v="P01000: TOTAL LGE UTILITY"/>
    <x v="14"/>
    <x v="1"/>
    <n v="292100"/>
    <n v="293467"/>
    <n v="291029"/>
    <n v="294198"/>
    <n v="291162"/>
    <n v="291730"/>
    <n v="292720"/>
    <n v="290055"/>
    <n v="292251"/>
    <n v="290732"/>
    <n v="291904"/>
    <n v="293284"/>
    <n v="3504633"/>
    <x v="5"/>
  </r>
  <r>
    <x v="0"/>
    <s v="P01000: TOTAL LGE UTILITY"/>
    <x v="15"/>
    <x v="1"/>
    <n v="186913"/>
    <n v="187389"/>
    <n v="186605"/>
    <n v="187461"/>
    <n v="186697"/>
    <n v="187067"/>
    <n v="187499"/>
    <n v="186373"/>
    <n v="187129"/>
    <n v="186695"/>
    <n v="187079"/>
    <n v="187701"/>
    <n v="2244608"/>
    <x v="8"/>
  </r>
  <r>
    <x v="0"/>
    <s v="P01000: TOTAL LGE UTILITY"/>
    <x v="16"/>
    <x v="1"/>
    <n v="24431"/>
    <n v="21597"/>
    <n v="25830"/>
    <n v="24777"/>
    <n v="24085"/>
    <n v="22860"/>
    <n v="20654"/>
    <n v="18825"/>
    <n v="20076"/>
    <n v="22306"/>
    <n v="17268"/>
    <n v="18656"/>
    <n v="261365"/>
    <x v="0"/>
  </r>
  <r>
    <x v="0"/>
    <s v="P10040: TOTAL KU COMPANY"/>
    <x v="6"/>
    <x v="1"/>
    <n v="9111"/>
    <n v="8058"/>
    <n v="9253"/>
    <n v="9492"/>
    <n v="8145"/>
    <n v="8453"/>
    <n v="7983"/>
    <n v="8706"/>
    <n v="8831"/>
    <n v="9417"/>
    <n v="7624"/>
    <n v="7819"/>
    <n v="102890"/>
    <x v="0"/>
  </r>
  <r>
    <x v="0"/>
    <s v="P00020: TOTAL LG&amp;E AND KU SERVICES COMPANY"/>
    <x v="1"/>
    <x v="2"/>
    <n v="379"/>
    <n v="379"/>
    <n v="379"/>
    <n v="379"/>
    <n v="379"/>
    <n v="379"/>
    <m/>
    <m/>
    <m/>
    <m/>
    <m/>
    <m/>
    <n v="2274"/>
    <x v="0"/>
  </r>
  <r>
    <x v="0"/>
    <s v="P00020: TOTAL LG&amp;E AND KU SERVICES COMPANY"/>
    <x v="2"/>
    <x v="2"/>
    <n v="28561"/>
    <n v="28561"/>
    <n v="28561"/>
    <n v="28561"/>
    <n v="28561"/>
    <n v="28561"/>
    <m/>
    <m/>
    <m/>
    <m/>
    <m/>
    <m/>
    <n v="171366"/>
    <x v="1"/>
  </r>
  <r>
    <x v="0"/>
    <s v="P00020: TOTAL LG&amp;E AND KU SERVICES COMPANY"/>
    <x v="3"/>
    <x v="2"/>
    <n v="540776"/>
    <n v="540776"/>
    <n v="540776"/>
    <n v="540776"/>
    <n v="540776"/>
    <n v="540776"/>
    <m/>
    <m/>
    <m/>
    <m/>
    <m/>
    <m/>
    <n v="3244656"/>
    <x v="2"/>
  </r>
  <r>
    <x v="0"/>
    <s v="P00020: TOTAL LG&amp;E AND KU SERVICES COMPANY"/>
    <x v="4"/>
    <x v="2"/>
    <n v="28670"/>
    <n v="28670"/>
    <n v="28670"/>
    <n v="28670"/>
    <n v="28670"/>
    <n v="28670"/>
    <m/>
    <m/>
    <m/>
    <m/>
    <m/>
    <m/>
    <n v="172020"/>
    <x v="3"/>
  </r>
  <r>
    <x v="0"/>
    <s v="P00020: TOTAL LG&amp;E AND KU SERVICES COMPANY"/>
    <x v="5"/>
    <x v="2"/>
    <n v="27535"/>
    <n v="27535"/>
    <n v="27535"/>
    <n v="27535"/>
    <n v="27535"/>
    <n v="27535"/>
    <m/>
    <m/>
    <m/>
    <m/>
    <m/>
    <m/>
    <n v="165210"/>
    <x v="4"/>
  </r>
  <r>
    <x v="0"/>
    <s v="P00020: TOTAL LG&amp;E AND KU SERVICES COMPANY"/>
    <x v="6"/>
    <x v="2"/>
    <n v="49263"/>
    <n v="49263"/>
    <n v="49263"/>
    <n v="49263"/>
    <n v="49263"/>
    <n v="49263"/>
    <m/>
    <m/>
    <m/>
    <m/>
    <m/>
    <m/>
    <n v="295578"/>
    <x v="0"/>
  </r>
  <r>
    <x v="0"/>
    <s v="P00020: TOTAL LG&amp;E AND KU SERVICES COMPANY"/>
    <x v="8"/>
    <x v="2"/>
    <n v="438780"/>
    <n v="438780"/>
    <n v="438780"/>
    <n v="438780"/>
    <n v="438780"/>
    <n v="438780"/>
    <m/>
    <m/>
    <m/>
    <m/>
    <m/>
    <m/>
    <n v="2632680"/>
    <x v="5"/>
  </r>
  <r>
    <x v="0"/>
    <s v="P00020: TOTAL LG&amp;E AND KU SERVICES COMPANY"/>
    <x v="9"/>
    <x v="2"/>
    <n v="196009"/>
    <n v="196009"/>
    <n v="196009"/>
    <n v="196009"/>
    <n v="196009"/>
    <n v="196009"/>
    <m/>
    <m/>
    <m/>
    <m/>
    <m/>
    <m/>
    <n v="1176054"/>
    <x v="6"/>
  </r>
  <r>
    <x v="0"/>
    <s v="P00020: TOTAL LG&amp;E AND KU SERVICES COMPANY"/>
    <x v="10"/>
    <x v="2"/>
    <n v="12656"/>
    <n v="12656"/>
    <n v="12656"/>
    <n v="12656"/>
    <n v="12656"/>
    <n v="12656"/>
    <m/>
    <m/>
    <m/>
    <m/>
    <m/>
    <m/>
    <n v="75936"/>
    <x v="7"/>
  </r>
  <r>
    <x v="0"/>
    <s v="P00020: TOTAL LG&amp;E AND KU SERVICES COMPANY"/>
    <x v="11"/>
    <x v="2"/>
    <n v="79286"/>
    <n v="79286"/>
    <n v="79286"/>
    <n v="79286"/>
    <n v="79286"/>
    <n v="79286"/>
    <m/>
    <m/>
    <m/>
    <m/>
    <m/>
    <m/>
    <n v="475716"/>
    <x v="8"/>
  </r>
  <r>
    <x v="0"/>
    <s v="P00020: TOTAL LG&amp;E AND KU SERVICES COMPANY"/>
    <x v="12"/>
    <x v="2"/>
    <n v="9378"/>
    <n v="9378"/>
    <n v="9378"/>
    <n v="9378"/>
    <n v="9378"/>
    <n v="9378"/>
    <m/>
    <m/>
    <m/>
    <m/>
    <m/>
    <m/>
    <n v="56268"/>
    <x v="0"/>
  </r>
  <r>
    <x v="0"/>
    <s v="P00020: TOTAL LG&amp;E AND KU SERVICES COMPANY"/>
    <x v="13"/>
    <x v="2"/>
    <n v="71114"/>
    <n v="71114"/>
    <n v="71114"/>
    <n v="71114"/>
    <n v="71114"/>
    <n v="71114"/>
    <m/>
    <m/>
    <m/>
    <m/>
    <m/>
    <m/>
    <n v="426684"/>
    <x v="9"/>
  </r>
  <r>
    <x v="0"/>
    <s v="P00020: TOTAL LG&amp;E AND KU SERVICES COMPANY"/>
    <x v="14"/>
    <x v="2"/>
    <n v="162305"/>
    <n v="162305"/>
    <n v="162305"/>
    <n v="162305"/>
    <n v="162305"/>
    <n v="162305"/>
    <m/>
    <m/>
    <m/>
    <m/>
    <m/>
    <m/>
    <n v="973830"/>
    <x v="5"/>
  </r>
  <r>
    <x v="0"/>
    <s v="P00020: TOTAL LG&amp;E AND KU SERVICES COMPANY"/>
    <x v="15"/>
    <x v="2"/>
    <n v="-43257"/>
    <n v="-43257"/>
    <n v="-43257"/>
    <n v="-43257"/>
    <n v="-43257"/>
    <n v="-43257"/>
    <m/>
    <m/>
    <m/>
    <m/>
    <m/>
    <m/>
    <n v="-259542"/>
    <x v="8"/>
  </r>
  <r>
    <x v="0"/>
    <s v="P00020: TOTAL LG&amp;E AND KU SERVICES COMPANY"/>
    <x v="16"/>
    <x v="2"/>
    <n v="9551"/>
    <n v="9551"/>
    <n v="9551"/>
    <n v="9551"/>
    <n v="9551"/>
    <n v="9551"/>
    <m/>
    <m/>
    <m/>
    <m/>
    <m/>
    <m/>
    <n v="57306"/>
    <x v="0"/>
  </r>
  <r>
    <x v="0"/>
    <s v="P00020: TOTAL LG&amp;E AND KU SERVICES COMPANY"/>
    <x v="0"/>
    <x v="2"/>
    <n v="45948"/>
    <n v="7139"/>
    <n v="13015"/>
    <n v="17368"/>
    <n v="48298"/>
    <n v="25917"/>
    <m/>
    <m/>
    <m/>
    <m/>
    <m/>
    <m/>
    <n v="157685"/>
    <x v="0"/>
  </r>
  <r>
    <x v="0"/>
    <s v="P01000: TOTAL LGE UTILITY"/>
    <x v="1"/>
    <x v="2"/>
    <n v="6000"/>
    <n v="0"/>
    <n v="6000"/>
    <n v="1500"/>
    <n v="2000"/>
    <n v="6000"/>
    <m/>
    <m/>
    <m/>
    <m/>
    <m/>
    <m/>
    <n v="21500"/>
    <x v="0"/>
  </r>
  <r>
    <x v="0"/>
    <s v="P01000: TOTAL LGE UTILITY"/>
    <x v="2"/>
    <x v="2"/>
    <n v="32177"/>
    <n v="32514"/>
    <n v="32258"/>
    <n v="32495"/>
    <n v="32160"/>
    <n v="32418"/>
    <m/>
    <m/>
    <m/>
    <m/>
    <m/>
    <m/>
    <n v="194022"/>
    <x v="1"/>
  </r>
  <r>
    <x v="0"/>
    <s v="P01000: TOTAL LGE UTILITY"/>
    <x v="3"/>
    <x v="2"/>
    <n v="632458"/>
    <n v="641300"/>
    <n v="634592"/>
    <n v="640787"/>
    <n v="632066"/>
    <n v="638834"/>
    <m/>
    <m/>
    <m/>
    <m/>
    <m/>
    <m/>
    <n v="3820037"/>
    <x v="2"/>
  </r>
  <r>
    <x v="0"/>
    <s v="P01000: TOTAL LGE UTILITY"/>
    <x v="4"/>
    <x v="2"/>
    <n v="34683"/>
    <n v="35121"/>
    <n v="34789"/>
    <n v="35096"/>
    <n v="34663"/>
    <n v="34999"/>
    <m/>
    <m/>
    <m/>
    <m/>
    <m/>
    <m/>
    <n v="209351"/>
    <x v="3"/>
  </r>
  <r>
    <x v="0"/>
    <s v="P01000: TOTAL LGE UTILITY"/>
    <x v="5"/>
    <x v="2"/>
    <n v="30760"/>
    <n v="31123"/>
    <n v="30847"/>
    <n v="31102"/>
    <n v="30742"/>
    <n v="31019"/>
    <m/>
    <m/>
    <m/>
    <m/>
    <m/>
    <m/>
    <n v="185593"/>
    <x v="4"/>
  </r>
  <r>
    <x v="0"/>
    <s v="P01000: TOTAL LGE UTILITY"/>
    <x v="6"/>
    <x v="2"/>
    <n v="-230345"/>
    <n v="-176372"/>
    <n v="-212166"/>
    <n v="-184198"/>
    <n v="-227070"/>
    <n v="-179378"/>
    <m/>
    <m/>
    <m/>
    <m/>
    <m/>
    <m/>
    <n v="-1209529"/>
    <x v="0"/>
  </r>
  <r>
    <x v="0"/>
    <s v="P01000: TOTAL LGE UTILITY"/>
    <x v="7"/>
    <x v="2"/>
    <n v="5271"/>
    <n v="4805"/>
    <n v="5503"/>
    <n v="5362"/>
    <n v="5193"/>
    <n v="5024"/>
    <m/>
    <m/>
    <m/>
    <m/>
    <m/>
    <m/>
    <n v="31158"/>
    <x v="0"/>
  </r>
  <r>
    <x v="0"/>
    <s v="P01000: TOTAL LGE UTILITY"/>
    <x v="8"/>
    <x v="2"/>
    <n v="195502"/>
    <n v="199996"/>
    <n v="196592"/>
    <n v="199808"/>
    <n v="195094"/>
    <n v="198521"/>
    <m/>
    <m/>
    <m/>
    <m/>
    <m/>
    <m/>
    <n v="1185513"/>
    <x v="5"/>
  </r>
  <r>
    <x v="0"/>
    <s v="P01000: TOTAL LGE UTILITY"/>
    <x v="9"/>
    <x v="2"/>
    <n v="216779"/>
    <n v="219684"/>
    <n v="217480"/>
    <n v="219520"/>
    <n v="216637"/>
    <n v="218860"/>
    <m/>
    <m/>
    <m/>
    <m/>
    <m/>
    <m/>
    <n v="1308960"/>
    <x v="6"/>
  </r>
  <r>
    <x v="0"/>
    <s v="P01000: TOTAL LGE UTILITY"/>
    <x v="10"/>
    <x v="2"/>
    <n v="21800"/>
    <n v="22037"/>
    <n v="21857"/>
    <n v="22022"/>
    <n v="21794"/>
    <n v="21976"/>
    <m/>
    <m/>
    <m/>
    <m/>
    <m/>
    <m/>
    <n v="131486"/>
    <x v="7"/>
  </r>
  <r>
    <x v="0"/>
    <s v="P01000: TOTAL LGE UTILITY"/>
    <x v="11"/>
    <x v="2"/>
    <n v="64099"/>
    <n v="65043"/>
    <n v="64327"/>
    <n v="64995"/>
    <n v="64038"/>
    <n v="64758"/>
    <m/>
    <m/>
    <m/>
    <m/>
    <m/>
    <m/>
    <n v="387260"/>
    <x v="8"/>
  </r>
  <r>
    <x v="0"/>
    <s v="P01000: TOTAL LGE UTILITY"/>
    <x v="13"/>
    <x v="2"/>
    <n v="68732"/>
    <n v="69695"/>
    <n v="68965"/>
    <n v="69642"/>
    <n v="68678"/>
    <n v="69415"/>
    <m/>
    <m/>
    <m/>
    <m/>
    <m/>
    <m/>
    <n v="415127"/>
    <x v="9"/>
  </r>
  <r>
    <x v="0"/>
    <s v="P01000: TOTAL LGE UTILITY"/>
    <x v="14"/>
    <x v="2"/>
    <n v="339148"/>
    <n v="341446"/>
    <n v="339702"/>
    <n v="341294"/>
    <n v="339101"/>
    <n v="340863"/>
    <m/>
    <m/>
    <m/>
    <m/>
    <m/>
    <m/>
    <n v="2041554"/>
    <x v="5"/>
  </r>
  <r>
    <x v="0"/>
    <s v="P01000: TOTAL LGE UTILITY"/>
    <x v="15"/>
    <x v="2"/>
    <n v="183327"/>
    <n v="184083"/>
    <n v="183506"/>
    <n v="183984"/>
    <n v="183454"/>
    <n v="184041"/>
    <m/>
    <m/>
    <m/>
    <m/>
    <m/>
    <m/>
    <n v="1102395"/>
    <x v="8"/>
  </r>
  <r>
    <x v="0"/>
    <s v="P01000: TOTAL LGE UTILITY"/>
    <x v="16"/>
    <x v="2"/>
    <n v="20902"/>
    <n v="18889"/>
    <n v="22402"/>
    <n v="20682"/>
    <n v="21129"/>
    <n v="20452"/>
    <m/>
    <m/>
    <m/>
    <m/>
    <m/>
    <m/>
    <n v="124456"/>
    <x v="0"/>
  </r>
  <r>
    <x v="0"/>
    <s v="P10040: TOTAL KU COMPANY"/>
    <x v="6"/>
    <x v="2"/>
    <n v="8331"/>
    <n v="7731"/>
    <n v="9313"/>
    <n v="8792"/>
    <n v="8303"/>
    <n v="8174"/>
    <m/>
    <m/>
    <m/>
    <m/>
    <m/>
    <m/>
    <n v="50644"/>
    <x v="0"/>
  </r>
  <r>
    <x v="0"/>
    <s v="P00004: TOTAL CAPITAL CORP"/>
    <x v="0"/>
    <x v="0"/>
    <n v="0"/>
    <n v="0"/>
    <n v="27.61"/>
    <n v="0"/>
    <n v="0"/>
    <n v="0"/>
    <n v="0"/>
    <n v="0"/>
    <n v="0"/>
    <n v="0"/>
    <n v="0"/>
    <n v="0"/>
    <n v="0"/>
    <x v="0"/>
  </r>
  <r>
    <x v="0"/>
    <s v="P00020: TOTAL LG&amp;E AND KU SERVICES COMPANY"/>
    <x v="1"/>
    <x v="0"/>
    <n v="0"/>
    <n v="0"/>
    <n v="-3301.53"/>
    <n v="2370"/>
    <n v="1448.34"/>
    <n v="5968.8"/>
    <n v="3735.99"/>
    <n v="691.36"/>
    <n v="0"/>
    <n v="0"/>
    <n v="0"/>
    <n v="0"/>
    <n v="0"/>
    <x v="0"/>
  </r>
  <r>
    <x v="0"/>
    <s v="P00020: TOTAL LG&amp;E AND KU SERVICES COMPANY"/>
    <x v="2"/>
    <x v="0"/>
    <n v="0"/>
    <n v="0"/>
    <n v="4110.63"/>
    <n v="3549.86"/>
    <n v="3161.95"/>
    <n v="-1818.05"/>
    <n v="1482.21"/>
    <n v="2113.1799999999998"/>
    <n v="0"/>
    <n v="0"/>
    <n v="0"/>
    <n v="0"/>
    <n v="0"/>
    <x v="1"/>
  </r>
  <r>
    <x v="0"/>
    <s v="P00020: TOTAL LG&amp;E AND KU SERVICES COMPANY"/>
    <x v="3"/>
    <x v="0"/>
    <n v="0"/>
    <n v="0"/>
    <n v="175831.46"/>
    <n v="79181.320000000007"/>
    <n v="70525.98"/>
    <n v="-62171.06"/>
    <n v="38863.35"/>
    <n v="55739.040000000001"/>
    <n v="0"/>
    <n v="0"/>
    <n v="0"/>
    <n v="0"/>
    <n v="0"/>
    <x v="2"/>
  </r>
  <r>
    <x v="0"/>
    <s v="P00020: TOTAL LG&amp;E AND KU SERVICES COMPANY"/>
    <x v="4"/>
    <x v="0"/>
    <n v="0"/>
    <n v="0"/>
    <n v="8534.0400000000009"/>
    <n v="7371.06"/>
    <n v="6565.05"/>
    <n v="-6436.89"/>
    <n v="676.14"/>
    <n v="824.44"/>
    <n v="0"/>
    <n v="0"/>
    <n v="0"/>
    <n v="0"/>
    <n v="0"/>
    <x v="3"/>
  </r>
  <r>
    <x v="0"/>
    <s v="P00020: TOTAL LG&amp;E AND KU SERVICES COMPANY"/>
    <x v="5"/>
    <x v="0"/>
    <n v="0"/>
    <n v="0"/>
    <n v="4424.12"/>
    <n v="3820.63"/>
    <n v="3403.11"/>
    <n v="-1810.91"/>
    <n v="1726.69"/>
    <n v="2469.2199999999998"/>
    <n v="0"/>
    <n v="0"/>
    <n v="0"/>
    <n v="0"/>
    <n v="0"/>
    <x v="4"/>
  </r>
  <r>
    <x v="0"/>
    <s v="P00020: TOTAL LG&amp;E AND KU SERVICES COMPANY"/>
    <x v="6"/>
    <x v="0"/>
    <n v="0"/>
    <n v="0"/>
    <n v="6451.64"/>
    <n v="5571.38"/>
    <n v="4962.28"/>
    <n v="-1830.94"/>
    <n v="3248.06"/>
    <n v="4683.6899999999996"/>
    <n v="0"/>
    <n v="0"/>
    <n v="0"/>
    <n v="0"/>
    <n v="0"/>
    <x v="0"/>
  </r>
  <r>
    <x v="0"/>
    <s v="P00020: TOTAL LG&amp;E AND KU SERVICES COMPANY"/>
    <x v="7"/>
    <x v="0"/>
    <n v="0"/>
    <n v="0"/>
    <n v="-1815.57"/>
    <n v="4932.01"/>
    <n v="4386.2299999999996"/>
    <n v="3704.74"/>
    <n v="0"/>
    <n v="7913.52"/>
    <n v="0"/>
    <n v="0"/>
    <n v="0"/>
    <n v="0"/>
    <n v="0"/>
    <x v="0"/>
  </r>
  <r>
    <x v="0"/>
    <s v="P00020: TOTAL LG&amp;E AND KU SERVICES COMPANY"/>
    <x v="8"/>
    <x v="0"/>
    <n v="0"/>
    <n v="0"/>
    <n v="-229926.85"/>
    <n v="62869.57"/>
    <n v="379244.22"/>
    <n v="-344396.07"/>
    <n v="339497.67"/>
    <n v="39068.620000000003"/>
    <n v="0"/>
    <n v="0"/>
    <n v="0"/>
    <n v="0"/>
    <n v="0"/>
    <x v="5"/>
  </r>
  <r>
    <x v="0"/>
    <s v="P00020: TOTAL LG&amp;E AND KU SERVICES COMPANY"/>
    <x v="9"/>
    <x v="0"/>
    <n v="0"/>
    <n v="0"/>
    <n v="35409.46"/>
    <n v="30582.82"/>
    <n v="27239.87"/>
    <n v="-15567.71"/>
    <n v="12852.55"/>
    <n v="18328.16"/>
    <n v="0"/>
    <n v="0"/>
    <n v="0"/>
    <n v="0"/>
    <n v="0"/>
    <x v="6"/>
  </r>
  <r>
    <x v="0"/>
    <s v="P00020: TOTAL LG&amp;E AND KU SERVICES COMPANY"/>
    <x v="10"/>
    <x v="0"/>
    <n v="0"/>
    <n v="0"/>
    <n v="2402.64"/>
    <n v="2069.87"/>
    <n v="1843.78"/>
    <n v="-812.13"/>
    <n v="1087.8499999999999"/>
    <n v="1564.02"/>
    <n v="0"/>
    <n v="0"/>
    <n v="0"/>
    <n v="0"/>
    <n v="0"/>
    <x v="7"/>
  </r>
  <r>
    <x v="0"/>
    <s v="P00020: TOTAL LG&amp;E AND KU SERVICES COMPANY"/>
    <x v="11"/>
    <x v="0"/>
    <n v="0"/>
    <n v="0"/>
    <n v="36492.99"/>
    <n v="-10443.24"/>
    <n v="11224.26"/>
    <n v="-48989.83"/>
    <n v="46972.68"/>
    <n v="6929.5"/>
    <n v="0"/>
    <n v="0"/>
    <n v="0"/>
    <n v="0"/>
    <n v="0"/>
    <x v="8"/>
  </r>
  <r>
    <x v="0"/>
    <s v="P00020: TOTAL LG&amp;E AND KU SERVICES COMPANY"/>
    <x v="12"/>
    <x v="0"/>
    <n v="0"/>
    <n v="0"/>
    <n v="10451.549999999999"/>
    <n v="5884.24"/>
    <n v="7169.81"/>
    <n v="3968.98"/>
    <n v="5969.71"/>
    <n v="6037.81"/>
    <n v="0"/>
    <n v="0"/>
    <n v="0"/>
    <n v="0"/>
    <n v="0"/>
    <x v="0"/>
  </r>
  <r>
    <x v="0"/>
    <s v="P00020: TOTAL LG&amp;E AND KU SERVICES COMPANY"/>
    <x v="13"/>
    <x v="0"/>
    <n v="0"/>
    <n v="0"/>
    <n v="38293.78"/>
    <n v="9059.52"/>
    <n v="8069.54"/>
    <n v="-3549.26"/>
    <n v="4765.96"/>
    <n v="6851.66"/>
    <n v="0"/>
    <n v="0"/>
    <n v="0"/>
    <n v="0"/>
    <n v="0"/>
    <x v="9"/>
  </r>
  <r>
    <x v="0"/>
    <s v="P00020: TOTAL LG&amp;E AND KU SERVICES COMPANY"/>
    <x v="14"/>
    <x v="0"/>
    <n v="0"/>
    <n v="0"/>
    <n v="185439.99"/>
    <n v="16526.689999999999"/>
    <n v="-172128.57"/>
    <n v="288086.40999999997"/>
    <n v="-279870.19"/>
    <n v="15805.16"/>
    <n v="0"/>
    <n v="0"/>
    <n v="0"/>
    <n v="0"/>
    <n v="0"/>
    <x v="5"/>
  </r>
  <r>
    <x v="0"/>
    <s v="P00020: TOTAL LG&amp;E AND KU SERVICES COMPANY"/>
    <x v="15"/>
    <x v="0"/>
    <n v="0"/>
    <n v="0"/>
    <n v="-21154.99"/>
    <n v="19955.47"/>
    <n v="-965.97"/>
    <n v="-11859.17"/>
    <n v="13853.36"/>
    <n v="674.79"/>
    <n v="0"/>
    <n v="0"/>
    <n v="0"/>
    <n v="0"/>
    <n v="0"/>
    <x v="8"/>
  </r>
  <r>
    <x v="0"/>
    <s v="P00020: TOTAL LG&amp;E AND KU SERVICES COMPANY"/>
    <x v="16"/>
    <x v="0"/>
    <n v="0"/>
    <n v="0"/>
    <n v="41387.65"/>
    <n v="59631.199999999997"/>
    <n v="31368.46"/>
    <n v="31029.96"/>
    <n v="0"/>
    <n v="52850.04"/>
    <n v="0"/>
    <n v="0"/>
    <n v="0"/>
    <n v="0"/>
    <n v="0"/>
    <x v="0"/>
  </r>
  <r>
    <x v="0"/>
    <s v="P00020: TOTAL LG&amp;E AND KU SERVICES COMPANY"/>
    <x v="0"/>
    <x v="0"/>
    <n v="0"/>
    <n v="0"/>
    <n v="18834.97"/>
    <n v="7338.65"/>
    <n v="35225.839999999997"/>
    <n v="14035.3"/>
    <n v="16329.29"/>
    <n v="21340.73"/>
    <n v="0"/>
    <n v="0"/>
    <n v="0"/>
    <n v="0"/>
    <n v="0"/>
    <x v="0"/>
  </r>
  <r>
    <x v="0"/>
    <s v="P00020: TOTAL LG&amp;E AND KU SERVICES COMPANY"/>
    <x v="19"/>
    <x v="0"/>
    <n v="0"/>
    <n v="0"/>
    <n v="17862.22"/>
    <n v="17112.009999999998"/>
    <n v="17157.28"/>
    <n v="21411.31"/>
    <n v="12758.93"/>
    <n v="15858.68"/>
    <n v="0"/>
    <n v="0"/>
    <n v="0"/>
    <n v="0"/>
    <n v="0"/>
    <x v="1"/>
  </r>
  <r>
    <x v="0"/>
    <s v="P00020: TOTAL LG&amp;E AND KU SERVICES COMPANY"/>
    <x v="20"/>
    <x v="0"/>
    <n v="0"/>
    <n v="0"/>
    <n v="398373.86"/>
    <n v="381640.51"/>
    <n v="382652.79"/>
    <n v="550307.74"/>
    <n v="334510.09999999998"/>
    <n v="415775.96"/>
    <n v="0"/>
    <n v="0"/>
    <n v="0"/>
    <n v="0"/>
    <n v="0"/>
    <x v="2"/>
  </r>
  <r>
    <x v="0"/>
    <s v="P00020: TOTAL LG&amp;E AND KU SERVICES COMPANY"/>
    <x v="21"/>
    <x v="0"/>
    <n v="0"/>
    <n v="0"/>
    <n v="37083.949999999997"/>
    <n v="35526.230000000003"/>
    <n v="35620.519999999997"/>
    <n v="14315.71"/>
    <n v="5804.64"/>
    <n v="7214.84"/>
    <n v="0"/>
    <n v="0"/>
    <n v="0"/>
    <n v="0"/>
    <n v="0"/>
    <x v="3"/>
  </r>
  <r>
    <x v="0"/>
    <s v="P00020: TOTAL LG&amp;E AND KU SERVICES COMPANY"/>
    <x v="22"/>
    <x v="0"/>
    <n v="0"/>
    <n v="0"/>
    <n v="19221.93"/>
    <n v="18414.48"/>
    <n v="18463.34"/>
    <n v="24690.560000000001"/>
    <n v="14862.16"/>
    <n v="18472.919999999998"/>
    <n v="0"/>
    <n v="0"/>
    <n v="0"/>
    <n v="0"/>
    <n v="0"/>
    <x v="4"/>
  </r>
  <r>
    <x v="0"/>
    <s v="P00020: TOTAL LG&amp;E AND KU SERVICES COMPANY"/>
    <x v="23"/>
    <x v="0"/>
    <n v="0"/>
    <n v="0"/>
    <n v="399455.27"/>
    <n v="310499.28999999998"/>
    <n v="311322.88"/>
    <n v="395538.74"/>
    <n v="236335.85"/>
    <n v="293751.52"/>
    <n v="0"/>
    <n v="0"/>
    <n v="0"/>
    <n v="0"/>
    <n v="0"/>
    <x v="5"/>
  </r>
  <r>
    <x v="0"/>
    <s v="P00020: TOTAL LG&amp;E AND KU SERVICES COMPANY"/>
    <x v="24"/>
    <x v="0"/>
    <n v="0"/>
    <n v="0"/>
    <n v="153867.41"/>
    <n v="147404.22"/>
    <n v="147795.35999999999"/>
    <n v="185485.47"/>
    <n v="110624.68"/>
    <n v="137500.01999999999"/>
    <n v="0"/>
    <n v="0"/>
    <n v="0"/>
    <n v="0"/>
    <n v="0"/>
    <x v="6"/>
  </r>
  <r>
    <x v="0"/>
    <s v="P00020: TOTAL LG&amp;E AND KU SERVICES COMPANY"/>
    <x v="25"/>
    <x v="0"/>
    <n v="0"/>
    <n v="0"/>
    <n v="10414.459999999999"/>
    <n v="9976.9699999999993"/>
    <n v="10003.41"/>
    <n v="15291.37"/>
    <n v="9366"/>
    <n v="11641.37"/>
    <n v="0"/>
    <n v="0"/>
    <n v="0"/>
    <n v="0"/>
    <n v="0"/>
    <x v="7"/>
  </r>
  <r>
    <x v="0"/>
    <s v="P00020: TOTAL LG&amp;E AND KU SERVICES COMPANY"/>
    <x v="26"/>
    <x v="0"/>
    <n v="0"/>
    <n v="0"/>
    <n v="57943.7"/>
    <n v="60749.919999999998"/>
    <n v="60911.040000000001"/>
    <n v="71097.88"/>
    <n v="41922.49"/>
    <n v="52107.17"/>
    <n v="0"/>
    <n v="0"/>
    <n v="0"/>
    <n v="0"/>
    <n v="0"/>
    <x v="8"/>
  </r>
  <r>
    <x v="0"/>
    <s v="P00020: TOTAL LG&amp;E AND KU SERVICES COMPANY"/>
    <x v="27"/>
    <x v="0"/>
    <n v="0"/>
    <n v="0"/>
    <n v="0"/>
    <n v="72177.509999999995"/>
    <n v="72368.88"/>
    <n v="147667.43"/>
    <n v="93182.75"/>
    <n v="115820.73"/>
    <n v="0"/>
    <n v="0"/>
    <n v="0"/>
    <n v="0"/>
    <n v="0"/>
    <x v="5"/>
  </r>
  <r>
    <x v="0"/>
    <s v="P00020: TOTAL LG&amp;E AND KU SERVICES COMPANY"/>
    <x v="28"/>
    <x v="0"/>
    <n v="0"/>
    <n v="0"/>
    <n v="0"/>
    <n v="-5240.24"/>
    <n v="-5254.07"/>
    <n v="4692.42"/>
    <n v="3813.78"/>
    <n v="4740.28"/>
    <n v="0"/>
    <n v="0"/>
    <n v="0"/>
    <n v="0"/>
    <n v="0"/>
    <x v="8"/>
  </r>
  <r>
    <x v="0"/>
    <s v="P00020: TOTAL LG&amp;E AND KU SERVICES COMPANY"/>
    <x v="29"/>
    <x v="0"/>
    <n v="0"/>
    <n v="0"/>
    <n v="28029.32"/>
    <n v="26851.94"/>
    <n v="26923.119999999999"/>
    <n v="45161.63"/>
    <n v="27957.5"/>
    <n v="34749.620000000003"/>
    <n v="0"/>
    <n v="0"/>
    <n v="0"/>
    <n v="0"/>
    <n v="0"/>
    <x v="0"/>
  </r>
  <r>
    <x v="0"/>
    <s v="P00020: TOTAL LG&amp;E AND KU SERVICES COMPANY"/>
    <x v="30"/>
    <x v="0"/>
    <n v="0"/>
    <n v="0"/>
    <n v="45582.3"/>
    <n v="43667.85"/>
    <n v="43783.56"/>
    <n v="66973.64"/>
    <n v="41025.129999999997"/>
    <n v="50991.66"/>
    <n v="0"/>
    <n v="0"/>
    <n v="0"/>
    <n v="0"/>
    <n v="0"/>
    <x v="9"/>
  </r>
  <r>
    <x v="0"/>
    <s v="P01000: TOTAL LGE UTILITY"/>
    <x v="1"/>
    <x v="0"/>
    <n v="0"/>
    <n v="0"/>
    <n v="6356.7"/>
    <n v="5217.05"/>
    <n v="29410.58"/>
    <n v="16195.9"/>
    <n v="10002.98"/>
    <n v="8128.76"/>
    <n v="0"/>
    <n v="0"/>
    <n v="0"/>
    <n v="0"/>
    <n v="0"/>
    <x v="0"/>
  </r>
  <r>
    <x v="0"/>
    <s v="P01000: TOTAL LGE UTILITY"/>
    <x v="2"/>
    <x v="0"/>
    <n v="0"/>
    <n v="0"/>
    <n v="16913.72"/>
    <n v="17502.759999999998"/>
    <n v="17682.71"/>
    <n v="17709.59"/>
    <n v="16130.75"/>
    <n v="19443.259999999998"/>
    <n v="0"/>
    <n v="0"/>
    <n v="0"/>
    <n v="0"/>
    <n v="0"/>
    <x v="1"/>
  </r>
  <r>
    <x v="0"/>
    <s v="P01000: TOTAL LGE UTILITY"/>
    <x v="3"/>
    <x v="0"/>
    <n v="0"/>
    <n v="0"/>
    <n v="594412.69999999995"/>
    <n v="485397.83"/>
    <n v="490054.91"/>
    <n v="328747.53999999998"/>
    <n v="340901.87"/>
    <n v="411018.7"/>
    <n v="0"/>
    <n v="0"/>
    <n v="0"/>
    <n v="0"/>
    <n v="0"/>
    <x v="2"/>
  </r>
  <r>
    <x v="0"/>
    <s v="P01000: TOTAL LGE UTILITY"/>
    <x v="4"/>
    <x v="0"/>
    <n v="0"/>
    <n v="0"/>
    <n v="21175"/>
    <n v="21977.15"/>
    <n v="22251.43"/>
    <n v="26911.67"/>
    <n v="24382.78"/>
    <n v="29362.44"/>
    <n v="0"/>
    <n v="0"/>
    <n v="0"/>
    <n v="0"/>
    <n v="0"/>
    <x v="3"/>
  </r>
  <r>
    <x v="0"/>
    <s v="P01000: TOTAL LGE UTILITY"/>
    <x v="5"/>
    <x v="0"/>
    <n v="0"/>
    <n v="0"/>
    <n v="18223.96"/>
    <n v="18856.310000000001"/>
    <n v="19049.900000000001"/>
    <n v="14482.8"/>
    <n v="13314.97"/>
    <n v="16057.46"/>
    <n v="0"/>
    <n v="0"/>
    <n v="0"/>
    <n v="0"/>
    <n v="0"/>
    <x v="4"/>
  </r>
  <r>
    <x v="0"/>
    <s v="P01000: TOTAL LGE UTILITY"/>
    <x v="6"/>
    <x v="0"/>
    <n v="0"/>
    <n v="0"/>
    <n v="53133.14"/>
    <n v="54827.3"/>
    <n v="55296"/>
    <n v="61774.400000000001"/>
    <n v="56182.67"/>
    <n v="67689.919999999998"/>
    <n v="0"/>
    <n v="0"/>
    <n v="0"/>
    <n v="0"/>
    <n v="0"/>
    <x v="0"/>
  </r>
  <r>
    <x v="0"/>
    <s v="P01000: TOTAL LGE UTILITY"/>
    <x v="7"/>
    <x v="0"/>
    <n v="0"/>
    <n v="0"/>
    <n v="0"/>
    <n v="1421.75"/>
    <n v="1150.6099999999999"/>
    <n v="5793.35"/>
    <n v="0"/>
    <n v="2060.71"/>
    <n v="0"/>
    <n v="0"/>
    <n v="0"/>
    <n v="0"/>
    <n v="0"/>
    <x v="0"/>
  </r>
  <r>
    <x v="0"/>
    <s v="P01000: TOTAL LGE UTILITY"/>
    <x v="8"/>
    <x v="0"/>
    <n v="0"/>
    <n v="0"/>
    <n v="-299104.73"/>
    <n v="113948.48"/>
    <n v="665740.59"/>
    <n v="-472518.7"/>
    <n v="769944.1"/>
    <n v="170058.36"/>
    <n v="0"/>
    <n v="0"/>
    <n v="0"/>
    <n v="0"/>
    <n v="0"/>
    <x v="5"/>
  </r>
  <r>
    <x v="0"/>
    <s v="P01000: TOTAL LGE UTILITY"/>
    <x v="9"/>
    <x v="0"/>
    <n v="0"/>
    <n v="0"/>
    <n v="145779.9"/>
    <n v="152210.84"/>
    <n v="152474.84"/>
    <n v="169305.60000000001"/>
    <n v="153745.32"/>
    <n v="185300.85"/>
    <n v="0"/>
    <n v="0"/>
    <n v="0"/>
    <n v="0"/>
    <n v="0"/>
    <x v="6"/>
  </r>
  <r>
    <x v="0"/>
    <s v="P01000: TOTAL LGE UTILITY"/>
    <x v="10"/>
    <x v="0"/>
    <n v="0"/>
    <n v="0"/>
    <n v="17582.64"/>
    <n v="18153.14"/>
    <n v="18311.79"/>
    <n v="20251.099999999999"/>
    <n v="18413.509999999998"/>
    <n v="22181.26"/>
    <n v="0"/>
    <n v="0"/>
    <n v="0"/>
    <n v="0"/>
    <n v="0"/>
    <x v="7"/>
  </r>
  <r>
    <x v="0"/>
    <s v="P01000: TOTAL LGE UTILITY"/>
    <x v="11"/>
    <x v="0"/>
    <n v="0"/>
    <n v="0"/>
    <n v="-543620.29"/>
    <n v="744520.75"/>
    <n v="-10203.209999999999"/>
    <n v="-592154.81999999995"/>
    <n v="535842.07999999996"/>
    <n v="-32043.599999999999"/>
    <n v="0"/>
    <n v="0"/>
    <n v="0"/>
    <n v="0"/>
    <n v="0"/>
    <x v="8"/>
  </r>
  <r>
    <x v="0"/>
    <s v="P01000: TOTAL LGE UTILITY"/>
    <x v="12"/>
    <x v="0"/>
    <n v="0"/>
    <n v="0"/>
    <n v="2749.14"/>
    <n v="2024.93"/>
    <n v="1421.98"/>
    <n v="1704.24"/>
    <n v="1353.54"/>
    <n v="1989.58"/>
    <n v="0"/>
    <n v="0"/>
    <n v="0"/>
    <n v="0"/>
    <n v="0"/>
    <x v="0"/>
  </r>
  <r>
    <x v="0"/>
    <s v="P01000: TOTAL LGE UTILITY"/>
    <x v="17"/>
    <x v="0"/>
    <n v="0"/>
    <n v="0"/>
    <n v="9025.01"/>
    <n v="0"/>
    <n v="0"/>
    <n v="-9025.01"/>
    <n v="0"/>
    <n v="0"/>
    <n v="0"/>
    <n v="0"/>
    <n v="0"/>
    <n v="0"/>
    <n v="0"/>
    <x v="5"/>
  </r>
  <r>
    <x v="0"/>
    <s v="P01000: TOTAL LGE UTILITY"/>
    <x v="18"/>
    <x v="0"/>
    <n v="0"/>
    <n v="0"/>
    <n v="8935"/>
    <n v="0"/>
    <n v="0"/>
    <n v="-8935"/>
    <n v="0"/>
    <n v="0"/>
    <n v="0"/>
    <n v="0"/>
    <n v="0"/>
    <n v="0"/>
    <n v="0"/>
    <x v="5"/>
  </r>
  <r>
    <x v="0"/>
    <s v="P01000: TOTAL LGE UTILITY"/>
    <x v="13"/>
    <x v="0"/>
    <n v="0"/>
    <n v="0"/>
    <n v="191752.49"/>
    <n v="43105.279999999999"/>
    <n v="43553.68"/>
    <n v="48540.93"/>
    <n v="44042.6"/>
    <n v="53101.22"/>
    <n v="0"/>
    <n v="0"/>
    <n v="0"/>
    <n v="0"/>
    <n v="0"/>
    <x v="9"/>
  </r>
  <r>
    <x v="0"/>
    <s v="P01000: TOTAL LGE UTILITY"/>
    <x v="14"/>
    <x v="0"/>
    <n v="0"/>
    <n v="0"/>
    <n v="586660.01"/>
    <n v="142894.34"/>
    <n v="-445817.97"/>
    <n v="807782"/>
    <n v="-398363.19"/>
    <n v="233858.94"/>
    <n v="0"/>
    <n v="0"/>
    <n v="0"/>
    <n v="0"/>
    <n v="0"/>
    <x v="5"/>
  </r>
  <r>
    <x v="0"/>
    <s v="P01000: TOTAL LGE UTILITY"/>
    <x v="15"/>
    <x v="0"/>
    <n v="0"/>
    <n v="0"/>
    <n v="776049"/>
    <n v="-537308.57999999996"/>
    <n v="235055.81"/>
    <n v="756861.69"/>
    <n v="-518252.12"/>
    <n v="139412.81"/>
    <n v="0"/>
    <n v="0"/>
    <n v="0"/>
    <n v="0"/>
    <n v="0"/>
    <x v="8"/>
  </r>
  <r>
    <x v="0"/>
    <s v="P01000: TOTAL LGE UTILITY"/>
    <x v="0"/>
    <x v="0"/>
    <n v="0"/>
    <n v="0"/>
    <n v="-2162.06"/>
    <n v="0"/>
    <n v="0"/>
    <n v="0"/>
    <n v="0"/>
    <n v="0"/>
    <n v="0"/>
    <n v="0"/>
    <n v="0"/>
    <n v="0"/>
    <n v="0"/>
    <x v="0"/>
  </r>
  <r>
    <x v="0"/>
    <s v="P01000: TOTAL LGE UTILITY"/>
    <x v="19"/>
    <x v="0"/>
    <n v="0"/>
    <n v="0"/>
    <n v="0"/>
    <n v="0"/>
    <n v="0"/>
    <n v="-1565.79"/>
    <n v="-516.35"/>
    <n v="-649.73"/>
    <n v="0"/>
    <n v="0"/>
    <n v="0"/>
    <n v="0"/>
    <n v="0"/>
    <x v="1"/>
  </r>
  <r>
    <x v="0"/>
    <s v="P01000: TOTAL LGE UTILITY"/>
    <x v="20"/>
    <x v="0"/>
    <n v="0"/>
    <n v="0"/>
    <n v="0"/>
    <n v="0"/>
    <n v="0"/>
    <n v="-40678.699999999997"/>
    <n v="-13537.66"/>
    <n v="-17034.66"/>
    <n v="0"/>
    <n v="0"/>
    <n v="0"/>
    <n v="0"/>
    <n v="0"/>
    <x v="2"/>
  </r>
  <r>
    <x v="0"/>
    <s v="P01000: TOTAL LGE UTILITY"/>
    <x v="21"/>
    <x v="0"/>
    <n v="0"/>
    <n v="0"/>
    <n v="0"/>
    <n v="0"/>
    <n v="0"/>
    <n v="-867.27"/>
    <n v="-234.92"/>
    <n v="-295.62"/>
    <n v="0"/>
    <n v="0"/>
    <n v="0"/>
    <n v="0"/>
    <n v="0"/>
    <x v="3"/>
  </r>
  <r>
    <x v="0"/>
    <s v="P01000: TOTAL LGE UTILITY"/>
    <x v="22"/>
    <x v="0"/>
    <n v="0"/>
    <n v="0"/>
    <n v="0"/>
    <n v="0"/>
    <n v="0"/>
    <n v="-1815.48"/>
    <n v="-601.5"/>
    <n v="-756.84"/>
    <n v="0"/>
    <n v="0"/>
    <n v="0"/>
    <n v="0"/>
    <n v="0"/>
    <x v="4"/>
  </r>
  <r>
    <x v="0"/>
    <s v="P01000: TOTAL LGE UTILITY"/>
    <x v="23"/>
    <x v="0"/>
    <n v="0"/>
    <n v="0"/>
    <n v="0"/>
    <n v="0"/>
    <n v="0"/>
    <n v="-28968.240000000002"/>
    <n v="-9564.5300000000007"/>
    <n v="-12035.2"/>
    <n v="0"/>
    <n v="0"/>
    <n v="0"/>
    <n v="0"/>
    <n v="0"/>
    <x v="5"/>
  </r>
  <r>
    <x v="0"/>
    <s v="P01000: TOTAL LGE UTILITY"/>
    <x v="24"/>
    <x v="0"/>
    <n v="0"/>
    <n v="0"/>
    <n v="0"/>
    <n v="0"/>
    <n v="0"/>
    <n v="-13571.03"/>
    <n v="-4476.9399999999996"/>
    <n v="-5633.51"/>
    <n v="0"/>
    <n v="0"/>
    <n v="0"/>
    <n v="0"/>
    <n v="0"/>
    <x v="6"/>
  </r>
  <r>
    <x v="0"/>
    <s v="P01000: TOTAL LGE UTILITY"/>
    <x v="25"/>
    <x v="0"/>
    <n v="0"/>
    <n v="0"/>
    <n v="0"/>
    <n v="0"/>
    <n v="0"/>
    <n v="-1135.02"/>
    <n v="-379.04"/>
    <n v="-476.95"/>
    <n v="0"/>
    <n v="0"/>
    <n v="0"/>
    <n v="0"/>
    <n v="0"/>
    <x v="7"/>
  </r>
  <r>
    <x v="0"/>
    <s v="P01000: TOTAL LGE UTILITY"/>
    <x v="26"/>
    <x v="0"/>
    <n v="0"/>
    <n v="0"/>
    <n v="0"/>
    <n v="0"/>
    <n v="0"/>
    <n v="-5170.2"/>
    <n v="-1696.61"/>
    <n v="-2134.84"/>
    <n v="0"/>
    <n v="0"/>
    <n v="0"/>
    <n v="0"/>
    <n v="0"/>
    <x v="8"/>
  </r>
  <r>
    <x v="0"/>
    <s v="P01000: TOTAL LGE UTILITY"/>
    <x v="27"/>
    <x v="0"/>
    <n v="0"/>
    <n v="0"/>
    <n v="0"/>
    <n v="0"/>
    <n v="0"/>
    <n v="-11141.08"/>
    <n v="-3771.11"/>
    <n v="-4745.25"/>
    <n v="0"/>
    <n v="0"/>
    <n v="0"/>
    <n v="0"/>
    <n v="0"/>
    <x v="5"/>
  </r>
  <r>
    <x v="0"/>
    <s v="P01000: TOTAL LGE UTILITY"/>
    <x v="28"/>
    <x v="0"/>
    <n v="0"/>
    <n v="0"/>
    <n v="0"/>
    <n v="0"/>
    <n v="0"/>
    <n v="-410.19"/>
    <n v="-154.33000000000001"/>
    <n v="-194.19"/>
    <n v="0"/>
    <n v="0"/>
    <n v="0"/>
    <n v="0"/>
    <n v="0"/>
    <x v="8"/>
  </r>
  <r>
    <x v="0"/>
    <s v="P01000: TOTAL LGE UTILITY"/>
    <x v="29"/>
    <x v="0"/>
    <n v="0"/>
    <n v="0"/>
    <n v="0"/>
    <n v="0"/>
    <n v="0"/>
    <n v="-3371.69"/>
    <n v="-1131.43"/>
    <n v="-1423.73"/>
    <n v="0"/>
    <n v="0"/>
    <n v="0"/>
    <n v="0"/>
    <n v="0"/>
    <x v="0"/>
  </r>
  <r>
    <x v="0"/>
    <s v="P01000: TOTAL LGE UTILITY"/>
    <x v="30"/>
    <x v="0"/>
    <n v="0"/>
    <n v="0"/>
    <n v="0"/>
    <n v="0"/>
    <n v="0"/>
    <n v="-4971.41"/>
    <n v="-1660.31"/>
    <n v="-2089.1799999999998"/>
    <n v="0"/>
    <n v="0"/>
    <n v="0"/>
    <n v="0"/>
    <n v="0"/>
    <x v="9"/>
  </r>
  <r>
    <x v="0"/>
    <s v="P10040: TOTAL KU COMPANY"/>
    <x v="2"/>
    <x v="0"/>
    <n v="0"/>
    <n v="0"/>
    <n v="409.82"/>
    <n v="262.7"/>
    <n v="250.62"/>
    <n v="315.85000000000002"/>
    <n v="238.33"/>
    <n v="276.19"/>
    <n v="0"/>
    <n v="0"/>
    <n v="0"/>
    <n v="0"/>
    <n v="0"/>
    <x v="1"/>
  </r>
  <r>
    <x v="0"/>
    <s v="P10040: TOTAL KU COMPANY"/>
    <x v="3"/>
    <x v="0"/>
    <n v="0"/>
    <n v="0"/>
    <n v="11981.13"/>
    <n v="7681.43"/>
    <n v="7328.81"/>
    <n v="7612.41"/>
    <n v="5733.4"/>
    <n v="6641.79"/>
    <n v="0"/>
    <n v="0"/>
    <n v="0"/>
    <n v="0"/>
    <n v="0"/>
    <x v="2"/>
  </r>
  <r>
    <x v="0"/>
    <s v="P10040: TOTAL KU COMPANY"/>
    <x v="4"/>
    <x v="0"/>
    <n v="0"/>
    <n v="0"/>
    <n v="585.9"/>
    <n v="375.68"/>
    <n v="358.51"/>
    <n v="458.04"/>
    <n v="345.75"/>
    <n v="400.53"/>
    <n v="0"/>
    <n v="0"/>
    <n v="0"/>
    <n v="0"/>
    <n v="0"/>
    <x v="3"/>
  </r>
  <r>
    <x v="0"/>
    <s v="P10040: TOTAL KU COMPANY"/>
    <x v="5"/>
    <x v="0"/>
    <n v="0"/>
    <n v="0"/>
    <n v="441.53"/>
    <n v="283.14999999999998"/>
    <n v="270.13"/>
    <n v="317.5"/>
    <n v="239.59"/>
    <n v="277.61"/>
    <n v="0"/>
    <n v="0"/>
    <n v="0"/>
    <n v="0"/>
    <n v="0"/>
    <x v="4"/>
  </r>
  <r>
    <x v="0"/>
    <s v="P10040: TOTAL KU COMPANY"/>
    <x v="6"/>
    <x v="0"/>
    <n v="0"/>
    <n v="0"/>
    <n v="1144.44"/>
    <n v="733.7"/>
    <n v="700.03"/>
    <n v="1107.28"/>
    <n v="837.6"/>
    <n v="970.93"/>
    <n v="0"/>
    <n v="0"/>
    <n v="0"/>
    <n v="0"/>
    <n v="0"/>
    <x v="0"/>
  </r>
  <r>
    <x v="0"/>
    <s v="P10040: TOTAL KU COMPANY"/>
    <x v="8"/>
    <x v="0"/>
    <n v="0"/>
    <n v="0"/>
    <n v="7152.11"/>
    <n v="7019.1"/>
    <n v="6672.75"/>
    <n v="6643.08"/>
    <n v="5009.54"/>
    <n v="5806.57"/>
    <n v="0"/>
    <n v="0"/>
    <n v="0"/>
    <n v="0"/>
    <n v="0"/>
    <x v="5"/>
  </r>
  <r>
    <x v="0"/>
    <s v="P10040: TOTAL KU COMPANY"/>
    <x v="9"/>
    <x v="0"/>
    <n v="0"/>
    <n v="0"/>
    <n v="3534.05"/>
    <n v="2265.69"/>
    <n v="2161.6999999999998"/>
    <n v="2850.03"/>
    <n v="2151.0500000000002"/>
    <n v="2492.81"/>
    <n v="0"/>
    <n v="0"/>
    <n v="0"/>
    <n v="0"/>
    <n v="0"/>
    <x v="6"/>
  </r>
  <r>
    <x v="0"/>
    <s v="P10040: TOTAL KU COMPANY"/>
    <x v="10"/>
    <x v="0"/>
    <n v="0"/>
    <n v="0"/>
    <n v="0"/>
    <n v="0"/>
    <n v="0"/>
    <n v="-12.47"/>
    <n v="-11.04"/>
    <n v="-12.79"/>
    <n v="0"/>
    <n v="0"/>
    <n v="0"/>
    <n v="0"/>
    <n v="0"/>
    <x v="7"/>
  </r>
  <r>
    <x v="0"/>
    <s v="P10040: TOTAL KU COMPANY"/>
    <x v="11"/>
    <x v="0"/>
    <n v="0"/>
    <n v="0"/>
    <n v="3805.78"/>
    <n v="1192.1400000000001"/>
    <n v="1149.83"/>
    <n v="774.37"/>
    <n v="585.20000000000005"/>
    <n v="675.29"/>
    <n v="0"/>
    <n v="0"/>
    <n v="0"/>
    <n v="0"/>
    <n v="0"/>
    <x v="8"/>
  </r>
  <r>
    <x v="0"/>
    <s v="P10040: TOTAL KU COMPANY"/>
    <x v="13"/>
    <x v="0"/>
    <n v="0"/>
    <n v="0"/>
    <n v="902.86"/>
    <n v="578.85"/>
    <n v="552.27"/>
    <n v="708.44"/>
    <n v="533.99"/>
    <n v="618.82000000000005"/>
    <n v="0"/>
    <n v="0"/>
    <n v="0"/>
    <n v="0"/>
    <n v="0"/>
    <x v="9"/>
  </r>
  <r>
    <x v="0"/>
    <s v="P10040: TOTAL KU COMPANY"/>
    <x v="14"/>
    <x v="0"/>
    <n v="0"/>
    <n v="0"/>
    <n v="0"/>
    <n v="-2433.7600000000002"/>
    <n v="-2297.89"/>
    <n v="-96.36"/>
    <n v="-60.95"/>
    <n v="-70.7"/>
    <n v="0"/>
    <n v="0"/>
    <n v="0"/>
    <n v="0"/>
    <n v="0"/>
    <x v="5"/>
  </r>
  <r>
    <x v="0"/>
    <s v="P10040: TOTAL KU COMPANY"/>
    <x v="15"/>
    <x v="0"/>
    <n v="0"/>
    <n v="0"/>
    <n v="0"/>
    <n v="1247.8900000000001"/>
    <n v="1178.23"/>
    <n v="948.37"/>
    <n v="704.13"/>
    <n v="817.17"/>
    <n v="0"/>
    <n v="0"/>
    <n v="0"/>
    <n v="0"/>
    <n v="0"/>
    <x v="8"/>
  </r>
  <r>
    <x v="0"/>
    <s v="P10040: TOTAL KU COMPANY"/>
    <x v="0"/>
    <x v="0"/>
    <n v="0"/>
    <n v="0"/>
    <n v="110.44"/>
    <n v="0"/>
    <n v="0"/>
    <n v="0"/>
    <n v="0"/>
    <n v="0"/>
    <n v="0"/>
    <n v="0"/>
    <n v="0"/>
    <n v="0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5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3:AK17" firstHeaderRow="1" firstDataRow="3" firstDataCol="1" rowPageCount="1" colPageCount="1"/>
  <pivotFields count="18">
    <pivotField axis="axisRow" showAll="0">
      <items count="3">
        <item x="0"/>
        <item m="1" x="1"/>
        <item t="default"/>
      </items>
    </pivotField>
    <pivotField showAll="0"/>
    <pivotField axis="axisPage" multipleItemSelectionAllowed="1" showAll="0">
      <items count="3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h="1" x="17"/>
        <item h="1" x="18"/>
        <item x="13"/>
        <item x="14"/>
        <item x="15"/>
        <item x="16"/>
        <item x="0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numFmtId="6" showAll="0"/>
    <pivotField dataField="1" numFmtId="6" showAll="0"/>
    <pivotField dataField="1" numFmtId="6" showAll="0"/>
    <pivotField dataField="1" numFmtId="6" showAll="0"/>
    <pivotField dataField="1" numFmtId="6" showAll="0"/>
    <pivotField dataField="1" numFmtId="6" showAll="0"/>
    <pivotField dataField="1" numFmtId="6" showAll="0"/>
    <pivotField dataField="1" numFmtId="6" showAll="0"/>
    <pivotField dataField="1" numFmtId="6" showAll="0"/>
    <pivotField dataField="1" numFmtId="6" showAll="0"/>
    <pivotField dataField="1" numFmtId="6" showAll="0"/>
    <pivotField dataField="1" numFmtId="6" showAll="0"/>
    <pivotField numFmtId="6" showAll="0"/>
    <pivotField axis="axisRow" showAll="0" defaultSubtotal="0">
      <items count="10">
        <item x="6"/>
        <item x="3"/>
        <item x="8"/>
        <item x="7"/>
        <item x="1"/>
        <item x="4"/>
        <item x="2"/>
        <item x="0"/>
        <item x="5"/>
        <item x="9"/>
      </items>
    </pivotField>
  </pivotFields>
  <rowFields count="2">
    <field x="0"/>
    <field x="17"/>
  </rowFields>
  <rowItems count="1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2">
    <field x="3"/>
    <field x="-2"/>
  </colFields>
  <colItems count="36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colItems>
  <pageFields count="1">
    <pageField fld="2" hier="-1"/>
  </pageFields>
  <dataFields count="12">
    <dataField name="Sum of jan" fld="4" baseField="0" baseItem="0"/>
    <dataField name="Sum of feb" fld="5" baseField="0" baseItem="0"/>
    <dataField name="Sum of mar" fld="6" baseField="0" baseItem="0"/>
    <dataField name="Sum of apr" fld="7" baseField="0" baseItem="0"/>
    <dataField name="Sum of may" fld="8" baseField="0" baseItem="0"/>
    <dataField name="Sum of jun" fld="9" baseField="0" baseItem="0"/>
    <dataField name="Sum of jul" fld="10" baseField="0" baseItem="0"/>
    <dataField name="Sum of aug" fld="11" baseField="0" baseItem="0"/>
    <dataField name="Sum of sep" fld="12" baseField="0" baseItem="0"/>
    <dataField name="Sum of oct" fld="13" baseField="0" baseItem="0"/>
    <dataField name="Sum of nov" fld="14" baseField="0" baseItem="0"/>
    <dataField name="Sum of dec" fld="15" baseField="0" baseItem="0"/>
  </dataFields>
  <formats count="5">
    <format dxfId="14">
      <pivotArea outline="0" collapsedLevelsAreSubtotals="1" fieldPosition="0">
        <references count="2">
          <reference field="4294967294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3" count="0" selected="0"/>
        </references>
      </pivotArea>
    </format>
    <format dxfId="13">
      <pivotArea outline="0" collapsedLevelsAreSubtotals="1" fieldPosition="0">
        <references count="2">
          <reference field="4294967294" count="10" selected="0"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3" count="1" selected="0">
            <x v="0"/>
          </reference>
        </references>
      </pivotArea>
    </format>
    <format dxfId="12">
      <pivotArea outline="0" collapsedLevelsAreSubtotals="1" fieldPosition="0">
        <references count="2">
          <reference field="4294967294" count="2" selected="0">
            <x v="0"/>
            <x v="1"/>
          </reference>
          <reference field="3" count="1" selected="0">
            <x v="1"/>
          </reference>
        </references>
      </pivotArea>
    </format>
    <format dxfId="11">
      <pivotArea outline="0" collapsedLevelsAreSubtotals="1" fieldPosition="0">
        <references count="2">
          <reference field="4294967294" count="6" selected="0">
            <x v="6"/>
            <x v="7"/>
            <x v="8"/>
            <x v="9"/>
            <x v="10"/>
            <x v="11"/>
          </reference>
          <reference field="3" count="1" selected="0">
            <x v="1"/>
          </reference>
        </references>
      </pivotArea>
    </format>
    <format dxfId="10">
      <pivotArea outline="0" collapsedLevelsAreSubtotals="1" fieldPosition="0">
        <references count="2">
          <reference field="4294967294" count="6" selected="0">
            <x v="0"/>
            <x v="1"/>
            <x v="2"/>
            <x v="3"/>
            <x v="4"/>
            <x v="5"/>
          </reference>
          <reference field="3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B8" sqref="B8"/>
    </sheetView>
  </sheetViews>
  <sheetFormatPr defaultRowHeight="15" x14ac:dyDescent="0.25"/>
  <cols>
    <col min="1" max="1" width="16.42578125" customWidth="1"/>
    <col min="2" max="2" width="13.28515625" bestFit="1" customWidth="1"/>
    <col min="3" max="3" width="13.5703125" customWidth="1"/>
    <col min="4" max="4" width="11.85546875" customWidth="1"/>
    <col min="5" max="5" width="2.140625" customWidth="1"/>
    <col min="6" max="6" width="15" customWidth="1"/>
    <col min="7" max="7" width="12.7109375" customWidth="1"/>
    <col min="8" max="8" width="10.85546875" customWidth="1"/>
    <col min="9" max="9" width="2.7109375" customWidth="1"/>
    <col min="10" max="10" width="12.42578125" customWidth="1"/>
    <col min="11" max="11" width="11.7109375" customWidth="1"/>
    <col min="12" max="12" width="11" customWidth="1"/>
    <col min="13" max="13" width="39.5703125" customWidth="1"/>
  </cols>
  <sheetData>
    <row r="1" spans="1:13" x14ac:dyDescent="0.25">
      <c r="C1" s="8" t="s">
        <v>51</v>
      </c>
      <c r="G1" s="8" t="s">
        <v>90</v>
      </c>
      <c r="K1" s="8" t="s">
        <v>91</v>
      </c>
    </row>
    <row r="2" spans="1:13" x14ac:dyDescent="0.25">
      <c r="B2" s="8" t="s">
        <v>87</v>
      </c>
      <c r="C2" s="8" t="s">
        <v>88</v>
      </c>
      <c r="D2" s="8" t="s">
        <v>89</v>
      </c>
      <c r="F2" s="8" t="s">
        <v>87</v>
      </c>
      <c r="G2" s="8" t="s">
        <v>88</v>
      </c>
      <c r="H2" s="8" t="s">
        <v>89</v>
      </c>
      <c r="J2" s="8" t="s">
        <v>87</v>
      </c>
      <c r="K2" s="8" t="s">
        <v>88</v>
      </c>
      <c r="L2" s="8" t="s">
        <v>89</v>
      </c>
    </row>
    <row r="3" spans="1:13" x14ac:dyDescent="0.25">
      <c r="A3" s="8" t="s">
        <v>84</v>
      </c>
      <c r="B3" s="10"/>
      <c r="C3" s="10"/>
      <c r="D3" s="10"/>
      <c r="E3" s="10"/>
    </row>
    <row r="4" spans="1:13" x14ac:dyDescent="0.25">
      <c r="A4" t="s">
        <v>85</v>
      </c>
      <c r="B4" s="10">
        <f>+pivot!AN15</f>
        <v>9163090.8100000005</v>
      </c>
      <c r="C4" s="10">
        <v>12603916</v>
      </c>
      <c r="D4" s="10">
        <f>+C4-B4</f>
        <v>3440825.1899999995</v>
      </c>
      <c r="E4" s="10"/>
      <c r="F4" s="10">
        <f>+B4*0.78</f>
        <v>7147210.8318000007</v>
      </c>
      <c r="G4" s="10">
        <f t="shared" ref="G4:G6" si="0">+C4*0.78</f>
        <v>9831054.4800000004</v>
      </c>
      <c r="H4" s="10">
        <f t="shared" ref="H4:H6" si="1">+D4*0.78</f>
        <v>2683843.6481999997</v>
      </c>
      <c r="J4" s="10">
        <f>+B4*0.22</f>
        <v>2015879.9782</v>
      </c>
      <c r="K4" s="10">
        <f t="shared" ref="K4:K6" si="2">+C4*0.22</f>
        <v>2772861.52</v>
      </c>
      <c r="L4" s="10">
        <f t="shared" ref="L4:L6" si="3">+D4*0.22</f>
        <v>756981.54179999989</v>
      </c>
    </row>
    <row r="5" spans="1:13" x14ac:dyDescent="0.25">
      <c r="A5" t="s">
        <v>69</v>
      </c>
      <c r="B5" s="10">
        <f>+pivot!AN13</f>
        <v>11176679.550000001</v>
      </c>
      <c r="C5" s="10">
        <v>12306734</v>
      </c>
      <c r="D5" s="10">
        <f t="shared" ref="D5:D6" si="4">+C5-B5</f>
        <v>1130054.4499999993</v>
      </c>
      <c r="E5" s="10"/>
      <c r="F5" s="10">
        <f t="shared" ref="F5:F6" si="5">+B5*0.78</f>
        <v>8717810.0490000006</v>
      </c>
      <c r="G5" s="10">
        <f t="shared" si="0"/>
        <v>9599252.5199999996</v>
      </c>
      <c r="H5" s="10">
        <f t="shared" si="1"/>
        <v>881442.47099999944</v>
      </c>
      <c r="J5" s="10">
        <f t="shared" ref="J5:J6" si="6">+B5*0.22</f>
        <v>2458869.5010000002</v>
      </c>
      <c r="K5" s="10">
        <f t="shared" si="2"/>
        <v>2707481.48</v>
      </c>
      <c r="L5" s="10">
        <f t="shared" si="3"/>
        <v>248611.97899999985</v>
      </c>
      <c r="M5" s="13"/>
    </row>
    <row r="6" spans="1:13" x14ac:dyDescent="0.25">
      <c r="A6" t="s">
        <v>86</v>
      </c>
      <c r="B6" s="10">
        <f>+pivot!AN7</f>
        <v>3944839.51</v>
      </c>
      <c r="C6" s="10">
        <v>4375205</v>
      </c>
      <c r="D6" s="10">
        <f t="shared" si="4"/>
        <v>430365.49000000022</v>
      </c>
      <c r="E6" s="10"/>
      <c r="F6" s="10">
        <f t="shared" si="5"/>
        <v>3076974.8177999998</v>
      </c>
      <c r="G6" s="10">
        <f t="shared" si="0"/>
        <v>3412659.9</v>
      </c>
      <c r="H6" s="10">
        <f t="shared" si="1"/>
        <v>335685.08220000018</v>
      </c>
      <c r="J6" s="10">
        <f t="shared" si="6"/>
        <v>867864.69219999993</v>
      </c>
      <c r="K6" s="10">
        <f t="shared" si="2"/>
        <v>962545.1</v>
      </c>
      <c r="L6" s="10">
        <f t="shared" si="3"/>
        <v>94680.407800000045</v>
      </c>
    </row>
    <row r="7" spans="1:13" x14ac:dyDescent="0.25">
      <c r="A7" t="s">
        <v>67</v>
      </c>
      <c r="B7" s="10">
        <f>+B8-B6-B5-B4</f>
        <v>7883996.1300000008</v>
      </c>
      <c r="C7" s="10">
        <f t="shared" ref="C7" si="7">+C8-C6-C5-C4</f>
        <v>9520323</v>
      </c>
      <c r="D7" s="10">
        <f t="shared" ref="D7" si="8">+D8-D6-D5-D4</f>
        <v>1636326.870000001</v>
      </c>
      <c r="E7" s="10"/>
      <c r="F7" s="10">
        <f>+F8-F6-F5-F4</f>
        <v>5277919.3013999984</v>
      </c>
      <c r="G7" s="10">
        <f t="shared" ref="G7" si="9">+G8-G6-G5-G4</f>
        <v>6354129.1000000015</v>
      </c>
      <c r="H7" s="10">
        <f t="shared" ref="H7" si="10">+H8-H6-H5-H4</f>
        <v>1076209.7986000008</v>
      </c>
      <c r="J7" s="10">
        <f>+J8-J6-J5-J4</f>
        <v>2606076.8286000006</v>
      </c>
      <c r="K7" s="10">
        <f t="shared" ref="K7" si="11">+K8-K6-K5-K4</f>
        <v>3166193.9</v>
      </c>
      <c r="L7" s="10">
        <f t="shared" ref="L7" si="12">+L8-L6-L5-L4</f>
        <v>560117.07140000013</v>
      </c>
    </row>
    <row r="8" spans="1:13" x14ac:dyDescent="0.25">
      <c r="B8" s="12">
        <f>+F8+J8</f>
        <v>32168606</v>
      </c>
      <c r="C8" s="12">
        <f t="shared" ref="C8:D8" si="13">+G8+K8</f>
        <v>38806178</v>
      </c>
      <c r="D8" s="12">
        <f t="shared" si="13"/>
        <v>6637572</v>
      </c>
      <c r="E8" s="10"/>
      <c r="F8" s="12">
        <v>24219915</v>
      </c>
      <c r="G8" s="12">
        <v>29197096</v>
      </c>
      <c r="H8" s="12">
        <f>+G8-F8</f>
        <v>4977181</v>
      </c>
      <c r="J8" s="12">
        <v>7948691</v>
      </c>
      <c r="K8" s="12">
        <v>9609082</v>
      </c>
      <c r="L8" s="12">
        <f>+K8-J8</f>
        <v>1660391</v>
      </c>
    </row>
    <row r="9" spans="1:13" x14ac:dyDescent="0.25">
      <c r="B9" s="10"/>
      <c r="C9" s="10"/>
      <c r="D9" s="10"/>
      <c r="E9" s="10"/>
    </row>
    <row r="10" spans="1:13" x14ac:dyDescent="0.25">
      <c r="B10" s="10"/>
      <c r="C10" s="10"/>
      <c r="D10" s="10"/>
      <c r="E10" s="10"/>
    </row>
    <row r="17" spans="1:1" x14ac:dyDescent="0.25">
      <c r="A17" s="8"/>
    </row>
  </sheetData>
  <pageMargins left="0.7" right="0.7" top="0.75" bottom="0.75" header="0.3" footer="0.3"/>
  <pageSetup scale="91" fitToHeight="0" orientation="landscape" r:id="rId1"/>
  <headerFooter>
    <oddFooter xml:space="preserve">&amp;R&amp;"Times New Roman,Bold"&amp;12Attachment to Response to PSC-2 Question No. 24
Page &amp;P of &amp;N
Arbough&amp;"-,Regular"&amp;11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7"/>
  <sheetViews>
    <sheetView workbookViewId="0">
      <pane xSplit="1" ySplit="3" topLeftCell="V5" activePane="bottomRight" state="frozen"/>
      <selection activeCell="B8" sqref="B8"/>
      <selection pane="topRight" activeCell="B8" sqref="B8"/>
      <selection pane="bottomLeft" activeCell="B8" sqref="B8"/>
      <selection pane="bottomRight" activeCell="X15" sqref="X15"/>
    </sheetView>
  </sheetViews>
  <sheetFormatPr defaultRowHeight="15" x14ac:dyDescent="0.25"/>
  <cols>
    <col min="1" max="1" width="13.140625" customWidth="1"/>
    <col min="2" max="2" width="17.85546875" customWidth="1"/>
    <col min="3" max="3" width="10.5703125" customWidth="1"/>
    <col min="4" max="4" width="11" customWidth="1"/>
    <col min="5" max="5" width="10.5703125" customWidth="1"/>
    <col min="6" max="6" width="11.28515625" customWidth="1"/>
    <col min="7" max="8" width="10.5703125" customWidth="1"/>
    <col min="9" max="10" width="10.7109375" customWidth="1"/>
    <col min="11" max="11" width="10.5703125" customWidth="1"/>
    <col min="12" max="12" width="10.85546875" customWidth="1"/>
    <col min="13" max="13" width="10.7109375" customWidth="1"/>
    <col min="14" max="15" width="10.5703125" customWidth="1"/>
    <col min="16" max="16" width="11" customWidth="1"/>
    <col min="17" max="17" width="10.5703125" customWidth="1"/>
    <col min="18" max="18" width="11.28515625" customWidth="1"/>
    <col min="19" max="20" width="10.5703125" customWidth="1"/>
    <col min="21" max="22" width="10.7109375" customWidth="1"/>
    <col min="23" max="23" width="10.5703125" customWidth="1"/>
    <col min="24" max="24" width="10.85546875" customWidth="1"/>
    <col min="25" max="25" width="10.7109375" customWidth="1"/>
    <col min="26" max="27" width="10.5703125" customWidth="1"/>
    <col min="28" max="28" width="11" customWidth="1"/>
    <col min="29" max="29" width="10.5703125" customWidth="1"/>
    <col min="30" max="30" width="11.28515625" customWidth="1"/>
    <col min="31" max="31" width="10.5703125" customWidth="1"/>
    <col min="32" max="32" width="9.85546875" hidden="1" customWidth="1"/>
    <col min="33" max="34" width="10.7109375" hidden="1" customWidth="1"/>
    <col min="35" max="35" width="10.28515625" hidden="1" customWidth="1"/>
    <col min="36" max="36" width="10.85546875" hidden="1" customWidth="1"/>
    <col min="37" max="37" width="10.7109375" hidden="1" customWidth="1"/>
    <col min="38" max="38" width="15.28515625" bestFit="1" customWidth="1"/>
    <col min="39" max="40" width="15.28515625" customWidth="1"/>
    <col min="41" max="41" width="4.140625" customWidth="1"/>
    <col min="42" max="42" width="15.5703125" bestFit="1" customWidth="1"/>
    <col min="43" max="43" width="15.5703125" customWidth="1"/>
    <col min="44" max="44" width="16" bestFit="1" customWidth="1"/>
    <col min="45" max="45" width="15.42578125" bestFit="1" customWidth="1"/>
    <col min="46" max="46" width="16.28515625" bestFit="1" customWidth="1"/>
    <col min="47" max="47" width="15.42578125" bestFit="1" customWidth="1"/>
    <col min="48" max="48" width="14.85546875" bestFit="1" customWidth="1"/>
    <col min="49" max="50" width="15.7109375" bestFit="1" customWidth="1"/>
    <col min="51" max="51" width="15.28515625" bestFit="1" customWidth="1"/>
    <col min="52" max="52" width="15.85546875" bestFit="1" customWidth="1"/>
    <col min="53" max="53" width="15.7109375" bestFit="1" customWidth="1"/>
  </cols>
  <sheetData>
    <row r="1" spans="1:47" x14ac:dyDescent="0.25">
      <c r="A1" s="2" t="s">
        <v>37</v>
      </c>
      <c r="B1" t="s">
        <v>83</v>
      </c>
    </row>
    <row r="3" spans="1:47" x14ac:dyDescent="0.25">
      <c r="B3" s="2" t="s">
        <v>54</v>
      </c>
      <c r="AL3" s="8" t="s">
        <v>80</v>
      </c>
      <c r="AM3" s="8" t="s">
        <v>82</v>
      </c>
      <c r="AN3" s="8"/>
      <c r="AO3" s="8"/>
      <c r="AP3" s="8" t="s">
        <v>81</v>
      </c>
      <c r="AQ3" s="8"/>
    </row>
    <row r="4" spans="1:47" x14ac:dyDescent="0.25">
      <c r="B4">
        <v>2016</v>
      </c>
      <c r="N4">
        <v>2017</v>
      </c>
      <c r="Z4">
        <v>2018</v>
      </c>
      <c r="AL4" s="14">
        <f>SUM(D4:O4)</f>
        <v>2017</v>
      </c>
      <c r="AM4" s="14"/>
      <c r="AN4" s="14"/>
      <c r="AO4" s="14"/>
      <c r="AP4" s="14">
        <f>SUM(T4:AE4)</f>
        <v>2018</v>
      </c>
      <c r="AQ4" s="6"/>
      <c r="AR4" s="6">
        <f>+AP4-AL4</f>
        <v>1</v>
      </c>
      <c r="AT4" s="9"/>
    </row>
    <row r="5" spans="1:47" x14ac:dyDescent="0.25">
      <c r="A5" s="2" t="s">
        <v>52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  <c r="G5" t="s">
        <v>60</v>
      </c>
      <c r="H5" t="s">
        <v>61</v>
      </c>
      <c r="I5" t="s">
        <v>62</v>
      </c>
      <c r="J5" t="s">
        <v>63</v>
      </c>
      <c r="K5" t="s">
        <v>64</v>
      </c>
      <c r="L5" t="s">
        <v>65</v>
      </c>
      <c r="M5" t="s">
        <v>66</v>
      </c>
      <c r="N5" t="s">
        <v>55</v>
      </c>
      <c r="O5" t="s">
        <v>56</v>
      </c>
      <c r="P5" t="s">
        <v>57</v>
      </c>
      <c r="Q5" t="s">
        <v>58</v>
      </c>
      <c r="R5" t="s">
        <v>59</v>
      </c>
      <c r="S5" t="s">
        <v>60</v>
      </c>
      <c r="T5" t="s">
        <v>61</v>
      </c>
      <c r="U5" t="s">
        <v>62</v>
      </c>
      <c r="V5" t="s">
        <v>63</v>
      </c>
      <c r="W5" t="s">
        <v>64</v>
      </c>
      <c r="X5" t="s">
        <v>65</v>
      </c>
      <c r="Y5" t="s">
        <v>66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s="6"/>
      <c r="AM5" s="6"/>
      <c r="AN5" s="6"/>
      <c r="AO5" s="6"/>
      <c r="AP5" s="6"/>
      <c r="AQ5" s="6"/>
      <c r="AR5" s="6"/>
      <c r="AT5" s="9"/>
    </row>
    <row r="6" spans="1:47" x14ac:dyDescent="0.25">
      <c r="A6" s="3">
        <v>100</v>
      </c>
      <c r="B6" s="6">
        <v>0</v>
      </c>
      <c r="C6" s="6">
        <v>0</v>
      </c>
      <c r="D6" s="7">
        <v>3095697.39</v>
      </c>
      <c r="E6" s="7">
        <v>2733007.6399999997</v>
      </c>
      <c r="F6" s="7">
        <v>2858250.9299999997</v>
      </c>
      <c r="G6" s="7">
        <v>2509533.7999999998</v>
      </c>
      <c r="H6" s="7">
        <v>2189579.0499999998</v>
      </c>
      <c r="I6" s="7">
        <v>2701554.9000000004</v>
      </c>
      <c r="J6" s="7">
        <v>2308408</v>
      </c>
      <c r="K6" s="7">
        <v>2580545</v>
      </c>
      <c r="L6" s="7">
        <v>2616197</v>
      </c>
      <c r="M6" s="7">
        <v>2558612</v>
      </c>
      <c r="N6" s="7">
        <v>3012410</v>
      </c>
      <c r="O6" s="7">
        <v>3004809</v>
      </c>
      <c r="P6" s="6">
        <v>2951752</v>
      </c>
      <c r="Q6" s="6">
        <v>3042687</v>
      </c>
      <c r="R6" s="6">
        <v>2973845</v>
      </c>
      <c r="S6" s="6">
        <v>3105500</v>
      </c>
      <c r="T6" s="7">
        <v>3189394</v>
      </c>
      <c r="U6" s="7">
        <v>3099988</v>
      </c>
      <c r="V6" s="7">
        <v>3174627</v>
      </c>
      <c r="W6" s="7">
        <v>3108556</v>
      </c>
      <c r="X6" s="7">
        <v>3145961</v>
      </c>
      <c r="Y6" s="7">
        <v>3264410</v>
      </c>
      <c r="Z6" s="7">
        <v>3286578</v>
      </c>
      <c r="AA6" s="7">
        <v>3315240</v>
      </c>
      <c r="AB6" s="7">
        <v>3279988</v>
      </c>
      <c r="AC6" s="7">
        <v>3321257</v>
      </c>
      <c r="AD6" s="7">
        <v>3287286</v>
      </c>
      <c r="AE6" s="7">
        <v>3332899</v>
      </c>
      <c r="AF6" s="6"/>
      <c r="AG6" s="6"/>
      <c r="AH6" s="6"/>
      <c r="AI6" s="6"/>
      <c r="AJ6" s="6"/>
      <c r="AK6" s="6"/>
      <c r="AL6" s="15">
        <f t="shared" ref="AL6:AL16" si="0">SUM(D6:O6)</f>
        <v>32168604.710000001</v>
      </c>
      <c r="AM6" s="15">
        <f>SUM(AM7:AM16)</f>
        <v>0</v>
      </c>
      <c r="AN6" s="15">
        <f>SUM(AL6:AM6)</f>
        <v>32168604.710000001</v>
      </c>
      <c r="AO6" s="15"/>
      <c r="AP6" s="15">
        <f t="shared" ref="AP6:AP16" si="1">SUM(T6:AE6)</f>
        <v>38806184</v>
      </c>
      <c r="AQ6" s="15">
        <f>SUM(AQ7:AQ16)</f>
        <v>0</v>
      </c>
      <c r="AR6" s="15">
        <f>SUM(AP6:AQ6)</f>
        <v>38806184</v>
      </c>
      <c r="AS6" s="6">
        <f>SUM(AS7:AS16)</f>
        <v>6637579.2899999991</v>
      </c>
      <c r="AT6" s="5"/>
    </row>
    <row r="7" spans="1:47" x14ac:dyDescent="0.25">
      <c r="A7" s="4" t="s">
        <v>73</v>
      </c>
      <c r="B7" s="6">
        <v>0</v>
      </c>
      <c r="C7" s="6">
        <v>0</v>
      </c>
      <c r="D7" s="7">
        <v>338590.82</v>
      </c>
      <c r="E7" s="7">
        <v>332463.57</v>
      </c>
      <c r="F7" s="7">
        <v>329671.76999999996</v>
      </c>
      <c r="G7" s="7">
        <v>328502.36</v>
      </c>
      <c r="H7" s="7">
        <v>274896.65999999997</v>
      </c>
      <c r="I7" s="7">
        <v>337988.33</v>
      </c>
      <c r="J7" s="7">
        <v>363926</v>
      </c>
      <c r="K7" s="7">
        <v>364185</v>
      </c>
      <c r="L7" s="7">
        <v>364622</v>
      </c>
      <c r="M7" s="7">
        <v>365860</v>
      </c>
      <c r="N7" s="7">
        <v>397127</v>
      </c>
      <c r="O7" s="7">
        <v>398840</v>
      </c>
      <c r="P7" s="6">
        <v>395748</v>
      </c>
      <c r="Q7" s="6">
        <v>399862</v>
      </c>
      <c r="R7" s="6">
        <v>395888</v>
      </c>
      <c r="S7" s="6">
        <v>396499</v>
      </c>
      <c r="T7" s="7">
        <v>397689</v>
      </c>
      <c r="U7" s="7">
        <v>394466</v>
      </c>
      <c r="V7" s="7">
        <v>397222</v>
      </c>
      <c r="W7" s="7">
        <v>395262</v>
      </c>
      <c r="X7" s="7">
        <v>396745</v>
      </c>
      <c r="Y7" s="7">
        <v>398393</v>
      </c>
      <c r="Z7" s="7">
        <v>412788</v>
      </c>
      <c r="AA7" s="7">
        <v>415693</v>
      </c>
      <c r="AB7" s="7">
        <v>413489</v>
      </c>
      <c r="AC7" s="7">
        <v>415529</v>
      </c>
      <c r="AD7" s="7">
        <v>412646</v>
      </c>
      <c r="AE7" s="7">
        <v>414869</v>
      </c>
      <c r="AF7" s="6"/>
      <c r="AG7" s="6"/>
      <c r="AH7" s="6"/>
      <c r="AI7" s="6"/>
      <c r="AJ7" s="6"/>
      <c r="AK7" s="6"/>
      <c r="AL7" s="6">
        <f t="shared" si="0"/>
        <v>4196673.51</v>
      </c>
      <c r="AM7" s="6">
        <v>-251834</v>
      </c>
      <c r="AN7" s="6">
        <f>SUM(AL7:AM7)</f>
        <v>3944839.51</v>
      </c>
      <c r="AO7" s="6"/>
      <c r="AP7" s="6">
        <f t="shared" si="1"/>
        <v>4864791</v>
      </c>
      <c r="AQ7" s="6">
        <v>-465153</v>
      </c>
      <c r="AR7" s="6">
        <f>SUM(AP7:AQ7)</f>
        <v>4399638</v>
      </c>
      <c r="AS7" s="6">
        <f>AR7-AN7</f>
        <v>454798.49000000022</v>
      </c>
    </row>
    <row r="8" spans="1:47" x14ac:dyDescent="0.25">
      <c r="A8" s="4" t="s">
        <v>70</v>
      </c>
      <c r="B8" s="6">
        <v>0</v>
      </c>
      <c r="C8" s="6">
        <v>0</v>
      </c>
      <c r="D8" s="7">
        <v>67378.889999999985</v>
      </c>
      <c r="E8" s="7">
        <v>65250.12</v>
      </c>
      <c r="F8" s="7">
        <v>64795.51</v>
      </c>
      <c r="G8" s="7">
        <v>34381.26</v>
      </c>
      <c r="H8" s="7">
        <v>30974.39</v>
      </c>
      <c r="I8" s="7">
        <v>37506.629999999997</v>
      </c>
      <c r="J8" s="7">
        <v>52654</v>
      </c>
      <c r="K8" s="7">
        <v>52716</v>
      </c>
      <c r="L8" s="7">
        <v>52822</v>
      </c>
      <c r="M8" s="7">
        <v>53120</v>
      </c>
      <c r="N8" s="7">
        <v>60643</v>
      </c>
      <c r="O8" s="7">
        <v>60902</v>
      </c>
      <c r="P8" s="6">
        <v>60436</v>
      </c>
      <c r="Q8" s="6">
        <v>61054</v>
      </c>
      <c r="R8" s="6">
        <v>60458</v>
      </c>
      <c r="S8" s="6">
        <v>60552</v>
      </c>
      <c r="T8" s="7">
        <v>60733</v>
      </c>
      <c r="U8" s="7">
        <v>60243</v>
      </c>
      <c r="V8" s="7">
        <v>60660</v>
      </c>
      <c r="W8" s="7">
        <v>60365</v>
      </c>
      <c r="X8" s="7">
        <v>60589</v>
      </c>
      <c r="Y8" s="7">
        <v>60840</v>
      </c>
      <c r="Z8" s="7">
        <v>63353</v>
      </c>
      <c r="AA8" s="7">
        <v>63791</v>
      </c>
      <c r="AB8" s="7">
        <v>63459</v>
      </c>
      <c r="AC8" s="7">
        <v>63766</v>
      </c>
      <c r="AD8" s="7">
        <v>63333</v>
      </c>
      <c r="AE8" s="7">
        <v>63669</v>
      </c>
      <c r="AF8" s="6"/>
      <c r="AG8" s="6"/>
      <c r="AH8" s="6"/>
      <c r="AI8" s="6"/>
      <c r="AJ8" s="6"/>
      <c r="AK8" s="6"/>
      <c r="AL8" s="6">
        <f t="shared" si="0"/>
        <v>633143.80000000005</v>
      </c>
      <c r="AM8" s="6">
        <v>-40048</v>
      </c>
      <c r="AN8" s="6">
        <f t="shared" ref="AN8:AN16" si="2">SUM(AL8:AM8)</f>
        <v>593095.80000000005</v>
      </c>
      <c r="AO8" s="6"/>
      <c r="AP8" s="6">
        <f t="shared" si="1"/>
        <v>744801</v>
      </c>
      <c r="AQ8" s="6">
        <v>-76243</v>
      </c>
      <c r="AR8" s="6">
        <f t="shared" ref="AR8:AR16" si="3">SUM(AP8:AQ8)</f>
        <v>668558</v>
      </c>
      <c r="AS8" s="6">
        <f t="shared" ref="AS8:AS17" si="4">AR8-AN8</f>
        <v>75462.199999999953</v>
      </c>
    </row>
    <row r="9" spans="1:47" x14ac:dyDescent="0.25">
      <c r="A9" s="4" t="s">
        <v>75</v>
      </c>
      <c r="B9" s="6">
        <v>0</v>
      </c>
      <c r="C9" s="6">
        <v>0</v>
      </c>
      <c r="D9" s="7">
        <v>309516.19</v>
      </c>
      <c r="E9" s="7">
        <v>274674.1100000001</v>
      </c>
      <c r="F9" s="7">
        <v>293095.92</v>
      </c>
      <c r="G9" s="7">
        <v>175790.52000000002</v>
      </c>
      <c r="H9" s="7">
        <v>123590.66000000002</v>
      </c>
      <c r="I9" s="7">
        <v>170984.38</v>
      </c>
      <c r="J9" s="7">
        <v>241661</v>
      </c>
      <c r="K9" s="7">
        <v>384390</v>
      </c>
      <c r="L9" s="7">
        <v>384554</v>
      </c>
      <c r="M9" s="7">
        <v>242389</v>
      </c>
      <c r="N9" s="7">
        <v>291154</v>
      </c>
      <c r="O9" s="7">
        <v>292183</v>
      </c>
      <c r="P9" s="6">
        <v>290393</v>
      </c>
      <c r="Q9" s="6">
        <v>292607</v>
      </c>
      <c r="R9" s="6">
        <v>290526</v>
      </c>
      <c r="S9" s="6">
        <v>291074</v>
      </c>
      <c r="T9" s="7">
        <v>291881</v>
      </c>
      <c r="U9" s="7">
        <v>289735</v>
      </c>
      <c r="V9" s="7">
        <v>291383</v>
      </c>
      <c r="W9" s="7">
        <v>290305</v>
      </c>
      <c r="X9" s="7">
        <v>291171</v>
      </c>
      <c r="Y9" s="7">
        <v>292311</v>
      </c>
      <c r="Z9" s="7">
        <v>283455</v>
      </c>
      <c r="AA9" s="7">
        <v>285155</v>
      </c>
      <c r="AB9" s="7">
        <v>283862</v>
      </c>
      <c r="AC9" s="7">
        <v>285008</v>
      </c>
      <c r="AD9" s="7">
        <v>283521</v>
      </c>
      <c r="AE9" s="7">
        <v>284828</v>
      </c>
      <c r="AF9" s="6"/>
      <c r="AG9" s="6"/>
      <c r="AH9" s="6"/>
      <c r="AI9" s="6"/>
      <c r="AJ9" s="6"/>
      <c r="AK9" s="6"/>
      <c r="AL9" s="6">
        <f t="shared" si="0"/>
        <v>3183982.78</v>
      </c>
      <c r="AM9" s="6">
        <v>-174827</v>
      </c>
      <c r="AN9" s="6">
        <f t="shared" si="2"/>
        <v>3009155.78</v>
      </c>
      <c r="AO9" s="6"/>
      <c r="AP9" s="6">
        <f t="shared" si="1"/>
        <v>3452615</v>
      </c>
      <c r="AQ9" s="6">
        <v>-427834</v>
      </c>
      <c r="AR9" s="6">
        <f t="shared" si="3"/>
        <v>3024781</v>
      </c>
      <c r="AS9" s="6">
        <f t="shared" si="4"/>
        <v>15625.220000000205</v>
      </c>
    </row>
    <row r="10" spans="1:47" x14ac:dyDescent="0.25">
      <c r="A10" s="4" t="s">
        <v>74</v>
      </c>
      <c r="B10" s="6">
        <v>0</v>
      </c>
      <c r="C10" s="6">
        <v>0</v>
      </c>
      <c r="D10" s="7">
        <v>30399.739999999998</v>
      </c>
      <c r="E10" s="7">
        <v>30199.98</v>
      </c>
      <c r="F10" s="7">
        <v>30158.980000000003</v>
      </c>
      <c r="G10" s="7">
        <v>33582.85</v>
      </c>
      <c r="H10" s="7">
        <v>28477.279999999999</v>
      </c>
      <c r="I10" s="7">
        <v>34896.910000000003</v>
      </c>
      <c r="J10" s="7">
        <v>38127</v>
      </c>
      <c r="K10" s="7">
        <v>38145</v>
      </c>
      <c r="L10" s="7">
        <v>38174</v>
      </c>
      <c r="M10" s="7">
        <v>-91742</v>
      </c>
      <c r="N10" s="7">
        <v>34520</v>
      </c>
      <c r="O10" s="7">
        <v>34661</v>
      </c>
      <c r="P10" s="6">
        <v>34408</v>
      </c>
      <c r="Q10" s="6">
        <v>34738</v>
      </c>
      <c r="R10" s="6">
        <v>34422</v>
      </c>
      <c r="S10" s="6">
        <v>34480</v>
      </c>
      <c r="T10" s="7">
        <v>34582</v>
      </c>
      <c r="U10" s="7">
        <v>34308</v>
      </c>
      <c r="V10" s="7">
        <v>34535</v>
      </c>
      <c r="W10" s="7">
        <v>34377</v>
      </c>
      <c r="X10" s="7">
        <v>34498</v>
      </c>
      <c r="Y10" s="7">
        <v>34640</v>
      </c>
      <c r="Z10" s="7">
        <v>34456</v>
      </c>
      <c r="AA10" s="7">
        <v>34693</v>
      </c>
      <c r="AB10" s="7">
        <v>34513</v>
      </c>
      <c r="AC10" s="7">
        <v>34678</v>
      </c>
      <c r="AD10" s="7">
        <v>34450</v>
      </c>
      <c r="AE10" s="7">
        <v>34632</v>
      </c>
      <c r="AF10" s="6"/>
      <c r="AG10" s="6"/>
      <c r="AH10" s="6"/>
      <c r="AI10" s="6"/>
      <c r="AJ10" s="6"/>
      <c r="AK10" s="6"/>
      <c r="AL10" s="6">
        <f t="shared" si="0"/>
        <v>279600.74</v>
      </c>
      <c r="AM10" s="6">
        <v>-14094</v>
      </c>
      <c r="AN10" s="6">
        <f t="shared" si="2"/>
        <v>265506.74</v>
      </c>
      <c r="AO10" s="6"/>
      <c r="AP10" s="6">
        <f t="shared" si="1"/>
        <v>414362</v>
      </c>
      <c r="AQ10" s="6">
        <v>-22972</v>
      </c>
      <c r="AR10" s="6">
        <f t="shared" si="3"/>
        <v>391390</v>
      </c>
      <c r="AS10" s="6">
        <f t="shared" si="4"/>
        <v>125883.26000000001</v>
      </c>
    </row>
    <row r="11" spans="1:47" x14ac:dyDescent="0.25">
      <c r="A11" s="4" t="s">
        <v>68</v>
      </c>
      <c r="B11" s="6">
        <v>0</v>
      </c>
      <c r="C11" s="6">
        <v>0</v>
      </c>
      <c r="D11" s="7">
        <v>39296.390000000007</v>
      </c>
      <c r="E11" s="7">
        <v>38427.329999999994</v>
      </c>
      <c r="F11" s="7">
        <v>38252.560000000005</v>
      </c>
      <c r="G11" s="7">
        <v>36052.910000000003</v>
      </c>
      <c r="H11" s="7">
        <v>30093.870000000003</v>
      </c>
      <c r="I11" s="7">
        <v>37041.579999999994</v>
      </c>
      <c r="J11" s="7">
        <v>39099</v>
      </c>
      <c r="K11" s="7">
        <v>39129</v>
      </c>
      <c r="L11" s="7">
        <v>39180</v>
      </c>
      <c r="M11" s="7">
        <v>39323</v>
      </c>
      <c r="N11" s="7">
        <v>46066</v>
      </c>
      <c r="O11" s="7">
        <v>46265</v>
      </c>
      <c r="P11" s="6">
        <v>45906</v>
      </c>
      <c r="Q11" s="6">
        <v>46384</v>
      </c>
      <c r="R11" s="6">
        <v>45922</v>
      </c>
      <c r="S11" s="6">
        <v>45993</v>
      </c>
      <c r="T11" s="7">
        <v>46131</v>
      </c>
      <c r="U11" s="7">
        <v>45757</v>
      </c>
      <c r="V11" s="7">
        <v>46078</v>
      </c>
      <c r="W11" s="7">
        <v>45850</v>
      </c>
      <c r="X11" s="7">
        <v>46022</v>
      </c>
      <c r="Y11" s="7">
        <v>46213</v>
      </c>
      <c r="Z11" s="7">
        <v>60738</v>
      </c>
      <c r="AA11" s="7">
        <v>61075</v>
      </c>
      <c r="AB11" s="7">
        <v>60819</v>
      </c>
      <c r="AC11" s="7">
        <v>61056</v>
      </c>
      <c r="AD11" s="7">
        <v>60721</v>
      </c>
      <c r="AE11" s="7">
        <v>60979</v>
      </c>
      <c r="AF11" s="6"/>
      <c r="AG11" s="6"/>
      <c r="AH11" s="6"/>
      <c r="AI11" s="6"/>
      <c r="AJ11" s="6"/>
      <c r="AK11" s="6"/>
      <c r="AL11" s="6">
        <f t="shared" si="0"/>
        <v>468226.64</v>
      </c>
      <c r="AM11" s="6">
        <v>-27832</v>
      </c>
      <c r="AN11" s="6">
        <f t="shared" si="2"/>
        <v>440394.64</v>
      </c>
      <c r="AO11" s="6"/>
      <c r="AP11" s="6">
        <f t="shared" si="1"/>
        <v>641439</v>
      </c>
      <c r="AQ11" s="6">
        <v>-60839</v>
      </c>
      <c r="AR11" s="6">
        <f t="shared" si="3"/>
        <v>580600</v>
      </c>
      <c r="AS11" s="6">
        <f t="shared" si="4"/>
        <v>140205.35999999999</v>
      </c>
    </row>
    <row r="12" spans="1:47" x14ac:dyDescent="0.25">
      <c r="A12" s="4" t="s">
        <v>71</v>
      </c>
      <c r="B12" s="6">
        <v>0</v>
      </c>
      <c r="C12" s="6">
        <v>0</v>
      </c>
      <c r="D12" s="7">
        <v>42311.539999999994</v>
      </c>
      <c r="E12" s="7">
        <v>41374.57</v>
      </c>
      <c r="F12" s="7">
        <v>41186.480000000003</v>
      </c>
      <c r="G12" s="7">
        <v>35864.469999999994</v>
      </c>
      <c r="H12" s="7">
        <v>29541.91</v>
      </c>
      <c r="I12" s="7">
        <v>36520.370000000003</v>
      </c>
      <c r="J12" s="7">
        <v>41920</v>
      </c>
      <c r="K12" s="7">
        <v>41952</v>
      </c>
      <c r="L12" s="7">
        <v>42007</v>
      </c>
      <c r="M12" s="7">
        <v>42162</v>
      </c>
      <c r="N12" s="7">
        <v>49642</v>
      </c>
      <c r="O12" s="7">
        <v>49855</v>
      </c>
      <c r="P12" s="6">
        <v>49469</v>
      </c>
      <c r="Q12" s="6">
        <v>49983</v>
      </c>
      <c r="R12" s="6">
        <v>49487</v>
      </c>
      <c r="S12" s="6">
        <v>49563</v>
      </c>
      <c r="T12" s="7">
        <v>49712</v>
      </c>
      <c r="U12" s="7">
        <v>49309</v>
      </c>
      <c r="V12" s="7">
        <v>49654</v>
      </c>
      <c r="W12" s="7">
        <v>49408</v>
      </c>
      <c r="X12" s="7">
        <v>49593</v>
      </c>
      <c r="Y12" s="7">
        <v>49800</v>
      </c>
      <c r="Z12" s="7">
        <v>58295</v>
      </c>
      <c r="AA12" s="7">
        <v>58658</v>
      </c>
      <c r="AB12" s="7">
        <v>58382</v>
      </c>
      <c r="AC12" s="7">
        <v>58637</v>
      </c>
      <c r="AD12" s="7">
        <v>58277</v>
      </c>
      <c r="AE12" s="7">
        <v>58554</v>
      </c>
      <c r="AF12" s="6"/>
      <c r="AG12" s="6"/>
      <c r="AH12" s="6"/>
      <c r="AI12" s="6"/>
      <c r="AJ12" s="6"/>
      <c r="AK12" s="6"/>
      <c r="AL12" s="6">
        <f t="shared" si="0"/>
        <v>494337.33999999997</v>
      </c>
      <c r="AM12" s="6">
        <v>-27094</v>
      </c>
      <c r="AN12" s="6">
        <f t="shared" si="2"/>
        <v>467243.33999999997</v>
      </c>
      <c r="AO12" s="6"/>
      <c r="AP12" s="6">
        <f t="shared" si="1"/>
        <v>648279</v>
      </c>
      <c r="AQ12" s="6">
        <v>-61728</v>
      </c>
      <c r="AR12" s="6">
        <f t="shared" si="3"/>
        <v>586551</v>
      </c>
      <c r="AS12" s="6">
        <f t="shared" si="4"/>
        <v>119307.66000000003</v>
      </c>
    </row>
    <row r="13" spans="1:47" x14ac:dyDescent="0.25">
      <c r="A13" s="4" t="s">
        <v>69</v>
      </c>
      <c r="B13" s="6">
        <v>0</v>
      </c>
      <c r="C13" s="6">
        <v>0</v>
      </c>
      <c r="D13" s="7">
        <v>1180599.1499999999</v>
      </c>
      <c r="E13" s="7">
        <v>953901.09000000008</v>
      </c>
      <c r="F13" s="7">
        <v>950562.49</v>
      </c>
      <c r="G13" s="7">
        <v>783817.93</v>
      </c>
      <c r="H13" s="7">
        <v>706471.05999999994</v>
      </c>
      <c r="I13" s="7">
        <v>872140.83</v>
      </c>
      <c r="J13" s="7">
        <v>930578</v>
      </c>
      <c r="K13" s="7">
        <v>1001250</v>
      </c>
      <c r="L13" s="7">
        <v>1002382</v>
      </c>
      <c r="M13" s="7">
        <v>1201585</v>
      </c>
      <c r="N13" s="7">
        <v>1135572</v>
      </c>
      <c r="O13" s="7">
        <v>1140793</v>
      </c>
      <c r="P13" s="6">
        <v>1131385</v>
      </c>
      <c r="Q13" s="6">
        <v>1143858</v>
      </c>
      <c r="R13" s="6">
        <v>1131826</v>
      </c>
      <c r="S13" s="6">
        <v>1133740</v>
      </c>
      <c r="T13" s="7">
        <v>1137390</v>
      </c>
      <c r="U13" s="7">
        <v>1127510</v>
      </c>
      <c r="V13" s="7">
        <v>1135909</v>
      </c>
      <c r="W13" s="7">
        <v>1129962</v>
      </c>
      <c r="X13" s="7">
        <v>1134475</v>
      </c>
      <c r="Y13" s="7">
        <v>1139539</v>
      </c>
      <c r="Z13" s="7">
        <v>1173234</v>
      </c>
      <c r="AA13" s="7">
        <v>1182076</v>
      </c>
      <c r="AB13" s="7">
        <v>1175368</v>
      </c>
      <c r="AC13" s="7">
        <v>1181563</v>
      </c>
      <c r="AD13" s="7">
        <v>1172842</v>
      </c>
      <c r="AE13" s="7">
        <v>1179610</v>
      </c>
      <c r="AF13" s="6"/>
      <c r="AG13" s="6"/>
      <c r="AH13" s="6"/>
      <c r="AI13" s="6"/>
      <c r="AJ13" s="6"/>
      <c r="AK13" s="6"/>
      <c r="AL13" s="6">
        <f t="shared" si="0"/>
        <v>11859652.550000001</v>
      </c>
      <c r="AM13" s="6">
        <v>-682973</v>
      </c>
      <c r="AN13" s="6">
        <f t="shared" si="2"/>
        <v>11176679.550000001</v>
      </c>
      <c r="AO13" s="6"/>
      <c r="AP13" s="6">
        <f t="shared" si="1"/>
        <v>13869478</v>
      </c>
      <c r="AQ13" s="6">
        <v>-1533910</v>
      </c>
      <c r="AR13" s="6">
        <f t="shared" si="3"/>
        <v>12335568</v>
      </c>
      <c r="AS13" s="6">
        <f t="shared" si="4"/>
        <v>1158888.4499999993</v>
      </c>
      <c r="AU13" s="9"/>
    </row>
    <row r="14" spans="1:47" x14ac:dyDescent="0.25">
      <c r="A14" s="4" t="s">
        <v>67</v>
      </c>
      <c r="B14" s="6">
        <v>0</v>
      </c>
      <c r="C14" s="6">
        <v>0</v>
      </c>
      <c r="D14" s="7">
        <v>161397.44000000003</v>
      </c>
      <c r="E14" s="7">
        <v>176804.15</v>
      </c>
      <c r="F14" s="7">
        <v>199463.27999999997</v>
      </c>
      <c r="G14" s="7">
        <v>185241.94999999998</v>
      </c>
      <c r="H14" s="7">
        <v>124485.91</v>
      </c>
      <c r="I14" s="7">
        <v>207682.93999999997</v>
      </c>
      <c r="J14" s="7">
        <v>-188876</v>
      </c>
      <c r="K14" s="7">
        <v>-201936</v>
      </c>
      <c r="L14" s="7">
        <v>-169523</v>
      </c>
      <c r="M14" s="7">
        <v>-88999</v>
      </c>
      <c r="N14" s="7">
        <v>-259134</v>
      </c>
      <c r="O14" s="7">
        <v>-280058</v>
      </c>
      <c r="P14" s="6">
        <v>-309088</v>
      </c>
      <c r="Q14" s="6">
        <v>-250052</v>
      </c>
      <c r="R14" s="6">
        <v>-288112</v>
      </c>
      <c r="S14" s="6">
        <v>-161293</v>
      </c>
      <c r="T14" s="7">
        <v>-86691</v>
      </c>
      <c r="U14" s="7">
        <v>-150935</v>
      </c>
      <c r="V14" s="7">
        <v>-97735</v>
      </c>
      <c r="W14" s="7">
        <v>-148603</v>
      </c>
      <c r="X14" s="7">
        <v>-122721</v>
      </c>
      <c r="Y14" s="7">
        <v>-17159</v>
      </c>
      <c r="Z14" s="7">
        <v>-75322</v>
      </c>
      <c r="AA14" s="7">
        <v>-69237</v>
      </c>
      <c r="AB14" s="7">
        <v>-87362</v>
      </c>
      <c r="AC14" s="7">
        <v>-61923</v>
      </c>
      <c r="AD14" s="7">
        <v>-73576</v>
      </c>
      <c r="AE14" s="7">
        <v>-45240</v>
      </c>
      <c r="AF14" s="6"/>
      <c r="AG14" s="6"/>
      <c r="AH14" s="6"/>
      <c r="AI14" s="6"/>
      <c r="AJ14" s="6"/>
      <c r="AK14" s="6"/>
      <c r="AL14" s="6">
        <f t="shared" si="0"/>
        <v>-133450.33000000007</v>
      </c>
      <c r="AM14" s="6">
        <f>-92374+1921692</f>
        <v>1829318</v>
      </c>
      <c r="AN14" s="6">
        <f t="shared" si="2"/>
        <v>1695867.67</v>
      </c>
      <c r="AO14" s="6"/>
      <c r="AP14" s="6">
        <f t="shared" si="1"/>
        <v>-1036504</v>
      </c>
      <c r="AQ14" s="6">
        <f>-161487+3843385</f>
        <v>3681898</v>
      </c>
      <c r="AR14" s="6">
        <f t="shared" si="3"/>
        <v>2645394</v>
      </c>
      <c r="AS14" s="6">
        <f t="shared" si="4"/>
        <v>949526.33000000007</v>
      </c>
      <c r="AU14" s="9"/>
    </row>
    <row r="15" spans="1:47" x14ac:dyDescent="0.25">
      <c r="A15" s="4" t="s">
        <v>72</v>
      </c>
      <c r="B15" s="6">
        <v>0</v>
      </c>
      <c r="C15" s="6">
        <v>0</v>
      </c>
      <c r="D15" s="7">
        <v>649675.80000000005</v>
      </c>
      <c r="E15" s="7">
        <v>723501.22</v>
      </c>
      <c r="F15" s="7">
        <v>815104.89000000013</v>
      </c>
      <c r="G15" s="7">
        <v>788597.21</v>
      </c>
      <c r="H15" s="7">
        <v>752339.94000000006</v>
      </c>
      <c r="I15" s="7">
        <v>857318.75000000012</v>
      </c>
      <c r="J15" s="7">
        <v>677566</v>
      </c>
      <c r="K15" s="7">
        <v>748884</v>
      </c>
      <c r="L15" s="7">
        <v>750019</v>
      </c>
      <c r="M15" s="7">
        <v>682588</v>
      </c>
      <c r="N15" s="7">
        <v>1127343</v>
      </c>
      <c r="O15" s="7">
        <v>1131325</v>
      </c>
      <c r="P15" s="6">
        <v>1124078</v>
      </c>
      <c r="Q15" s="6">
        <v>1133863</v>
      </c>
      <c r="R15" s="6">
        <v>1124366</v>
      </c>
      <c r="S15" s="6">
        <v>1125635</v>
      </c>
      <c r="T15" s="7">
        <v>1128321</v>
      </c>
      <c r="U15" s="7">
        <v>1121006</v>
      </c>
      <c r="V15" s="7">
        <v>1127420</v>
      </c>
      <c r="W15" s="7">
        <v>1122781</v>
      </c>
      <c r="X15" s="7">
        <v>1126249</v>
      </c>
      <c r="Y15" s="7">
        <v>1129954</v>
      </c>
      <c r="Z15" s="7">
        <v>1135735</v>
      </c>
      <c r="AA15" s="7">
        <v>1142527</v>
      </c>
      <c r="AB15" s="7">
        <v>1137379</v>
      </c>
      <c r="AC15" s="7">
        <v>1142187</v>
      </c>
      <c r="AD15" s="7">
        <v>1135280</v>
      </c>
      <c r="AE15" s="7">
        <v>1140469</v>
      </c>
      <c r="AF15" s="6"/>
      <c r="AG15" s="6"/>
      <c r="AH15" s="6"/>
      <c r="AI15" s="6"/>
      <c r="AJ15" s="6"/>
      <c r="AK15" s="6"/>
      <c r="AL15" s="6">
        <f t="shared" si="0"/>
        <v>9704262.8100000005</v>
      </c>
      <c r="AM15" s="6">
        <v>-541172</v>
      </c>
      <c r="AN15" s="6">
        <f t="shared" si="2"/>
        <v>9163090.8100000005</v>
      </c>
      <c r="AO15" s="6"/>
      <c r="AP15" s="6">
        <f t="shared" si="1"/>
        <v>13589308</v>
      </c>
      <c r="AQ15" s="6">
        <v>-896674</v>
      </c>
      <c r="AR15" s="6">
        <f t="shared" si="3"/>
        <v>12692634</v>
      </c>
      <c r="AS15" s="6">
        <f t="shared" si="4"/>
        <v>3529543.1899999995</v>
      </c>
      <c r="AT15" s="6"/>
      <c r="AU15" s="5"/>
    </row>
    <row r="16" spans="1:47" x14ac:dyDescent="0.25">
      <c r="A16" s="4" t="s">
        <v>76</v>
      </c>
      <c r="B16" s="6">
        <v>0</v>
      </c>
      <c r="C16" s="6">
        <v>0</v>
      </c>
      <c r="D16" s="7">
        <v>276531.43</v>
      </c>
      <c r="E16" s="7">
        <v>96411.5</v>
      </c>
      <c r="F16" s="7">
        <v>95959.049999999988</v>
      </c>
      <c r="G16" s="7">
        <v>107702.34</v>
      </c>
      <c r="H16" s="7">
        <v>88707.37</v>
      </c>
      <c r="I16" s="7">
        <v>109474.18000000002</v>
      </c>
      <c r="J16" s="7">
        <v>111753</v>
      </c>
      <c r="K16" s="7">
        <v>111830</v>
      </c>
      <c r="L16" s="7">
        <v>111960</v>
      </c>
      <c r="M16" s="7">
        <v>112326</v>
      </c>
      <c r="N16" s="7">
        <v>129477</v>
      </c>
      <c r="O16" s="7">
        <v>130043</v>
      </c>
      <c r="P16" s="6">
        <v>129017</v>
      </c>
      <c r="Q16" s="6">
        <v>130390</v>
      </c>
      <c r="R16" s="6">
        <v>129062</v>
      </c>
      <c r="S16" s="6">
        <v>129257</v>
      </c>
      <c r="T16" s="7">
        <v>129646</v>
      </c>
      <c r="U16" s="7">
        <v>128589</v>
      </c>
      <c r="V16" s="7">
        <v>129501</v>
      </c>
      <c r="W16" s="7">
        <v>128849</v>
      </c>
      <c r="X16" s="7">
        <v>129340</v>
      </c>
      <c r="Y16" s="7">
        <v>129879</v>
      </c>
      <c r="Z16" s="7">
        <v>139846</v>
      </c>
      <c r="AA16" s="7">
        <v>140809</v>
      </c>
      <c r="AB16" s="7">
        <v>140079</v>
      </c>
      <c r="AC16" s="7">
        <v>140756</v>
      </c>
      <c r="AD16" s="7">
        <v>139792</v>
      </c>
      <c r="AE16" s="7">
        <v>140529</v>
      </c>
      <c r="AF16" s="6"/>
      <c r="AG16" s="6"/>
      <c r="AH16" s="6"/>
      <c r="AI16" s="6"/>
      <c r="AJ16" s="6"/>
      <c r="AK16" s="6"/>
      <c r="AL16" s="6">
        <f t="shared" si="0"/>
        <v>1482174.87</v>
      </c>
      <c r="AM16" s="6">
        <v>-69444</v>
      </c>
      <c r="AN16" s="6">
        <f t="shared" si="2"/>
        <v>1412730.87</v>
      </c>
      <c r="AO16" s="6"/>
      <c r="AP16" s="6">
        <f t="shared" si="1"/>
        <v>1617615</v>
      </c>
      <c r="AQ16" s="6">
        <v>-136545</v>
      </c>
      <c r="AR16" s="6">
        <f t="shared" si="3"/>
        <v>1481070</v>
      </c>
      <c r="AS16" s="6">
        <f t="shared" si="4"/>
        <v>68339.129999999888</v>
      </c>
    </row>
    <row r="17" spans="1:45" x14ac:dyDescent="0.25">
      <c r="A17" s="3" t="s">
        <v>53</v>
      </c>
      <c r="B17" s="6">
        <v>0</v>
      </c>
      <c r="C17" s="6">
        <v>0</v>
      </c>
      <c r="D17" s="7">
        <v>3095697.39</v>
      </c>
      <c r="E17" s="7">
        <v>2733007.6399999997</v>
      </c>
      <c r="F17" s="7">
        <v>2858250.9299999997</v>
      </c>
      <c r="G17" s="7">
        <v>2509533.7999999998</v>
      </c>
      <c r="H17" s="7">
        <v>2189579.0499999998</v>
      </c>
      <c r="I17" s="7">
        <v>2701554.9000000004</v>
      </c>
      <c r="J17" s="7">
        <v>2308408</v>
      </c>
      <c r="K17" s="7">
        <v>2580545</v>
      </c>
      <c r="L17" s="7">
        <v>2616197</v>
      </c>
      <c r="M17" s="7">
        <v>2558612</v>
      </c>
      <c r="N17" s="7">
        <v>3012410</v>
      </c>
      <c r="O17" s="7">
        <v>3004809</v>
      </c>
      <c r="P17" s="6">
        <v>2951752</v>
      </c>
      <c r="Q17" s="6">
        <v>3042687</v>
      </c>
      <c r="R17" s="6">
        <v>2973845</v>
      </c>
      <c r="S17" s="6">
        <v>3105500</v>
      </c>
      <c r="T17" s="7">
        <v>3189394</v>
      </c>
      <c r="U17" s="7">
        <v>3099988</v>
      </c>
      <c r="V17" s="7">
        <v>3174627</v>
      </c>
      <c r="W17" s="7">
        <v>3108556</v>
      </c>
      <c r="X17" s="7">
        <v>3145961</v>
      </c>
      <c r="Y17" s="7">
        <v>3264410</v>
      </c>
      <c r="Z17" s="7">
        <v>3286578</v>
      </c>
      <c r="AA17" s="7">
        <v>3315240</v>
      </c>
      <c r="AB17" s="7">
        <v>3279988</v>
      </c>
      <c r="AC17" s="7">
        <v>3321257</v>
      </c>
      <c r="AD17" s="7">
        <v>3287286</v>
      </c>
      <c r="AE17" s="7">
        <v>3332899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>
        <f t="shared" si="4"/>
        <v>0</v>
      </c>
    </row>
  </sheetData>
  <pageMargins left="0.7" right="0.7" top="0.75" bottom="0.75" header="0.3" footer="0.3"/>
  <pageSetup scale="26" fitToHeight="0" orientation="landscape" r:id="rId2"/>
  <headerFooter>
    <oddFooter xml:space="preserve">&amp;R&amp;"Times New Roman,Bold"&amp;12Attachment to Response to PSC-2 Question No. 24
Page &amp;P of &amp;N
Arbough&amp;"-,Regular"&amp;11
</oddFooter>
  </headerFooter>
  <ignoredErrors>
    <ignoredError sqref="AR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9"/>
  <sheetViews>
    <sheetView topLeftCell="G1" workbookViewId="0">
      <selection activeCell="S1" sqref="S1:U1048576"/>
    </sheetView>
  </sheetViews>
  <sheetFormatPr defaultRowHeight="15" x14ac:dyDescent="0.25"/>
  <cols>
    <col min="4" max="4" width="5" bestFit="1" customWidth="1"/>
    <col min="5" max="6" width="10" bestFit="1" customWidth="1"/>
    <col min="7" max="11" width="12.5703125" bestFit="1" customWidth="1"/>
    <col min="12" max="12" width="11.85546875" bestFit="1" customWidth="1"/>
    <col min="13" max="16" width="10" bestFit="1" customWidth="1"/>
    <col min="17" max="17" width="11.5703125" bestFit="1" customWidth="1"/>
    <col min="18" max="18" width="11.140625" bestFit="1" customWidth="1"/>
  </cols>
  <sheetData>
    <row r="1" spans="1:18" x14ac:dyDescent="0.25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79</v>
      </c>
    </row>
    <row r="2" spans="1:18" x14ac:dyDescent="0.25">
      <c r="A2">
        <v>100</v>
      </c>
      <c r="B2" t="s">
        <v>0</v>
      </c>
      <c r="C2" t="s">
        <v>1</v>
      </c>
      <c r="D2">
        <v>2016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28</v>
      </c>
      <c r="R2" t="str">
        <f>VLOOKUP(C2,'Lookup Table'!$A$2:$C$32,3,FALSE)</f>
        <v>Other</v>
      </c>
    </row>
    <row r="3" spans="1:18" x14ac:dyDescent="0.25">
      <c r="A3">
        <v>100</v>
      </c>
      <c r="B3" t="s">
        <v>2</v>
      </c>
      <c r="C3" t="s">
        <v>3</v>
      </c>
      <c r="D3">
        <v>2016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1315</v>
      </c>
      <c r="N3" s="1">
        <v>175</v>
      </c>
      <c r="O3" s="1">
        <v>713</v>
      </c>
      <c r="P3" s="1">
        <v>1315</v>
      </c>
      <c r="Q3" s="1">
        <v>20613</v>
      </c>
      <c r="R3" t="str">
        <f>VLOOKUP(C3,'Lookup Table'!$A$2:$C$32,3,FALSE)</f>
        <v>Other</v>
      </c>
    </row>
    <row r="4" spans="1:18" x14ac:dyDescent="0.25">
      <c r="A4">
        <v>100</v>
      </c>
      <c r="B4" t="s">
        <v>2</v>
      </c>
      <c r="C4" t="s">
        <v>4</v>
      </c>
      <c r="D4">
        <v>2016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21081</v>
      </c>
      <c r="N4" s="1">
        <v>21081</v>
      </c>
      <c r="O4" s="1">
        <v>21081</v>
      </c>
      <c r="P4" s="1">
        <v>21081</v>
      </c>
      <c r="Q4" s="1">
        <v>240951</v>
      </c>
      <c r="R4" t="str">
        <f>VLOOKUP(C4,'Lookup Table'!$A$2:$C$32,3,FALSE)</f>
        <v>Life</v>
      </c>
    </row>
    <row r="5" spans="1:18" x14ac:dyDescent="0.25">
      <c r="A5">
        <v>100</v>
      </c>
      <c r="B5" t="s">
        <v>2</v>
      </c>
      <c r="C5" t="s">
        <v>5</v>
      </c>
      <c r="D5">
        <v>2016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470522</v>
      </c>
      <c r="N5" s="1">
        <v>470522</v>
      </c>
      <c r="O5" s="1">
        <v>470522</v>
      </c>
      <c r="P5" s="1">
        <v>470522</v>
      </c>
      <c r="Q5" s="1">
        <v>5636707</v>
      </c>
      <c r="R5" t="str">
        <f>VLOOKUP(C5,'Lookup Table'!$A$2:$C$32,3,FALSE)</f>
        <v>Medical</v>
      </c>
    </row>
    <row r="6" spans="1:18" x14ac:dyDescent="0.25">
      <c r="A6">
        <v>100</v>
      </c>
      <c r="B6" t="s">
        <v>2</v>
      </c>
      <c r="C6" t="s">
        <v>6</v>
      </c>
      <c r="D6">
        <v>2016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22658</v>
      </c>
      <c r="N6" s="1">
        <v>22658</v>
      </c>
      <c r="O6" s="1">
        <v>22658</v>
      </c>
      <c r="P6" s="1">
        <v>22658</v>
      </c>
      <c r="Q6" s="1">
        <v>330644</v>
      </c>
      <c r="R6" t="str">
        <f>VLOOKUP(C6,'Lookup Table'!$A$2:$C$32,3,FALSE)</f>
        <v>dental</v>
      </c>
    </row>
    <row r="7" spans="1:18" x14ac:dyDescent="0.25">
      <c r="A7">
        <v>100</v>
      </c>
      <c r="B7" t="s">
        <v>2</v>
      </c>
      <c r="C7" t="s">
        <v>7</v>
      </c>
      <c r="D7">
        <v>2016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22717</v>
      </c>
      <c r="N7" s="1">
        <v>22717</v>
      </c>
      <c r="O7" s="1">
        <v>22717</v>
      </c>
      <c r="P7" s="1">
        <v>22717</v>
      </c>
      <c r="Q7" s="1">
        <v>264087</v>
      </c>
      <c r="R7" t="str">
        <f>VLOOKUP(C7,'Lookup Table'!$A$2:$C$32,3,FALSE)</f>
        <v>ltd</v>
      </c>
    </row>
    <row r="8" spans="1:18" x14ac:dyDescent="0.25">
      <c r="A8">
        <v>100</v>
      </c>
      <c r="B8" t="s">
        <v>2</v>
      </c>
      <c r="C8" t="s">
        <v>8</v>
      </c>
      <c r="D8">
        <v>2016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33096</v>
      </c>
      <c r="N8" s="1">
        <v>33096</v>
      </c>
      <c r="O8" s="1">
        <v>33096</v>
      </c>
      <c r="P8" s="1">
        <v>33096</v>
      </c>
      <c r="Q8" s="1">
        <v>410851</v>
      </c>
      <c r="R8" t="str">
        <f>VLOOKUP(C8,'Lookup Table'!$A$2:$C$32,3,FALSE)</f>
        <v>Other</v>
      </c>
    </row>
    <row r="9" spans="1:18" x14ac:dyDescent="0.25">
      <c r="A9">
        <v>100</v>
      </c>
      <c r="B9" t="s">
        <v>2</v>
      </c>
      <c r="C9" t="s">
        <v>9</v>
      </c>
      <c r="D9">
        <v>2016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26241</v>
      </c>
      <c r="N9" s="1">
        <v>32255</v>
      </c>
      <c r="O9" s="1">
        <v>27208</v>
      </c>
      <c r="P9" s="1">
        <v>26304</v>
      </c>
      <c r="Q9" s="1">
        <v>186240</v>
      </c>
      <c r="R9" t="str">
        <f>VLOOKUP(C9,'Lookup Table'!$A$2:$C$32,3,FALSE)</f>
        <v>Other</v>
      </c>
    </row>
    <row r="10" spans="1:18" x14ac:dyDescent="0.25">
      <c r="A10">
        <v>100</v>
      </c>
      <c r="B10" t="s">
        <v>2</v>
      </c>
      <c r="C10" t="s">
        <v>10</v>
      </c>
      <c r="D10">
        <v>2016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471770</v>
      </c>
      <c r="N10" s="1">
        <v>471770</v>
      </c>
      <c r="O10" s="1">
        <v>471770</v>
      </c>
      <c r="P10" s="1">
        <v>471770</v>
      </c>
      <c r="Q10" s="1">
        <v>5016359</v>
      </c>
      <c r="R10" t="str">
        <f>VLOOKUP(C10,'Lookup Table'!$A$2:$C$32,3,FALSE)</f>
        <v>pension</v>
      </c>
    </row>
    <row r="11" spans="1:18" x14ac:dyDescent="0.25">
      <c r="A11">
        <v>100</v>
      </c>
      <c r="B11" t="s">
        <v>2</v>
      </c>
      <c r="C11" t="s">
        <v>11</v>
      </c>
      <c r="D11">
        <v>2016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181735</v>
      </c>
      <c r="N11" s="1">
        <v>181735</v>
      </c>
      <c r="O11" s="1">
        <v>181735</v>
      </c>
      <c r="P11" s="1">
        <v>181735</v>
      </c>
      <c r="Q11" s="1">
        <v>2079083</v>
      </c>
      <c r="R11" t="str">
        <f>VLOOKUP(C11,'Lookup Table'!$A$2:$C$32,3,FALSE)</f>
        <v>401K</v>
      </c>
    </row>
    <row r="12" spans="1:18" x14ac:dyDescent="0.25">
      <c r="A12">
        <v>100</v>
      </c>
      <c r="B12" t="s">
        <v>2</v>
      </c>
      <c r="C12" t="s">
        <v>12</v>
      </c>
      <c r="D12">
        <v>2016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12298</v>
      </c>
      <c r="N12" s="1">
        <v>12298</v>
      </c>
      <c r="O12" s="1">
        <v>12298</v>
      </c>
      <c r="P12" s="1">
        <v>12298</v>
      </c>
      <c r="Q12" s="1">
        <v>148538</v>
      </c>
      <c r="R12" t="str">
        <f>VLOOKUP(C12,'Lookup Table'!$A$2:$C$32,3,FALSE)</f>
        <v>fasb 112</v>
      </c>
    </row>
    <row r="13" spans="1:18" x14ac:dyDescent="0.25">
      <c r="A13">
        <v>100</v>
      </c>
      <c r="B13" t="s">
        <v>2</v>
      </c>
      <c r="C13" t="s">
        <v>13</v>
      </c>
      <c r="D13">
        <v>2016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68426</v>
      </c>
      <c r="N13" s="1">
        <v>68426</v>
      </c>
      <c r="O13" s="1">
        <v>68426</v>
      </c>
      <c r="P13" s="1">
        <v>68426</v>
      </c>
      <c r="Q13" s="1">
        <v>796405</v>
      </c>
      <c r="R13" t="str">
        <f>VLOOKUP(C13,'Lookup Table'!$A$2:$C$32,3,FALSE)</f>
        <v>fasb 106</v>
      </c>
    </row>
    <row r="14" spans="1:18" x14ac:dyDescent="0.25">
      <c r="A14">
        <v>100</v>
      </c>
      <c r="B14" t="s">
        <v>2</v>
      </c>
      <c r="C14" t="s">
        <v>14</v>
      </c>
      <c r="D14">
        <v>2016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4410</v>
      </c>
      <c r="N14" s="1">
        <v>4307</v>
      </c>
      <c r="O14" s="1">
        <v>5489</v>
      </c>
      <c r="P14" s="1">
        <v>3919</v>
      </c>
      <c r="Q14" s="1">
        <v>82444</v>
      </c>
      <c r="R14" t="str">
        <f>VLOOKUP(C14,'Lookup Table'!$A$2:$C$32,3,FALSE)</f>
        <v>Other</v>
      </c>
    </row>
    <row r="15" spans="1:18" x14ac:dyDescent="0.25">
      <c r="A15">
        <v>100</v>
      </c>
      <c r="B15" t="s">
        <v>2</v>
      </c>
      <c r="C15" t="s">
        <v>15</v>
      </c>
      <c r="D15">
        <v>2016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53853</v>
      </c>
      <c r="N15" s="1">
        <v>53853</v>
      </c>
      <c r="O15" s="1">
        <v>53853</v>
      </c>
      <c r="P15" s="1">
        <v>53853</v>
      </c>
      <c r="Q15" s="1">
        <v>677705</v>
      </c>
      <c r="R15" t="str">
        <f>VLOOKUP(C15,'Lookup Table'!$A$2:$C$32,3,FALSE)</f>
        <v>ria</v>
      </c>
    </row>
    <row r="16" spans="1:18" x14ac:dyDescent="0.25">
      <c r="A16">
        <v>100</v>
      </c>
      <c r="B16" t="s">
        <v>2</v>
      </c>
      <c r="C16" t="s">
        <v>16</v>
      </c>
      <c r="D16">
        <v>2016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555077</v>
      </c>
      <c r="R16" t="str">
        <f>VLOOKUP(C16,'Lookup Table'!$A$2:$C$32,3,FALSE)</f>
        <v>pension</v>
      </c>
    </row>
    <row r="17" spans="1:18" x14ac:dyDescent="0.25">
      <c r="A17">
        <v>100</v>
      </c>
      <c r="B17" t="s">
        <v>2</v>
      </c>
      <c r="C17" t="s">
        <v>17</v>
      </c>
      <c r="D17">
        <v>2016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3256</v>
      </c>
      <c r="R17" t="str">
        <f>VLOOKUP(C17,'Lookup Table'!$A$2:$C$32,3,FALSE)</f>
        <v>fasb 106</v>
      </c>
    </row>
    <row r="18" spans="1:18" x14ac:dyDescent="0.25">
      <c r="A18">
        <v>100</v>
      </c>
      <c r="B18" t="s">
        <v>2</v>
      </c>
      <c r="C18" t="s">
        <v>18</v>
      </c>
      <c r="D18">
        <v>2016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16738</v>
      </c>
      <c r="N18" s="1">
        <v>10481</v>
      </c>
      <c r="O18" s="1">
        <v>15027</v>
      </c>
      <c r="P18" s="1">
        <v>15027</v>
      </c>
      <c r="Q18" s="1">
        <v>284904</v>
      </c>
      <c r="R18" t="str">
        <f>VLOOKUP(C18,'Lookup Table'!$A$2:$C$32,3,FALSE)</f>
        <v>other</v>
      </c>
    </row>
    <row r="19" spans="1:18" x14ac:dyDescent="0.25">
      <c r="A19">
        <v>100</v>
      </c>
      <c r="B19" t="s">
        <v>2</v>
      </c>
      <c r="C19" t="s">
        <v>1</v>
      </c>
      <c r="D19">
        <v>2016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20740</v>
      </c>
      <c r="N19" s="1">
        <v>8455</v>
      </c>
      <c r="O19" s="1">
        <v>11397</v>
      </c>
      <c r="P19" s="1">
        <v>65843</v>
      </c>
      <c r="Q19" s="1">
        <v>240370</v>
      </c>
      <c r="R19" t="str">
        <f>VLOOKUP(C19,'Lookup Table'!$A$2:$C$32,3,FALSE)</f>
        <v>Other</v>
      </c>
    </row>
    <row r="20" spans="1:18" x14ac:dyDescent="0.25">
      <c r="A20">
        <v>100</v>
      </c>
      <c r="B20" t="s">
        <v>19</v>
      </c>
      <c r="C20" t="s">
        <v>3</v>
      </c>
      <c r="D20">
        <v>2016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5000</v>
      </c>
      <c r="N20" s="1">
        <v>0</v>
      </c>
      <c r="O20" s="1">
        <v>7000</v>
      </c>
      <c r="P20" s="1">
        <v>4000</v>
      </c>
      <c r="Q20" s="1">
        <v>110593</v>
      </c>
      <c r="R20" t="str">
        <f>VLOOKUP(C20,'Lookup Table'!$A$2:$C$32,3,FALSE)</f>
        <v>Other</v>
      </c>
    </row>
    <row r="21" spans="1:18" x14ac:dyDescent="0.25">
      <c r="A21">
        <v>100</v>
      </c>
      <c r="B21" t="s">
        <v>19</v>
      </c>
      <c r="C21" t="s">
        <v>4</v>
      </c>
      <c r="D21">
        <v>2016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18018</v>
      </c>
      <c r="N21" s="1">
        <v>18048</v>
      </c>
      <c r="O21" s="1">
        <v>18099</v>
      </c>
      <c r="P21" s="1">
        <v>18242</v>
      </c>
      <c r="Q21" s="1">
        <v>-790661</v>
      </c>
      <c r="R21" t="str">
        <f>VLOOKUP(C21,'Lookup Table'!$A$2:$C$32,3,FALSE)</f>
        <v>Life</v>
      </c>
    </row>
    <row r="22" spans="1:18" x14ac:dyDescent="0.25">
      <c r="A22">
        <v>100</v>
      </c>
      <c r="B22" t="s">
        <v>19</v>
      </c>
      <c r="C22" t="s">
        <v>5</v>
      </c>
      <c r="D22">
        <v>2016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460056</v>
      </c>
      <c r="N22" s="1">
        <v>530728</v>
      </c>
      <c r="O22" s="1">
        <v>531860</v>
      </c>
      <c r="P22" s="1">
        <v>731063</v>
      </c>
      <c r="Q22" s="1">
        <v>6636044</v>
      </c>
      <c r="R22" t="str">
        <f>VLOOKUP(C22,'Lookup Table'!$A$2:$C$32,3,FALSE)</f>
        <v>Medical</v>
      </c>
    </row>
    <row r="23" spans="1:18" x14ac:dyDescent="0.25">
      <c r="A23">
        <v>100</v>
      </c>
      <c r="B23" t="s">
        <v>19</v>
      </c>
      <c r="C23" t="s">
        <v>6</v>
      </c>
      <c r="D23">
        <v>2016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29996</v>
      </c>
      <c r="N23" s="1">
        <v>30058</v>
      </c>
      <c r="O23" s="1">
        <v>30164</v>
      </c>
      <c r="P23" s="1">
        <v>30462</v>
      </c>
      <c r="Q23" s="1">
        <v>347036</v>
      </c>
      <c r="R23" t="str">
        <f>VLOOKUP(C23,'Lookup Table'!$A$2:$C$32,3,FALSE)</f>
        <v>dental</v>
      </c>
    </row>
    <row r="24" spans="1:18" x14ac:dyDescent="0.25">
      <c r="A24">
        <v>100</v>
      </c>
      <c r="B24" t="s">
        <v>19</v>
      </c>
      <c r="C24" t="s">
        <v>7</v>
      </c>
      <c r="D24">
        <v>2016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19203</v>
      </c>
      <c r="N24" s="1">
        <v>19235</v>
      </c>
      <c r="O24" s="1">
        <v>19290</v>
      </c>
      <c r="P24" s="1">
        <v>19445</v>
      </c>
      <c r="Q24" s="1">
        <v>242070</v>
      </c>
      <c r="R24" t="str">
        <f>VLOOKUP(C24,'Lookup Table'!$A$2:$C$32,3,FALSE)</f>
        <v>ltd</v>
      </c>
    </row>
    <row r="25" spans="1:18" x14ac:dyDescent="0.25">
      <c r="A25">
        <v>100</v>
      </c>
      <c r="B25" t="s">
        <v>19</v>
      </c>
      <c r="C25" t="s">
        <v>8</v>
      </c>
      <c r="D25">
        <v>2016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-304179</v>
      </c>
      <c r="N25" s="1">
        <v>-298618</v>
      </c>
      <c r="O25" s="1">
        <v>-276732</v>
      </c>
      <c r="P25" s="1">
        <v>-245500</v>
      </c>
      <c r="Q25" s="1">
        <v>-1175728</v>
      </c>
      <c r="R25" t="str">
        <f>VLOOKUP(C25,'Lookup Table'!$A$2:$C$32,3,FALSE)</f>
        <v>Other</v>
      </c>
    </row>
    <row r="26" spans="1:18" x14ac:dyDescent="0.25">
      <c r="A26">
        <v>100</v>
      </c>
      <c r="B26" t="s">
        <v>19</v>
      </c>
      <c r="C26" t="s">
        <v>9</v>
      </c>
      <c r="D26">
        <v>2016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8077</v>
      </c>
      <c r="R26" t="str">
        <f>VLOOKUP(C26,'Lookup Table'!$A$2:$C$32,3,FALSE)</f>
        <v>Other</v>
      </c>
    </row>
    <row r="27" spans="1:18" x14ac:dyDescent="0.25">
      <c r="A27">
        <v>100</v>
      </c>
      <c r="B27" t="s">
        <v>19</v>
      </c>
      <c r="C27" t="s">
        <v>10</v>
      </c>
      <c r="D27">
        <v>2016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205796</v>
      </c>
      <c r="N27" s="1">
        <v>277114</v>
      </c>
      <c r="O27" s="1">
        <v>278249</v>
      </c>
      <c r="P27" s="1">
        <v>210818</v>
      </c>
      <c r="Q27" s="1">
        <v>2804784</v>
      </c>
      <c r="R27" t="str">
        <f>VLOOKUP(C27,'Lookup Table'!$A$2:$C$32,3,FALSE)</f>
        <v>pension</v>
      </c>
    </row>
    <row r="28" spans="1:18" x14ac:dyDescent="0.25">
      <c r="A28">
        <v>100</v>
      </c>
      <c r="B28" t="s">
        <v>19</v>
      </c>
      <c r="C28" t="s">
        <v>11</v>
      </c>
      <c r="D28">
        <v>2016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182191</v>
      </c>
      <c r="N28" s="1">
        <v>182450</v>
      </c>
      <c r="O28" s="1">
        <v>182887</v>
      </c>
      <c r="P28" s="1">
        <v>184125</v>
      </c>
      <c r="Q28" s="1">
        <v>2229924</v>
      </c>
      <c r="R28" t="str">
        <f>VLOOKUP(C28,'Lookup Table'!$A$2:$C$32,3,FALSE)</f>
        <v>401K</v>
      </c>
    </row>
    <row r="29" spans="1:18" x14ac:dyDescent="0.25">
      <c r="A29">
        <v>100</v>
      </c>
      <c r="B29" t="s">
        <v>19</v>
      </c>
      <c r="C29" t="s">
        <v>12</v>
      </c>
      <c r="D29">
        <v>2016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25829</v>
      </c>
      <c r="N29" s="1">
        <v>25847</v>
      </c>
      <c r="O29" s="1">
        <v>25876</v>
      </c>
      <c r="P29" s="1">
        <v>-104040</v>
      </c>
      <c r="Q29" s="1">
        <v>153592</v>
      </c>
      <c r="R29" t="str">
        <f>VLOOKUP(C29,'Lookup Table'!$A$2:$C$32,3,FALSE)</f>
        <v>fasb 112</v>
      </c>
    </row>
    <row r="30" spans="1:18" x14ac:dyDescent="0.25">
      <c r="A30">
        <v>100</v>
      </c>
      <c r="B30" t="s">
        <v>19</v>
      </c>
      <c r="C30" t="s">
        <v>13</v>
      </c>
      <c r="D30">
        <v>2016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173235</v>
      </c>
      <c r="N30" s="1">
        <v>315964</v>
      </c>
      <c r="O30" s="1">
        <v>316128</v>
      </c>
      <c r="P30" s="1">
        <v>173963</v>
      </c>
      <c r="Q30" s="1">
        <v>1783013</v>
      </c>
      <c r="R30" t="str">
        <f>VLOOKUP(C30,'Lookup Table'!$A$2:$C$32,3,FALSE)</f>
        <v>fasb 106</v>
      </c>
    </row>
    <row r="31" spans="1:18" x14ac:dyDescent="0.25">
      <c r="A31">
        <v>100</v>
      </c>
      <c r="B31" t="s">
        <v>19</v>
      </c>
      <c r="C31" t="s">
        <v>14</v>
      </c>
      <c r="D31">
        <v>2016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20583</v>
      </c>
      <c r="R31" t="str">
        <f>VLOOKUP(C31,'Lookup Table'!$A$2:$C$32,3,FALSE)</f>
        <v>Other</v>
      </c>
    </row>
    <row r="32" spans="1:18" x14ac:dyDescent="0.25">
      <c r="A32">
        <v>100</v>
      </c>
      <c r="B32" t="s">
        <v>19</v>
      </c>
      <c r="C32" t="s">
        <v>20</v>
      </c>
      <c r="D32">
        <v>2016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t="str">
        <f>VLOOKUP(C32,'Lookup Table'!$A$2:$C$32,3,FALSE)</f>
        <v>pension</v>
      </c>
    </row>
    <row r="33" spans="1:18" x14ac:dyDescent="0.25">
      <c r="A33">
        <v>100</v>
      </c>
      <c r="B33" t="s">
        <v>19</v>
      </c>
      <c r="C33" t="s">
        <v>21</v>
      </c>
      <c r="D33">
        <v>2016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t="str">
        <f>VLOOKUP(C33,'Lookup Table'!$A$2:$C$32,3,FALSE)</f>
        <v>pension</v>
      </c>
    </row>
    <row r="34" spans="1:18" x14ac:dyDescent="0.25">
      <c r="A34">
        <v>100</v>
      </c>
      <c r="B34" t="s">
        <v>19</v>
      </c>
      <c r="C34" t="s">
        <v>15</v>
      </c>
      <c r="D34">
        <v>2016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57900</v>
      </c>
      <c r="N34" s="1">
        <v>57977</v>
      </c>
      <c r="O34" s="1">
        <v>58107</v>
      </c>
      <c r="P34" s="1">
        <v>58473</v>
      </c>
      <c r="Q34" s="1">
        <v>811188</v>
      </c>
      <c r="R34" t="str">
        <f>VLOOKUP(C34,'Lookup Table'!$A$2:$C$32,3,FALSE)</f>
        <v>ria</v>
      </c>
    </row>
    <row r="35" spans="1:18" x14ac:dyDescent="0.25">
      <c r="A35">
        <v>100</v>
      </c>
      <c r="B35" t="s">
        <v>19</v>
      </c>
      <c r="C35" t="s">
        <v>16</v>
      </c>
      <c r="D35">
        <v>2016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976724</v>
      </c>
      <c r="R35" t="str">
        <f>VLOOKUP(C35,'Lookup Table'!$A$2:$C$32,3,FALSE)</f>
        <v>pension</v>
      </c>
    </row>
    <row r="36" spans="1:18" x14ac:dyDescent="0.25">
      <c r="A36">
        <v>100</v>
      </c>
      <c r="B36" t="s">
        <v>19</v>
      </c>
      <c r="C36" t="s">
        <v>17</v>
      </c>
      <c r="D36">
        <v>2016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933436</v>
      </c>
      <c r="R36" t="str">
        <f>VLOOKUP(C36,'Lookup Table'!$A$2:$C$32,3,FALSE)</f>
        <v>fasb 106</v>
      </c>
    </row>
    <row r="37" spans="1:18" x14ac:dyDescent="0.25">
      <c r="A37">
        <v>100</v>
      </c>
      <c r="B37" t="s">
        <v>19</v>
      </c>
      <c r="C37" t="s">
        <v>1</v>
      </c>
      <c r="D37">
        <v>2016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-820</v>
      </c>
      <c r="R37" t="str">
        <f>VLOOKUP(C37,'Lookup Table'!$A$2:$C$32,3,FALSE)</f>
        <v>Other</v>
      </c>
    </row>
    <row r="38" spans="1:18" x14ac:dyDescent="0.25">
      <c r="A38">
        <v>100</v>
      </c>
      <c r="B38" t="s">
        <v>19</v>
      </c>
      <c r="C38" t="s">
        <v>22</v>
      </c>
      <c r="D38">
        <v>2016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-2732</v>
      </c>
      <c r="R38" t="str">
        <f>VLOOKUP(C38,'Lookup Table'!$A$2:$C$32,3,FALSE)</f>
        <v>life</v>
      </c>
    </row>
    <row r="39" spans="1:18" x14ac:dyDescent="0.25">
      <c r="A39">
        <v>100</v>
      </c>
      <c r="B39" t="s">
        <v>19</v>
      </c>
      <c r="C39" t="s">
        <v>23</v>
      </c>
      <c r="D39">
        <v>2016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-71251</v>
      </c>
      <c r="R39" t="str">
        <f>VLOOKUP(C39,'Lookup Table'!$A$2:$C$32,3,FALSE)</f>
        <v>Medical</v>
      </c>
    </row>
    <row r="40" spans="1:18" x14ac:dyDescent="0.25">
      <c r="A40">
        <v>100</v>
      </c>
      <c r="B40" t="s">
        <v>19</v>
      </c>
      <c r="C40" t="s">
        <v>24</v>
      </c>
      <c r="D40">
        <v>2016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-1398</v>
      </c>
      <c r="R40" t="str">
        <f>VLOOKUP(C40,'Lookup Table'!$A$2:$C$32,3,FALSE)</f>
        <v>dental</v>
      </c>
    </row>
    <row r="41" spans="1:18" x14ac:dyDescent="0.25">
      <c r="A41">
        <v>100</v>
      </c>
      <c r="B41" t="s">
        <v>19</v>
      </c>
      <c r="C41" t="s">
        <v>25</v>
      </c>
      <c r="D41">
        <v>2016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-2318</v>
      </c>
      <c r="R41" t="str">
        <f>VLOOKUP(C41,'Lookup Table'!$A$2:$C$32,3,FALSE)</f>
        <v>ltd</v>
      </c>
    </row>
    <row r="42" spans="1:18" x14ac:dyDescent="0.25">
      <c r="A42">
        <v>100</v>
      </c>
      <c r="B42" t="s">
        <v>19</v>
      </c>
      <c r="C42" t="s">
        <v>26</v>
      </c>
      <c r="D42">
        <v>2016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-50568</v>
      </c>
      <c r="R42" t="str">
        <f>VLOOKUP(C42,'Lookup Table'!$A$2:$C$32,3,FALSE)</f>
        <v>pension</v>
      </c>
    </row>
    <row r="43" spans="1:18" x14ac:dyDescent="0.25">
      <c r="A43">
        <v>100</v>
      </c>
      <c r="B43" t="s">
        <v>19</v>
      </c>
      <c r="C43" t="s">
        <v>27</v>
      </c>
      <c r="D43">
        <v>2016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-23681</v>
      </c>
      <c r="R43" t="str">
        <f>VLOOKUP(C43,'Lookup Table'!$A$2:$C$32,3,FALSE)</f>
        <v>401K</v>
      </c>
    </row>
    <row r="44" spans="1:18" x14ac:dyDescent="0.25">
      <c r="A44">
        <v>100</v>
      </c>
      <c r="B44" t="s">
        <v>19</v>
      </c>
      <c r="C44" t="s">
        <v>28</v>
      </c>
      <c r="D44">
        <v>2016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-1991</v>
      </c>
      <c r="R44" t="str">
        <f>VLOOKUP(C44,'Lookup Table'!$A$2:$C$32,3,FALSE)</f>
        <v>fasb 112</v>
      </c>
    </row>
    <row r="45" spans="1:18" x14ac:dyDescent="0.25">
      <c r="A45">
        <v>100</v>
      </c>
      <c r="B45" t="s">
        <v>19</v>
      </c>
      <c r="C45" t="s">
        <v>29</v>
      </c>
      <c r="D45">
        <v>2016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-9002</v>
      </c>
      <c r="R45" t="str">
        <f>VLOOKUP(C45,'Lookup Table'!$A$2:$C$32,3,FALSE)</f>
        <v>fasb 106</v>
      </c>
    </row>
    <row r="46" spans="1:18" x14ac:dyDescent="0.25">
      <c r="A46">
        <v>100</v>
      </c>
      <c r="B46" t="s">
        <v>19</v>
      </c>
      <c r="C46" t="s">
        <v>30</v>
      </c>
      <c r="D46">
        <v>2016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-19657</v>
      </c>
      <c r="R46" t="str">
        <f>VLOOKUP(C46,'Lookup Table'!$A$2:$C$32,3,FALSE)</f>
        <v>pension</v>
      </c>
    </row>
    <row r="47" spans="1:18" x14ac:dyDescent="0.25">
      <c r="A47">
        <v>100</v>
      </c>
      <c r="B47" t="s">
        <v>19</v>
      </c>
      <c r="C47" t="s">
        <v>31</v>
      </c>
      <c r="D47">
        <v>2016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-759</v>
      </c>
      <c r="R47" t="str">
        <f>VLOOKUP(C47,'Lookup Table'!$A$2:$C$32,3,FALSE)</f>
        <v>fasb 106</v>
      </c>
    </row>
    <row r="48" spans="1:18" x14ac:dyDescent="0.25">
      <c r="A48">
        <v>100</v>
      </c>
      <c r="B48" t="s">
        <v>19</v>
      </c>
      <c r="C48" t="s">
        <v>32</v>
      </c>
      <c r="D48">
        <v>2016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-5927</v>
      </c>
      <c r="R48" t="str">
        <f>VLOOKUP(C48,'Lookup Table'!$A$2:$C$32,3,FALSE)</f>
        <v>Other</v>
      </c>
    </row>
    <row r="49" spans="1:18" x14ac:dyDescent="0.25">
      <c r="A49">
        <v>100</v>
      </c>
      <c r="B49" t="s">
        <v>19</v>
      </c>
      <c r="C49" t="s">
        <v>33</v>
      </c>
      <c r="D49">
        <v>2016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-8721</v>
      </c>
      <c r="R49" t="str">
        <f>VLOOKUP(C49,'Lookup Table'!$A$2:$C$32,3,FALSE)</f>
        <v>ria</v>
      </c>
    </row>
    <row r="50" spans="1:18" x14ac:dyDescent="0.25">
      <c r="A50">
        <v>100</v>
      </c>
      <c r="B50" t="s">
        <v>34</v>
      </c>
      <c r="C50" t="s">
        <v>4</v>
      </c>
      <c r="D50">
        <v>2016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1742</v>
      </c>
      <c r="R50" t="str">
        <f>VLOOKUP(C50,'Lookup Table'!$A$2:$C$32,3,FALSE)</f>
        <v>Life</v>
      </c>
    </row>
    <row r="51" spans="1:18" x14ac:dyDescent="0.25">
      <c r="A51">
        <v>100</v>
      </c>
      <c r="B51" t="s">
        <v>34</v>
      </c>
      <c r="C51" t="s">
        <v>5</v>
      </c>
      <c r="D51">
        <v>2016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46812</v>
      </c>
      <c r="R51" t="str">
        <f>VLOOKUP(C51,'Lookup Table'!$A$2:$C$32,3,FALSE)</f>
        <v>Medical</v>
      </c>
    </row>
    <row r="52" spans="1:18" x14ac:dyDescent="0.25">
      <c r="A52">
        <v>100</v>
      </c>
      <c r="B52" t="s">
        <v>34</v>
      </c>
      <c r="C52" t="s">
        <v>6</v>
      </c>
      <c r="D52">
        <v>2016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2516</v>
      </c>
      <c r="R52" t="str">
        <f>VLOOKUP(C52,'Lookup Table'!$A$2:$C$32,3,FALSE)</f>
        <v>dental</v>
      </c>
    </row>
    <row r="53" spans="1:18" x14ac:dyDescent="0.25">
      <c r="A53">
        <v>100</v>
      </c>
      <c r="B53" t="s">
        <v>34</v>
      </c>
      <c r="C53" t="s">
        <v>7</v>
      </c>
      <c r="D53">
        <v>2016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1828</v>
      </c>
      <c r="R53" t="str">
        <f>VLOOKUP(C53,'Lookup Table'!$A$2:$C$32,3,FALSE)</f>
        <v>ltd</v>
      </c>
    </row>
    <row r="54" spans="1:18" x14ac:dyDescent="0.25">
      <c r="A54">
        <v>100</v>
      </c>
      <c r="B54" t="s">
        <v>34</v>
      </c>
      <c r="C54" t="s">
        <v>8</v>
      </c>
      <c r="D54">
        <v>2016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7763</v>
      </c>
      <c r="N54" s="1">
        <v>7913</v>
      </c>
      <c r="O54" s="1">
        <v>7279</v>
      </c>
      <c r="P54" s="1">
        <v>6997</v>
      </c>
      <c r="Q54" s="1">
        <v>42881</v>
      </c>
      <c r="R54" t="str">
        <f>VLOOKUP(C54,'Lookup Table'!$A$2:$C$32,3,FALSE)</f>
        <v>Other</v>
      </c>
    </row>
    <row r="55" spans="1:18" x14ac:dyDescent="0.25">
      <c r="A55">
        <v>100</v>
      </c>
      <c r="B55" t="s">
        <v>34</v>
      </c>
      <c r="C55" t="s">
        <v>10</v>
      </c>
      <c r="D55">
        <v>2016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36356</v>
      </c>
      <c r="R55" t="str">
        <f>VLOOKUP(C55,'Lookup Table'!$A$2:$C$32,3,FALSE)</f>
        <v>pension</v>
      </c>
    </row>
    <row r="56" spans="1:18" x14ac:dyDescent="0.25">
      <c r="A56">
        <v>100</v>
      </c>
      <c r="B56" t="s">
        <v>34</v>
      </c>
      <c r="C56" t="s">
        <v>11</v>
      </c>
      <c r="D56">
        <v>2016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15331</v>
      </c>
      <c r="R56" t="str">
        <f>VLOOKUP(C56,'Lookup Table'!$A$2:$C$32,3,FALSE)</f>
        <v>401K</v>
      </c>
    </row>
    <row r="57" spans="1:18" x14ac:dyDescent="0.25">
      <c r="A57">
        <v>100</v>
      </c>
      <c r="B57" t="s">
        <v>34</v>
      </c>
      <c r="C57" t="s">
        <v>12</v>
      </c>
      <c r="D57">
        <v>2016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92</v>
      </c>
      <c r="R57" t="str">
        <f>VLOOKUP(C57,'Lookup Table'!$A$2:$C$32,3,FALSE)</f>
        <v>fasb 112</v>
      </c>
    </row>
    <row r="58" spans="1:18" x14ac:dyDescent="0.25">
      <c r="A58">
        <v>100</v>
      </c>
      <c r="B58" t="s">
        <v>34</v>
      </c>
      <c r="C58" t="s">
        <v>13</v>
      </c>
      <c r="D58">
        <v>2016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8986</v>
      </c>
      <c r="R58" t="str">
        <f>VLOOKUP(C58,'Lookup Table'!$A$2:$C$32,3,FALSE)</f>
        <v>fasb 106</v>
      </c>
    </row>
    <row r="59" spans="1:18" x14ac:dyDescent="0.25">
      <c r="A59">
        <v>100</v>
      </c>
      <c r="B59" t="s">
        <v>34</v>
      </c>
      <c r="C59" t="s">
        <v>15</v>
      </c>
      <c r="D59">
        <v>2016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3866</v>
      </c>
      <c r="R59" t="str">
        <f>VLOOKUP(C59,'Lookup Table'!$A$2:$C$32,3,FALSE)</f>
        <v>ria</v>
      </c>
    </row>
    <row r="60" spans="1:18" x14ac:dyDescent="0.25">
      <c r="A60">
        <v>100</v>
      </c>
      <c r="B60" t="s">
        <v>34</v>
      </c>
      <c r="C60" t="s">
        <v>16</v>
      </c>
      <c r="D60">
        <v>2016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-3267</v>
      </c>
      <c r="R60" t="str">
        <f>VLOOKUP(C60,'Lookup Table'!$A$2:$C$32,3,FALSE)</f>
        <v>pension</v>
      </c>
    </row>
    <row r="61" spans="1:18" x14ac:dyDescent="0.25">
      <c r="A61">
        <v>100</v>
      </c>
      <c r="B61" t="s">
        <v>34</v>
      </c>
      <c r="C61" t="s">
        <v>17</v>
      </c>
      <c r="D61">
        <v>2016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4028</v>
      </c>
      <c r="R61" t="str">
        <f>VLOOKUP(C61,'Lookup Table'!$A$2:$C$32,3,FALSE)</f>
        <v>fasb 106</v>
      </c>
    </row>
    <row r="62" spans="1:18" x14ac:dyDescent="0.25">
      <c r="A62">
        <v>100</v>
      </c>
      <c r="B62" t="s">
        <v>34</v>
      </c>
      <c r="C62" t="s">
        <v>1</v>
      </c>
      <c r="D62">
        <v>2016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110</v>
      </c>
      <c r="R62" t="str">
        <f>VLOOKUP(C62,'Lookup Table'!$A$2:$C$32,3,FALSE)</f>
        <v>Other</v>
      </c>
    </row>
    <row r="63" spans="1:18" x14ac:dyDescent="0.25">
      <c r="A63">
        <v>100</v>
      </c>
      <c r="B63" t="s">
        <v>2</v>
      </c>
      <c r="C63" t="s">
        <v>3</v>
      </c>
      <c r="D63">
        <v>2017</v>
      </c>
      <c r="E63" s="1">
        <v>549</v>
      </c>
      <c r="F63" s="1">
        <v>0</v>
      </c>
      <c r="G63" s="1">
        <v>549</v>
      </c>
      <c r="H63" s="1">
        <v>0</v>
      </c>
      <c r="I63" s="1">
        <v>1033</v>
      </c>
      <c r="J63" s="1">
        <v>549</v>
      </c>
      <c r="K63" s="1">
        <v>0</v>
      </c>
      <c r="L63" s="1">
        <v>1252</v>
      </c>
      <c r="M63" s="1">
        <v>0</v>
      </c>
      <c r="N63" s="1">
        <v>0</v>
      </c>
      <c r="O63" s="1">
        <v>549</v>
      </c>
      <c r="P63" s="1">
        <v>0</v>
      </c>
      <c r="Q63" s="1">
        <v>4481</v>
      </c>
      <c r="R63" t="str">
        <f>VLOOKUP(C63,'Lookup Table'!$A$2:$C$32,3,FALSE)</f>
        <v>Other</v>
      </c>
    </row>
    <row r="64" spans="1:18" x14ac:dyDescent="0.25">
      <c r="A64">
        <v>100</v>
      </c>
      <c r="B64" t="s">
        <v>2</v>
      </c>
      <c r="C64" t="s">
        <v>4</v>
      </c>
      <c r="D64">
        <v>2017</v>
      </c>
      <c r="E64" s="1">
        <v>21776</v>
      </c>
      <c r="F64" s="1">
        <v>21776</v>
      </c>
      <c r="G64" s="1">
        <v>21776</v>
      </c>
      <c r="H64" s="1">
        <v>21776</v>
      </c>
      <c r="I64" s="1">
        <v>21776</v>
      </c>
      <c r="J64" s="1">
        <v>21776</v>
      </c>
      <c r="K64" s="1">
        <v>21776</v>
      </c>
      <c r="L64" s="1">
        <v>21776</v>
      </c>
      <c r="M64" s="1">
        <v>21776</v>
      </c>
      <c r="N64" s="1">
        <v>21776</v>
      </c>
      <c r="O64" s="1">
        <v>21776</v>
      </c>
      <c r="P64" s="1">
        <v>21776</v>
      </c>
      <c r="Q64" s="1">
        <v>261312</v>
      </c>
      <c r="R64" t="str">
        <f>VLOOKUP(C64,'Lookup Table'!$A$2:$C$32,3,FALSE)</f>
        <v>Life</v>
      </c>
    </row>
    <row r="65" spans="1:18" x14ac:dyDescent="0.25">
      <c r="A65">
        <v>100</v>
      </c>
      <c r="B65" t="s">
        <v>2</v>
      </c>
      <c r="C65" t="s">
        <v>5</v>
      </c>
      <c r="D65">
        <v>2017</v>
      </c>
      <c r="E65" s="1">
        <v>523444</v>
      </c>
      <c r="F65" s="1">
        <v>523444</v>
      </c>
      <c r="G65" s="1">
        <v>523444</v>
      </c>
      <c r="H65" s="1">
        <v>523444</v>
      </c>
      <c r="I65" s="1">
        <v>523444</v>
      </c>
      <c r="J65" s="1">
        <v>523444</v>
      </c>
      <c r="K65" s="1">
        <v>523444</v>
      </c>
      <c r="L65" s="1">
        <v>523444</v>
      </c>
      <c r="M65" s="1">
        <v>523444</v>
      </c>
      <c r="N65" s="1">
        <v>523444</v>
      </c>
      <c r="O65" s="1">
        <v>523444</v>
      </c>
      <c r="P65" s="1">
        <v>523444</v>
      </c>
      <c r="Q65" s="1">
        <v>6281328</v>
      </c>
      <c r="R65" t="str">
        <f>VLOOKUP(C65,'Lookup Table'!$A$2:$C$32,3,FALSE)</f>
        <v>Medical</v>
      </c>
    </row>
    <row r="66" spans="1:18" x14ac:dyDescent="0.25">
      <c r="A66">
        <v>100</v>
      </c>
      <c r="B66" t="s">
        <v>2</v>
      </c>
      <c r="C66" t="s">
        <v>6</v>
      </c>
      <c r="D66">
        <v>2017</v>
      </c>
      <c r="E66" s="1">
        <v>27327</v>
      </c>
      <c r="F66" s="1">
        <v>27327</v>
      </c>
      <c r="G66" s="1">
        <v>27327</v>
      </c>
      <c r="H66" s="1">
        <v>27327</v>
      </c>
      <c r="I66" s="1">
        <v>27327</v>
      </c>
      <c r="J66" s="1">
        <v>27327</v>
      </c>
      <c r="K66" s="1">
        <v>27327</v>
      </c>
      <c r="L66" s="1">
        <v>27327</v>
      </c>
      <c r="M66" s="1">
        <v>27327</v>
      </c>
      <c r="N66" s="1">
        <v>27327</v>
      </c>
      <c r="O66" s="1">
        <v>27327</v>
      </c>
      <c r="P66" s="1">
        <v>27327</v>
      </c>
      <c r="Q66" s="1">
        <v>327924</v>
      </c>
      <c r="R66" t="str">
        <f>VLOOKUP(C66,'Lookup Table'!$A$2:$C$32,3,FALSE)</f>
        <v>dental</v>
      </c>
    </row>
    <row r="67" spans="1:18" x14ac:dyDescent="0.25">
      <c r="A67">
        <v>100</v>
      </c>
      <c r="B67" t="s">
        <v>2</v>
      </c>
      <c r="C67" t="s">
        <v>7</v>
      </c>
      <c r="D67">
        <v>2017</v>
      </c>
      <c r="E67" s="1">
        <v>23466</v>
      </c>
      <c r="F67" s="1">
        <v>23466</v>
      </c>
      <c r="G67" s="1">
        <v>23466</v>
      </c>
      <c r="H67" s="1">
        <v>23466</v>
      </c>
      <c r="I67" s="1">
        <v>23466</v>
      </c>
      <c r="J67" s="1">
        <v>23466</v>
      </c>
      <c r="K67" s="1">
        <v>23466</v>
      </c>
      <c r="L67" s="1">
        <v>23466</v>
      </c>
      <c r="M67" s="1">
        <v>23466</v>
      </c>
      <c r="N67" s="1">
        <v>23466</v>
      </c>
      <c r="O67" s="1">
        <v>23466</v>
      </c>
      <c r="P67" s="1">
        <v>23466</v>
      </c>
      <c r="Q67" s="1">
        <v>281592</v>
      </c>
      <c r="R67" t="str">
        <f>VLOOKUP(C67,'Lookup Table'!$A$2:$C$32,3,FALSE)</f>
        <v>ltd</v>
      </c>
    </row>
    <row r="68" spans="1:18" x14ac:dyDescent="0.25">
      <c r="A68">
        <v>100</v>
      </c>
      <c r="B68" t="s">
        <v>2</v>
      </c>
      <c r="C68" t="s">
        <v>8</v>
      </c>
      <c r="D68">
        <v>2017</v>
      </c>
      <c r="E68" s="1">
        <v>36823</v>
      </c>
      <c r="F68" s="1">
        <v>36823</v>
      </c>
      <c r="G68" s="1">
        <v>36823</v>
      </c>
      <c r="H68" s="1">
        <v>36823</v>
      </c>
      <c r="I68" s="1">
        <v>36823</v>
      </c>
      <c r="J68" s="1">
        <v>36823</v>
      </c>
      <c r="K68" s="1">
        <v>36823</v>
      </c>
      <c r="L68" s="1">
        <v>36823</v>
      </c>
      <c r="M68" s="1">
        <v>36823</v>
      </c>
      <c r="N68" s="1">
        <v>36823</v>
      </c>
      <c r="O68" s="1">
        <v>36823</v>
      </c>
      <c r="P68" s="1">
        <v>36823</v>
      </c>
      <c r="Q68" s="1">
        <v>441876</v>
      </c>
      <c r="R68" t="str">
        <f>VLOOKUP(C68,'Lookup Table'!$A$2:$C$32,3,FALSE)</f>
        <v>Other</v>
      </c>
    </row>
    <row r="69" spans="1:18" x14ac:dyDescent="0.25">
      <c r="A69">
        <v>100</v>
      </c>
      <c r="B69" t="s">
        <v>2</v>
      </c>
      <c r="C69" t="s">
        <v>10</v>
      </c>
      <c r="D69">
        <v>2017</v>
      </c>
      <c r="E69" s="1">
        <v>441705</v>
      </c>
      <c r="F69" s="1">
        <v>441705</v>
      </c>
      <c r="G69" s="1">
        <v>441705</v>
      </c>
      <c r="H69" s="1">
        <v>441705</v>
      </c>
      <c r="I69" s="1">
        <v>441705</v>
      </c>
      <c r="J69" s="1">
        <v>441705</v>
      </c>
      <c r="K69" s="1">
        <v>441705</v>
      </c>
      <c r="L69" s="1">
        <v>441705</v>
      </c>
      <c r="M69" s="1">
        <v>441705</v>
      </c>
      <c r="N69" s="1">
        <v>441705</v>
      </c>
      <c r="O69" s="1">
        <v>441705</v>
      </c>
      <c r="P69" s="1">
        <v>441705</v>
      </c>
      <c r="Q69" s="1">
        <v>5300460</v>
      </c>
      <c r="R69" t="str">
        <f>VLOOKUP(C69,'Lookup Table'!$A$2:$C$32,3,FALSE)</f>
        <v>pension</v>
      </c>
    </row>
    <row r="70" spans="1:18" x14ac:dyDescent="0.25">
      <c r="A70">
        <v>100</v>
      </c>
      <c r="B70" t="s">
        <v>2</v>
      </c>
      <c r="C70" t="s">
        <v>11</v>
      </c>
      <c r="D70">
        <v>2017</v>
      </c>
      <c r="E70" s="1">
        <v>187727</v>
      </c>
      <c r="F70" s="1">
        <v>187727</v>
      </c>
      <c r="G70" s="1">
        <v>187727</v>
      </c>
      <c r="H70" s="1">
        <v>187727</v>
      </c>
      <c r="I70" s="1">
        <v>187727</v>
      </c>
      <c r="J70" s="1">
        <v>187727</v>
      </c>
      <c r="K70" s="1">
        <v>187727</v>
      </c>
      <c r="L70" s="1">
        <v>187727</v>
      </c>
      <c r="M70" s="1">
        <v>187727</v>
      </c>
      <c r="N70" s="1">
        <v>187727</v>
      </c>
      <c r="O70" s="1">
        <v>187727</v>
      </c>
      <c r="P70" s="1">
        <v>187727</v>
      </c>
      <c r="Q70" s="1">
        <v>2252724</v>
      </c>
      <c r="R70" t="str">
        <f>VLOOKUP(C70,'Lookup Table'!$A$2:$C$32,3,FALSE)</f>
        <v>401K</v>
      </c>
    </row>
    <row r="71" spans="1:18" x14ac:dyDescent="0.25">
      <c r="A71">
        <v>100</v>
      </c>
      <c r="B71" t="s">
        <v>2</v>
      </c>
      <c r="C71" t="s">
        <v>12</v>
      </c>
      <c r="D71">
        <v>2017</v>
      </c>
      <c r="E71" s="1">
        <v>12476</v>
      </c>
      <c r="F71" s="1">
        <v>12476</v>
      </c>
      <c r="G71" s="1">
        <v>12476</v>
      </c>
      <c r="H71" s="1">
        <v>12476</v>
      </c>
      <c r="I71" s="1">
        <v>12476</v>
      </c>
      <c r="J71" s="1">
        <v>12476</v>
      </c>
      <c r="K71" s="1">
        <v>12476</v>
      </c>
      <c r="L71" s="1">
        <v>12476</v>
      </c>
      <c r="M71" s="1">
        <v>12476</v>
      </c>
      <c r="N71" s="1">
        <v>12476</v>
      </c>
      <c r="O71" s="1">
        <v>12476</v>
      </c>
      <c r="P71" s="1">
        <v>12476</v>
      </c>
      <c r="Q71" s="1">
        <v>149712</v>
      </c>
      <c r="R71" t="str">
        <f>VLOOKUP(C71,'Lookup Table'!$A$2:$C$32,3,FALSE)</f>
        <v>fasb 112</v>
      </c>
    </row>
    <row r="72" spans="1:18" x14ac:dyDescent="0.25">
      <c r="A72">
        <v>100</v>
      </c>
      <c r="B72" t="s">
        <v>2</v>
      </c>
      <c r="C72" t="s">
        <v>13</v>
      </c>
      <c r="D72">
        <v>2017</v>
      </c>
      <c r="E72" s="1">
        <v>76975</v>
      </c>
      <c r="F72" s="1">
        <v>76975</v>
      </c>
      <c r="G72" s="1">
        <v>76975</v>
      </c>
      <c r="H72" s="1">
        <v>76975</v>
      </c>
      <c r="I72" s="1">
        <v>76975</v>
      </c>
      <c r="J72" s="1">
        <v>76975</v>
      </c>
      <c r="K72" s="1">
        <v>76975</v>
      </c>
      <c r="L72" s="1">
        <v>76975</v>
      </c>
      <c r="M72" s="1">
        <v>76975</v>
      </c>
      <c r="N72" s="1">
        <v>76975</v>
      </c>
      <c r="O72" s="1">
        <v>76975</v>
      </c>
      <c r="P72" s="1">
        <v>76975</v>
      </c>
      <c r="Q72" s="1">
        <v>923700</v>
      </c>
      <c r="R72" t="str">
        <f>VLOOKUP(C72,'Lookup Table'!$A$2:$C$32,3,FALSE)</f>
        <v>fasb 106</v>
      </c>
    </row>
    <row r="73" spans="1:18" x14ac:dyDescent="0.25">
      <c r="A73">
        <v>100</v>
      </c>
      <c r="B73" t="s">
        <v>2</v>
      </c>
      <c r="C73" t="s">
        <v>14</v>
      </c>
      <c r="D73">
        <v>2017</v>
      </c>
      <c r="E73" s="1">
        <v>9378</v>
      </c>
      <c r="F73" s="1">
        <v>9378</v>
      </c>
      <c r="G73" s="1">
        <v>9378</v>
      </c>
      <c r="H73" s="1">
        <v>9378</v>
      </c>
      <c r="I73" s="1">
        <v>9378</v>
      </c>
      <c r="J73" s="1">
        <v>9378</v>
      </c>
      <c r="K73" s="1">
        <v>9378</v>
      </c>
      <c r="L73" s="1">
        <v>9378</v>
      </c>
      <c r="M73" s="1">
        <v>9378</v>
      </c>
      <c r="N73" s="1">
        <v>9378</v>
      </c>
      <c r="O73" s="1">
        <v>9378</v>
      </c>
      <c r="P73" s="1">
        <v>9378</v>
      </c>
      <c r="Q73" s="1">
        <v>112541</v>
      </c>
      <c r="R73" t="str">
        <f>VLOOKUP(C73,'Lookup Table'!$A$2:$C$32,3,FALSE)</f>
        <v>Other</v>
      </c>
    </row>
    <row r="74" spans="1:18" x14ac:dyDescent="0.25">
      <c r="A74">
        <v>100</v>
      </c>
      <c r="B74" t="s">
        <v>2</v>
      </c>
      <c r="C74" t="s">
        <v>15</v>
      </c>
      <c r="D74">
        <v>2017</v>
      </c>
      <c r="E74" s="1">
        <v>65239</v>
      </c>
      <c r="F74" s="1">
        <v>65239</v>
      </c>
      <c r="G74" s="1">
        <v>65239</v>
      </c>
      <c r="H74" s="1">
        <v>65239</v>
      </c>
      <c r="I74" s="1">
        <v>65239</v>
      </c>
      <c r="J74" s="1">
        <v>65239</v>
      </c>
      <c r="K74" s="1">
        <v>65239</v>
      </c>
      <c r="L74" s="1">
        <v>65239</v>
      </c>
      <c r="M74" s="1">
        <v>65239</v>
      </c>
      <c r="N74" s="1">
        <v>65239</v>
      </c>
      <c r="O74" s="1">
        <v>65239</v>
      </c>
      <c r="P74" s="1">
        <v>65239</v>
      </c>
      <c r="Q74" s="1">
        <v>782868</v>
      </c>
      <c r="R74" t="str">
        <f>VLOOKUP(C74,'Lookup Table'!$A$2:$C$32,3,FALSE)</f>
        <v>ria</v>
      </c>
    </row>
    <row r="75" spans="1:18" x14ac:dyDescent="0.25">
      <c r="A75">
        <v>100</v>
      </c>
      <c r="B75" t="s">
        <v>2</v>
      </c>
      <c r="C75" t="s">
        <v>16</v>
      </c>
      <c r="D75">
        <v>2017</v>
      </c>
      <c r="E75" s="1">
        <v>194765</v>
      </c>
      <c r="F75" s="1">
        <v>194765</v>
      </c>
      <c r="G75" s="1">
        <v>194765</v>
      </c>
      <c r="H75" s="1">
        <v>194765</v>
      </c>
      <c r="I75" s="1">
        <v>194765</v>
      </c>
      <c r="J75" s="1">
        <v>194765</v>
      </c>
      <c r="K75" s="1">
        <v>194765</v>
      </c>
      <c r="L75" s="1">
        <v>194765</v>
      </c>
      <c r="M75" s="1">
        <v>194765</v>
      </c>
      <c r="N75" s="1">
        <v>194765</v>
      </c>
      <c r="O75" s="1">
        <v>194765</v>
      </c>
      <c r="P75" s="1">
        <v>194765</v>
      </c>
      <c r="Q75" s="1">
        <v>2337180</v>
      </c>
      <c r="R75" t="str">
        <f>VLOOKUP(C75,'Lookup Table'!$A$2:$C$32,3,FALSE)</f>
        <v>pension</v>
      </c>
    </row>
    <row r="76" spans="1:18" x14ac:dyDescent="0.25">
      <c r="A76">
        <v>100</v>
      </c>
      <c r="B76" t="s">
        <v>2</v>
      </c>
      <c r="C76" t="s">
        <v>17</v>
      </c>
      <c r="D76">
        <v>2017</v>
      </c>
      <c r="E76" s="1">
        <v>-35002</v>
      </c>
      <c r="F76" s="1">
        <v>-35002</v>
      </c>
      <c r="G76" s="1">
        <v>-35002</v>
      </c>
      <c r="H76" s="1">
        <v>-35002</v>
      </c>
      <c r="I76" s="1">
        <v>-35002</v>
      </c>
      <c r="J76" s="1">
        <v>-35002</v>
      </c>
      <c r="K76" s="1">
        <v>-35002</v>
      </c>
      <c r="L76" s="1">
        <v>-35002</v>
      </c>
      <c r="M76" s="1">
        <v>-35002</v>
      </c>
      <c r="N76" s="1">
        <v>-35002</v>
      </c>
      <c r="O76" s="1">
        <v>-35002</v>
      </c>
      <c r="P76" s="1">
        <v>-35002</v>
      </c>
      <c r="Q76" s="1">
        <v>-420024</v>
      </c>
      <c r="R76" t="str">
        <f>VLOOKUP(C76,'Lookup Table'!$A$2:$C$32,3,FALSE)</f>
        <v>fasb 106</v>
      </c>
    </row>
    <row r="77" spans="1:18" x14ac:dyDescent="0.25">
      <c r="A77">
        <v>100</v>
      </c>
      <c r="B77" t="s">
        <v>2</v>
      </c>
      <c r="C77" t="s">
        <v>18</v>
      </c>
      <c r="D77">
        <v>2017</v>
      </c>
      <c r="E77" s="1">
        <v>9412</v>
      </c>
      <c r="F77" s="1">
        <v>9412</v>
      </c>
      <c r="G77" s="1">
        <v>9412</v>
      </c>
      <c r="H77" s="1">
        <v>9412</v>
      </c>
      <c r="I77" s="1">
        <v>9412</v>
      </c>
      <c r="J77" s="1">
        <v>9412</v>
      </c>
      <c r="K77" s="1">
        <v>9412</v>
      </c>
      <c r="L77" s="1">
        <v>9412</v>
      </c>
      <c r="M77" s="1">
        <v>9412</v>
      </c>
      <c r="N77" s="1">
        <v>9412</v>
      </c>
      <c r="O77" s="1">
        <v>9412</v>
      </c>
      <c r="P77" s="1">
        <v>9412</v>
      </c>
      <c r="Q77" s="1">
        <v>112944</v>
      </c>
      <c r="R77" t="str">
        <f>VLOOKUP(C77,'Lookup Table'!$A$2:$C$32,3,FALSE)</f>
        <v>other</v>
      </c>
    </row>
    <row r="78" spans="1:18" x14ac:dyDescent="0.25">
      <c r="A78">
        <v>100</v>
      </c>
      <c r="B78" t="s">
        <v>2</v>
      </c>
      <c r="C78" t="s">
        <v>1</v>
      </c>
      <c r="D78">
        <v>2017</v>
      </c>
      <c r="E78" s="1">
        <v>46848</v>
      </c>
      <c r="F78" s="1">
        <v>5641</v>
      </c>
      <c r="G78" s="1">
        <v>15692</v>
      </c>
      <c r="H78" s="1">
        <v>19923</v>
      </c>
      <c r="I78" s="1">
        <v>41422</v>
      </c>
      <c r="J78" s="1">
        <v>31193</v>
      </c>
      <c r="K78" s="1">
        <v>15996</v>
      </c>
      <c r="L78" s="1">
        <v>23939</v>
      </c>
      <c r="M78" s="1">
        <v>17885</v>
      </c>
      <c r="N78" s="1">
        <v>9019</v>
      </c>
      <c r="O78" s="1">
        <v>5469</v>
      </c>
      <c r="P78" s="1">
        <v>60891</v>
      </c>
      <c r="Q78" s="1">
        <v>293917</v>
      </c>
      <c r="R78" t="str">
        <f>VLOOKUP(C78,'Lookup Table'!$A$2:$C$32,3,FALSE)</f>
        <v>Other</v>
      </c>
    </row>
    <row r="79" spans="1:18" x14ac:dyDescent="0.25">
      <c r="A79">
        <v>100</v>
      </c>
      <c r="B79" t="s">
        <v>19</v>
      </c>
      <c r="C79" t="s">
        <v>3</v>
      </c>
      <c r="D79">
        <v>2017</v>
      </c>
      <c r="E79" s="1">
        <v>6000</v>
      </c>
      <c r="F79" s="1">
        <v>0</v>
      </c>
      <c r="G79" s="1">
        <v>6000</v>
      </c>
      <c r="H79" s="1">
        <v>1500</v>
      </c>
      <c r="I79" s="1">
        <v>2000</v>
      </c>
      <c r="J79" s="1">
        <v>6000</v>
      </c>
      <c r="K79" s="1">
        <v>0</v>
      </c>
      <c r="L79" s="1">
        <v>2000</v>
      </c>
      <c r="M79" s="1">
        <v>7500</v>
      </c>
      <c r="N79" s="1">
        <v>0</v>
      </c>
      <c r="O79" s="1">
        <v>0</v>
      </c>
      <c r="P79" s="1">
        <v>8000</v>
      </c>
      <c r="Q79" s="1">
        <v>39000</v>
      </c>
      <c r="R79" t="str">
        <f>VLOOKUP(C79,'Lookup Table'!$A$2:$C$32,3,FALSE)</f>
        <v>Other</v>
      </c>
    </row>
    <row r="80" spans="1:18" x14ac:dyDescent="0.25">
      <c r="A80">
        <v>100</v>
      </c>
      <c r="B80" t="s">
        <v>19</v>
      </c>
      <c r="C80" t="s">
        <v>4</v>
      </c>
      <c r="D80">
        <v>2017</v>
      </c>
      <c r="E80" s="1">
        <v>24290</v>
      </c>
      <c r="F80" s="1">
        <v>24489</v>
      </c>
      <c r="G80" s="1">
        <v>24130</v>
      </c>
      <c r="H80" s="1">
        <v>24608</v>
      </c>
      <c r="I80" s="1">
        <v>24146</v>
      </c>
      <c r="J80" s="1">
        <v>24217</v>
      </c>
      <c r="K80" s="1">
        <v>24355</v>
      </c>
      <c r="L80" s="1">
        <v>23981</v>
      </c>
      <c r="M80" s="1">
        <v>24302</v>
      </c>
      <c r="N80" s="1">
        <v>24074</v>
      </c>
      <c r="O80" s="1">
        <v>24246</v>
      </c>
      <c r="P80" s="1">
        <v>24437</v>
      </c>
      <c r="Q80" s="1">
        <v>291275</v>
      </c>
      <c r="R80" t="str">
        <f>VLOOKUP(C80,'Lookup Table'!$A$2:$C$32,3,FALSE)</f>
        <v>Life</v>
      </c>
    </row>
    <row r="81" spans="1:18" x14ac:dyDescent="0.25">
      <c r="A81">
        <v>100</v>
      </c>
      <c r="B81" t="s">
        <v>19</v>
      </c>
      <c r="C81" t="s">
        <v>5</v>
      </c>
      <c r="D81">
        <v>2017</v>
      </c>
      <c r="E81" s="1">
        <v>612128</v>
      </c>
      <c r="F81" s="1">
        <v>617349</v>
      </c>
      <c r="G81" s="1">
        <v>607941</v>
      </c>
      <c r="H81" s="1">
        <v>620414</v>
      </c>
      <c r="I81" s="1">
        <v>608382</v>
      </c>
      <c r="J81" s="1">
        <v>610296</v>
      </c>
      <c r="K81" s="1">
        <v>613946</v>
      </c>
      <c r="L81" s="1">
        <v>604066</v>
      </c>
      <c r="M81" s="1">
        <v>612465</v>
      </c>
      <c r="N81" s="1">
        <v>606518</v>
      </c>
      <c r="O81" s="1">
        <v>611031</v>
      </c>
      <c r="P81" s="1">
        <v>616095</v>
      </c>
      <c r="Q81" s="1">
        <v>7340633</v>
      </c>
      <c r="R81" t="str">
        <f>VLOOKUP(C81,'Lookup Table'!$A$2:$C$32,3,FALSE)</f>
        <v>Medical</v>
      </c>
    </row>
    <row r="82" spans="1:18" x14ac:dyDescent="0.25">
      <c r="A82">
        <v>100</v>
      </c>
      <c r="B82" t="s">
        <v>19</v>
      </c>
      <c r="C82" t="s">
        <v>6</v>
      </c>
      <c r="D82">
        <v>2017</v>
      </c>
      <c r="E82" s="1">
        <v>33316</v>
      </c>
      <c r="F82" s="1">
        <v>33575</v>
      </c>
      <c r="G82" s="1">
        <v>33109</v>
      </c>
      <c r="H82" s="1">
        <v>33727</v>
      </c>
      <c r="I82" s="1">
        <v>33131</v>
      </c>
      <c r="J82" s="1">
        <v>33225</v>
      </c>
      <c r="K82" s="1">
        <v>33406</v>
      </c>
      <c r="L82" s="1">
        <v>32916</v>
      </c>
      <c r="M82" s="1">
        <v>33333</v>
      </c>
      <c r="N82" s="1">
        <v>33038</v>
      </c>
      <c r="O82" s="1">
        <v>33262</v>
      </c>
      <c r="P82" s="1">
        <v>33513</v>
      </c>
      <c r="Q82" s="1">
        <v>399551</v>
      </c>
      <c r="R82" t="str">
        <f>VLOOKUP(C82,'Lookup Table'!$A$2:$C$32,3,FALSE)</f>
        <v>dental</v>
      </c>
    </row>
    <row r="83" spans="1:18" x14ac:dyDescent="0.25">
      <c r="A83">
        <v>100</v>
      </c>
      <c r="B83" t="s">
        <v>19</v>
      </c>
      <c r="C83" t="s">
        <v>7</v>
      </c>
      <c r="D83">
        <v>2017</v>
      </c>
      <c r="E83" s="1">
        <v>26176</v>
      </c>
      <c r="F83" s="1">
        <v>26389</v>
      </c>
      <c r="G83" s="1">
        <v>26003</v>
      </c>
      <c r="H83" s="1">
        <v>26517</v>
      </c>
      <c r="I83" s="1">
        <v>26021</v>
      </c>
      <c r="J83" s="1">
        <v>26097</v>
      </c>
      <c r="K83" s="1">
        <v>26246</v>
      </c>
      <c r="L83" s="1">
        <v>25843</v>
      </c>
      <c r="M83" s="1">
        <v>26188</v>
      </c>
      <c r="N83" s="1">
        <v>25942</v>
      </c>
      <c r="O83" s="1">
        <v>26127</v>
      </c>
      <c r="P83" s="1">
        <v>26334</v>
      </c>
      <c r="Q83" s="1">
        <v>313882</v>
      </c>
      <c r="R83" t="str">
        <f>VLOOKUP(C83,'Lookup Table'!$A$2:$C$32,3,FALSE)</f>
        <v>ltd</v>
      </c>
    </row>
    <row r="84" spans="1:18" x14ac:dyDescent="0.25">
      <c r="A84">
        <v>100</v>
      </c>
      <c r="B84" t="s">
        <v>19</v>
      </c>
      <c r="C84" t="s">
        <v>8</v>
      </c>
      <c r="D84">
        <v>2017</v>
      </c>
      <c r="E84" s="1">
        <v>-407011</v>
      </c>
      <c r="F84" s="1">
        <v>-375719</v>
      </c>
      <c r="G84" s="1">
        <v>-427634</v>
      </c>
      <c r="H84" s="1">
        <v>-366793</v>
      </c>
      <c r="I84" s="1">
        <v>-425638</v>
      </c>
      <c r="J84" s="1">
        <v>-290982</v>
      </c>
      <c r="K84" s="1">
        <v>-192339</v>
      </c>
      <c r="L84" s="1">
        <v>-266083</v>
      </c>
      <c r="M84" s="1">
        <v>-212834</v>
      </c>
      <c r="N84" s="1">
        <v>-250706</v>
      </c>
      <c r="O84" s="1">
        <v>-213676</v>
      </c>
      <c r="P84" s="1">
        <v>-173124</v>
      </c>
      <c r="Q84" s="1">
        <v>-3602538</v>
      </c>
      <c r="R84" t="str">
        <f>VLOOKUP(C84,'Lookup Table'!$A$2:$C$32,3,FALSE)</f>
        <v>Other</v>
      </c>
    </row>
    <row r="85" spans="1:18" x14ac:dyDescent="0.25">
      <c r="A85">
        <v>100</v>
      </c>
      <c r="B85" t="s">
        <v>19</v>
      </c>
      <c r="C85" t="s">
        <v>9</v>
      </c>
      <c r="D85">
        <v>2017</v>
      </c>
      <c r="E85" s="1">
        <v>5325</v>
      </c>
      <c r="F85" s="1">
        <v>4752</v>
      </c>
      <c r="G85" s="1">
        <v>5609</v>
      </c>
      <c r="H85" s="1">
        <v>5436</v>
      </c>
      <c r="I85" s="1">
        <v>5228</v>
      </c>
      <c r="J85" s="1">
        <v>5021</v>
      </c>
      <c r="K85" s="1">
        <v>5402</v>
      </c>
      <c r="L85" s="1">
        <v>4813</v>
      </c>
      <c r="M85" s="1">
        <v>5194</v>
      </c>
      <c r="N85" s="1">
        <v>5748</v>
      </c>
      <c r="O85" s="1">
        <v>4432</v>
      </c>
      <c r="P85" s="1">
        <v>4986</v>
      </c>
      <c r="Q85" s="1">
        <v>61946</v>
      </c>
      <c r="R85" t="str">
        <f>VLOOKUP(C85,'Lookup Table'!$A$2:$C$32,3,FALSE)</f>
        <v>Other</v>
      </c>
    </row>
    <row r="86" spans="1:18" x14ac:dyDescent="0.25">
      <c r="A86">
        <v>100</v>
      </c>
      <c r="B86" t="s">
        <v>19</v>
      </c>
      <c r="C86" t="s">
        <v>10</v>
      </c>
      <c r="D86">
        <v>2017</v>
      </c>
      <c r="E86" s="1">
        <v>198773</v>
      </c>
      <c r="F86" s="1">
        <v>201388</v>
      </c>
      <c r="G86" s="1">
        <v>196579</v>
      </c>
      <c r="H86" s="1">
        <v>203195</v>
      </c>
      <c r="I86" s="1">
        <v>196734</v>
      </c>
      <c r="J86" s="1">
        <v>197435</v>
      </c>
      <c r="K86" s="1">
        <v>199131</v>
      </c>
      <c r="L86" s="1">
        <v>194481</v>
      </c>
      <c r="M86" s="1">
        <v>198699</v>
      </c>
      <c r="N86" s="1">
        <v>195579</v>
      </c>
      <c r="O86" s="1">
        <v>197875</v>
      </c>
      <c r="P86" s="1">
        <v>200200</v>
      </c>
      <c r="Q86" s="1">
        <v>2380068</v>
      </c>
      <c r="R86" t="str">
        <f>VLOOKUP(C86,'Lookup Table'!$A$2:$C$32,3,FALSE)</f>
        <v>pension</v>
      </c>
    </row>
    <row r="87" spans="1:18" x14ac:dyDescent="0.25">
      <c r="A87">
        <v>100</v>
      </c>
      <c r="B87" t="s">
        <v>19</v>
      </c>
      <c r="C87" t="s">
        <v>11</v>
      </c>
      <c r="D87">
        <v>2017</v>
      </c>
      <c r="E87" s="1">
        <v>209400</v>
      </c>
      <c r="F87" s="1">
        <v>211113</v>
      </c>
      <c r="G87" s="1">
        <v>208021</v>
      </c>
      <c r="H87" s="1">
        <v>212135</v>
      </c>
      <c r="I87" s="1">
        <v>208161</v>
      </c>
      <c r="J87" s="1">
        <v>208772</v>
      </c>
      <c r="K87" s="1">
        <v>209962</v>
      </c>
      <c r="L87" s="1">
        <v>206739</v>
      </c>
      <c r="M87" s="1">
        <v>209495</v>
      </c>
      <c r="N87" s="1">
        <v>207535</v>
      </c>
      <c r="O87" s="1">
        <v>209018</v>
      </c>
      <c r="P87" s="1">
        <v>210666</v>
      </c>
      <c r="Q87" s="1">
        <v>2511018</v>
      </c>
      <c r="R87" t="str">
        <f>VLOOKUP(C87,'Lookup Table'!$A$2:$C$32,3,FALSE)</f>
        <v>401K</v>
      </c>
    </row>
    <row r="88" spans="1:18" x14ac:dyDescent="0.25">
      <c r="A88">
        <v>100</v>
      </c>
      <c r="B88" t="s">
        <v>19</v>
      </c>
      <c r="C88" t="s">
        <v>12</v>
      </c>
      <c r="D88">
        <v>2017</v>
      </c>
      <c r="E88" s="1">
        <v>22044</v>
      </c>
      <c r="F88" s="1">
        <v>22185</v>
      </c>
      <c r="G88" s="1">
        <v>21932</v>
      </c>
      <c r="H88" s="1">
        <v>22262</v>
      </c>
      <c r="I88" s="1">
        <v>21946</v>
      </c>
      <c r="J88" s="1">
        <v>22004</v>
      </c>
      <c r="K88" s="1">
        <v>22106</v>
      </c>
      <c r="L88" s="1">
        <v>21832</v>
      </c>
      <c r="M88" s="1">
        <v>22059</v>
      </c>
      <c r="N88" s="1">
        <v>21901</v>
      </c>
      <c r="O88" s="1">
        <v>22022</v>
      </c>
      <c r="P88" s="1">
        <v>22164</v>
      </c>
      <c r="Q88" s="1">
        <v>264458</v>
      </c>
      <c r="R88" t="str">
        <f>VLOOKUP(C88,'Lookup Table'!$A$2:$C$32,3,FALSE)</f>
        <v>fasb 112</v>
      </c>
    </row>
    <row r="89" spans="1:18" x14ac:dyDescent="0.25">
      <c r="A89">
        <v>100</v>
      </c>
      <c r="B89" t="s">
        <v>19</v>
      </c>
      <c r="C89" t="s">
        <v>13</v>
      </c>
      <c r="D89">
        <v>2017</v>
      </c>
      <c r="E89" s="1">
        <v>62268</v>
      </c>
      <c r="F89" s="1">
        <v>62821</v>
      </c>
      <c r="G89" s="1">
        <v>61815</v>
      </c>
      <c r="H89" s="1">
        <v>63173</v>
      </c>
      <c r="I89" s="1">
        <v>61856</v>
      </c>
      <c r="J89" s="1">
        <v>62034</v>
      </c>
      <c r="K89" s="1">
        <v>62409</v>
      </c>
      <c r="L89" s="1">
        <v>61389</v>
      </c>
      <c r="M89" s="1">
        <v>62281</v>
      </c>
      <c r="N89" s="1">
        <v>61637</v>
      </c>
      <c r="O89" s="1">
        <v>62119</v>
      </c>
      <c r="P89" s="1">
        <v>62637</v>
      </c>
      <c r="Q89" s="1">
        <v>746438</v>
      </c>
      <c r="R89" t="str">
        <f>VLOOKUP(C89,'Lookup Table'!$A$2:$C$32,3,FALSE)</f>
        <v>fasb 106</v>
      </c>
    </row>
    <row r="90" spans="1:18" x14ac:dyDescent="0.25">
      <c r="A90">
        <v>100</v>
      </c>
      <c r="B90" t="s">
        <v>19</v>
      </c>
      <c r="C90" t="s">
        <v>15</v>
      </c>
      <c r="D90">
        <v>2017</v>
      </c>
      <c r="E90" s="1">
        <v>64238</v>
      </c>
      <c r="F90" s="1">
        <v>64804</v>
      </c>
      <c r="G90" s="1">
        <v>63778</v>
      </c>
      <c r="H90" s="1">
        <v>65151</v>
      </c>
      <c r="I90" s="1">
        <v>63823</v>
      </c>
      <c r="J90" s="1">
        <v>64018</v>
      </c>
      <c r="K90" s="1">
        <v>64407</v>
      </c>
      <c r="L90" s="1">
        <v>63350</v>
      </c>
      <c r="M90" s="1">
        <v>64262</v>
      </c>
      <c r="N90" s="1">
        <v>63610</v>
      </c>
      <c r="O90" s="1">
        <v>64101</v>
      </c>
      <c r="P90" s="1">
        <v>64640</v>
      </c>
      <c r="Q90" s="1">
        <v>770183</v>
      </c>
      <c r="R90" t="str">
        <f>VLOOKUP(C90,'Lookup Table'!$A$2:$C$32,3,FALSE)</f>
        <v>ria</v>
      </c>
    </row>
    <row r="91" spans="1:18" x14ac:dyDescent="0.25">
      <c r="A91">
        <v>100</v>
      </c>
      <c r="B91" t="s">
        <v>19</v>
      </c>
      <c r="C91" t="s">
        <v>16</v>
      </c>
      <c r="D91">
        <v>2017</v>
      </c>
      <c r="E91" s="1">
        <v>292100</v>
      </c>
      <c r="F91" s="1">
        <v>293467</v>
      </c>
      <c r="G91" s="1">
        <v>291029</v>
      </c>
      <c r="H91" s="1">
        <v>294198</v>
      </c>
      <c r="I91" s="1">
        <v>291162</v>
      </c>
      <c r="J91" s="1">
        <v>291730</v>
      </c>
      <c r="K91" s="1">
        <v>292720</v>
      </c>
      <c r="L91" s="1">
        <v>290055</v>
      </c>
      <c r="M91" s="1">
        <v>292251</v>
      </c>
      <c r="N91" s="1">
        <v>290732</v>
      </c>
      <c r="O91" s="1">
        <v>291904</v>
      </c>
      <c r="P91" s="1">
        <v>293284</v>
      </c>
      <c r="Q91" s="1">
        <v>3504633</v>
      </c>
      <c r="R91" t="str">
        <f>VLOOKUP(C91,'Lookup Table'!$A$2:$C$32,3,FALSE)</f>
        <v>pension</v>
      </c>
    </row>
    <row r="92" spans="1:18" x14ac:dyDescent="0.25">
      <c r="A92">
        <v>100</v>
      </c>
      <c r="B92" t="s">
        <v>19</v>
      </c>
      <c r="C92" t="s">
        <v>17</v>
      </c>
      <c r="D92">
        <v>2017</v>
      </c>
      <c r="E92" s="1">
        <v>186913</v>
      </c>
      <c r="F92" s="1">
        <v>187389</v>
      </c>
      <c r="G92" s="1">
        <v>186605</v>
      </c>
      <c r="H92" s="1">
        <v>187461</v>
      </c>
      <c r="I92" s="1">
        <v>186697</v>
      </c>
      <c r="J92" s="1">
        <v>187067</v>
      </c>
      <c r="K92" s="1">
        <v>187499</v>
      </c>
      <c r="L92" s="1">
        <v>186373</v>
      </c>
      <c r="M92" s="1">
        <v>187129</v>
      </c>
      <c r="N92" s="1">
        <v>186695</v>
      </c>
      <c r="O92" s="1">
        <v>187079</v>
      </c>
      <c r="P92" s="1">
        <v>187701</v>
      </c>
      <c r="Q92" s="1">
        <v>2244608</v>
      </c>
      <c r="R92" t="str">
        <f>VLOOKUP(C92,'Lookup Table'!$A$2:$C$32,3,FALSE)</f>
        <v>fasb 106</v>
      </c>
    </row>
    <row r="93" spans="1:18" x14ac:dyDescent="0.25">
      <c r="A93">
        <v>100</v>
      </c>
      <c r="B93" t="s">
        <v>19</v>
      </c>
      <c r="C93" t="s">
        <v>18</v>
      </c>
      <c r="D93">
        <v>2017</v>
      </c>
      <c r="E93" s="1">
        <v>24431</v>
      </c>
      <c r="F93" s="1">
        <v>21597</v>
      </c>
      <c r="G93" s="1">
        <v>25830</v>
      </c>
      <c r="H93" s="1">
        <v>24777</v>
      </c>
      <c r="I93" s="1">
        <v>24085</v>
      </c>
      <c r="J93" s="1">
        <v>22860</v>
      </c>
      <c r="K93" s="1">
        <v>20654</v>
      </c>
      <c r="L93" s="1">
        <v>18825</v>
      </c>
      <c r="M93" s="1">
        <v>20076</v>
      </c>
      <c r="N93" s="1">
        <v>22306</v>
      </c>
      <c r="O93" s="1">
        <v>17268</v>
      </c>
      <c r="P93" s="1">
        <v>18656</v>
      </c>
      <c r="Q93" s="1">
        <v>261365</v>
      </c>
      <c r="R93" t="str">
        <f>VLOOKUP(C93,'Lookup Table'!$A$2:$C$32,3,FALSE)</f>
        <v>other</v>
      </c>
    </row>
    <row r="94" spans="1:18" x14ac:dyDescent="0.25">
      <c r="A94">
        <v>100</v>
      </c>
      <c r="B94" t="s">
        <v>34</v>
      </c>
      <c r="C94" t="s">
        <v>8</v>
      </c>
      <c r="D94">
        <v>2017</v>
      </c>
      <c r="E94" s="1">
        <v>9111</v>
      </c>
      <c r="F94" s="1">
        <v>8058</v>
      </c>
      <c r="G94" s="1">
        <v>9253</v>
      </c>
      <c r="H94" s="1">
        <v>9492</v>
      </c>
      <c r="I94" s="1">
        <v>8145</v>
      </c>
      <c r="J94" s="1">
        <v>8453</v>
      </c>
      <c r="K94" s="1">
        <v>7983</v>
      </c>
      <c r="L94" s="1">
        <v>8706</v>
      </c>
      <c r="M94" s="1">
        <v>8831</v>
      </c>
      <c r="N94" s="1">
        <v>9417</v>
      </c>
      <c r="O94" s="1">
        <v>7624</v>
      </c>
      <c r="P94" s="1">
        <v>7819</v>
      </c>
      <c r="Q94" s="1">
        <v>102890</v>
      </c>
      <c r="R94" t="str">
        <f>VLOOKUP(C94,'Lookup Table'!$A$2:$C$32,3,FALSE)</f>
        <v>Other</v>
      </c>
    </row>
    <row r="95" spans="1:18" x14ac:dyDescent="0.25">
      <c r="A95">
        <v>100</v>
      </c>
      <c r="B95" t="s">
        <v>2</v>
      </c>
      <c r="C95" t="s">
        <v>3</v>
      </c>
      <c r="D95">
        <v>2018</v>
      </c>
      <c r="E95" s="1">
        <v>379</v>
      </c>
      <c r="F95" s="1">
        <v>379</v>
      </c>
      <c r="G95" s="1">
        <v>379</v>
      </c>
      <c r="H95" s="1">
        <v>379</v>
      </c>
      <c r="I95" s="1">
        <v>379</v>
      </c>
      <c r="J95" s="1">
        <v>379</v>
      </c>
      <c r="K95" s="1"/>
      <c r="L95" s="1"/>
      <c r="M95" s="1"/>
      <c r="N95" s="1"/>
      <c r="O95" s="1"/>
      <c r="P95" s="1"/>
      <c r="Q95" s="1">
        <f>SUBTOTAL(9,E95:P95)</f>
        <v>2274</v>
      </c>
      <c r="R95" t="str">
        <f>VLOOKUP(C95,'Lookup Table'!$A$2:$C$32,3,FALSE)</f>
        <v>Other</v>
      </c>
    </row>
    <row r="96" spans="1:18" x14ac:dyDescent="0.25">
      <c r="A96">
        <v>100</v>
      </c>
      <c r="B96" t="s">
        <v>2</v>
      </c>
      <c r="C96" t="s">
        <v>4</v>
      </c>
      <c r="D96">
        <v>2018</v>
      </c>
      <c r="E96" s="1">
        <v>28561</v>
      </c>
      <c r="F96" s="1">
        <v>28561</v>
      </c>
      <c r="G96" s="1">
        <v>28561</v>
      </c>
      <c r="H96" s="1">
        <v>28561</v>
      </c>
      <c r="I96" s="1">
        <v>28561</v>
      </c>
      <c r="J96" s="1">
        <v>28561</v>
      </c>
      <c r="K96" s="1"/>
      <c r="L96" s="1"/>
      <c r="M96" s="1"/>
      <c r="N96" s="1"/>
      <c r="O96" s="1"/>
      <c r="P96" s="1"/>
      <c r="Q96" s="1">
        <f t="shared" ref="Q96:Q126" si="0">SUBTOTAL(9,E96:P96)</f>
        <v>171366</v>
      </c>
      <c r="R96" t="str">
        <f>VLOOKUP(C96,'Lookup Table'!$A$2:$C$32,3,FALSE)</f>
        <v>Life</v>
      </c>
    </row>
    <row r="97" spans="1:18" x14ac:dyDescent="0.25">
      <c r="A97">
        <v>100</v>
      </c>
      <c r="B97" t="s">
        <v>2</v>
      </c>
      <c r="C97" t="s">
        <v>5</v>
      </c>
      <c r="D97">
        <v>2018</v>
      </c>
      <c r="E97" s="1">
        <v>540776</v>
      </c>
      <c r="F97" s="1">
        <v>540776</v>
      </c>
      <c r="G97" s="1">
        <v>540776</v>
      </c>
      <c r="H97" s="1">
        <v>540776</v>
      </c>
      <c r="I97" s="1">
        <v>540776</v>
      </c>
      <c r="J97" s="1">
        <v>540776</v>
      </c>
      <c r="K97" s="1"/>
      <c r="L97" s="1"/>
      <c r="M97" s="1"/>
      <c r="N97" s="1"/>
      <c r="O97" s="1"/>
      <c r="P97" s="1"/>
      <c r="Q97" s="1">
        <f t="shared" si="0"/>
        <v>3244656</v>
      </c>
      <c r="R97" t="str">
        <f>VLOOKUP(C97,'Lookup Table'!$A$2:$C$32,3,FALSE)</f>
        <v>Medical</v>
      </c>
    </row>
    <row r="98" spans="1:18" x14ac:dyDescent="0.25">
      <c r="A98">
        <v>100</v>
      </c>
      <c r="B98" t="s">
        <v>2</v>
      </c>
      <c r="C98" t="s">
        <v>6</v>
      </c>
      <c r="D98">
        <v>2018</v>
      </c>
      <c r="E98" s="1">
        <v>28670</v>
      </c>
      <c r="F98" s="1">
        <v>28670</v>
      </c>
      <c r="G98" s="1">
        <v>28670</v>
      </c>
      <c r="H98" s="1">
        <v>28670</v>
      </c>
      <c r="I98" s="1">
        <v>28670</v>
      </c>
      <c r="J98" s="1">
        <v>28670</v>
      </c>
      <c r="K98" s="1"/>
      <c r="L98" s="1"/>
      <c r="M98" s="1"/>
      <c r="N98" s="1"/>
      <c r="O98" s="1"/>
      <c r="P98" s="1"/>
      <c r="Q98" s="1">
        <f t="shared" si="0"/>
        <v>172020</v>
      </c>
      <c r="R98" t="str">
        <f>VLOOKUP(C98,'Lookup Table'!$A$2:$C$32,3,FALSE)</f>
        <v>dental</v>
      </c>
    </row>
    <row r="99" spans="1:18" x14ac:dyDescent="0.25">
      <c r="A99">
        <v>100</v>
      </c>
      <c r="B99" t="s">
        <v>2</v>
      </c>
      <c r="C99" t="s">
        <v>7</v>
      </c>
      <c r="D99">
        <v>2018</v>
      </c>
      <c r="E99" s="1">
        <v>27535</v>
      </c>
      <c r="F99" s="1">
        <v>27535</v>
      </c>
      <c r="G99" s="1">
        <v>27535</v>
      </c>
      <c r="H99" s="1">
        <v>27535</v>
      </c>
      <c r="I99" s="1">
        <v>27535</v>
      </c>
      <c r="J99" s="1">
        <v>27535</v>
      </c>
      <c r="K99" s="1"/>
      <c r="L99" s="1"/>
      <c r="M99" s="1"/>
      <c r="N99" s="1"/>
      <c r="O99" s="1"/>
      <c r="P99" s="1"/>
      <c r="Q99" s="1">
        <f t="shared" si="0"/>
        <v>165210</v>
      </c>
      <c r="R99" t="str">
        <f>VLOOKUP(C99,'Lookup Table'!$A$2:$C$32,3,FALSE)</f>
        <v>ltd</v>
      </c>
    </row>
    <row r="100" spans="1:18" x14ac:dyDescent="0.25">
      <c r="A100">
        <v>100</v>
      </c>
      <c r="B100" t="s">
        <v>2</v>
      </c>
      <c r="C100" t="s">
        <v>8</v>
      </c>
      <c r="D100">
        <v>2018</v>
      </c>
      <c r="E100" s="1">
        <v>49263</v>
      </c>
      <c r="F100" s="1">
        <v>49263</v>
      </c>
      <c r="G100" s="1">
        <v>49263</v>
      </c>
      <c r="H100" s="1">
        <v>49263</v>
      </c>
      <c r="I100" s="1">
        <v>49263</v>
      </c>
      <c r="J100" s="1">
        <v>49263</v>
      </c>
      <c r="K100" s="1"/>
      <c r="L100" s="1"/>
      <c r="M100" s="1"/>
      <c r="N100" s="1"/>
      <c r="O100" s="1"/>
      <c r="P100" s="1"/>
      <c r="Q100" s="1">
        <f t="shared" si="0"/>
        <v>295578</v>
      </c>
      <c r="R100" t="str">
        <f>VLOOKUP(C100,'Lookup Table'!$A$2:$C$32,3,FALSE)</f>
        <v>Other</v>
      </c>
    </row>
    <row r="101" spans="1:18" x14ac:dyDescent="0.25">
      <c r="A101">
        <v>100</v>
      </c>
      <c r="B101" t="s">
        <v>2</v>
      </c>
      <c r="C101" t="s">
        <v>10</v>
      </c>
      <c r="D101">
        <v>2018</v>
      </c>
      <c r="E101" s="1">
        <v>438780</v>
      </c>
      <c r="F101" s="1">
        <v>438780</v>
      </c>
      <c r="G101" s="1">
        <v>438780</v>
      </c>
      <c r="H101" s="1">
        <v>438780</v>
      </c>
      <c r="I101" s="1">
        <v>438780</v>
      </c>
      <c r="J101" s="1">
        <v>438780</v>
      </c>
      <c r="K101" s="1"/>
      <c r="L101" s="1"/>
      <c r="M101" s="1"/>
      <c r="N101" s="1"/>
      <c r="O101" s="1"/>
      <c r="P101" s="1"/>
      <c r="Q101" s="1">
        <f t="shared" si="0"/>
        <v>2632680</v>
      </c>
      <c r="R101" t="str">
        <f>VLOOKUP(C101,'Lookup Table'!$A$2:$C$32,3,FALSE)</f>
        <v>pension</v>
      </c>
    </row>
    <row r="102" spans="1:18" x14ac:dyDescent="0.25">
      <c r="A102">
        <v>100</v>
      </c>
      <c r="B102" t="s">
        <v>2</v>
      </c>
      <c r="C102" t="s">
        <v>11</v>
      </c>
      <c r="D102">
        <v>2018</v>
      </c>
      <c r="E102" s="1">
        <v>196009</v>
      </c>
      <c r="F102" s="1">
        <v>196009</v>
      </c>
      <c r="G102" s="1">
        <v>196009</v>
      </c>
      <c r="H102" s="1">
        <v>196009</v>
      </c>
      <c r="I102" s="1">
        <v>196009</v>
      </c>
      <c r="J102" s="1">
        <v>196009</v>
      </c>
      <c r="K102" s="1"/>
      <c r="L102" s="1"/>
      <c r="M102" s="1"/>
      <c r="N102" s="1"/>
      <c r="O102" s="1"/>
      <c r="P102" s="1"/>
      <c r="Q102" s="1">
        <f t="shared" si="0"/>
        <v>1176054</v>
      </c>
      <c r="R102" t="str">
        <f>VLOOKUP(C102,'Lookup Table'!$A$2:$C$32,3,FALSE)</f>
        <v>401K</v>
      </c>
    </row>
    <row r="103" spans="1:18" x14ac:dyDescent="0.25">
      <c r="A103">
        <v>100</v>
      </c>
      <c r="B103" t="s">
        <v>2</v>
      </c>
      <c r="C103" t="s">
        <v>12</v>
      </c>
      <c r="D103">
        <v>2018</v>
      </c>
      <c r="E103" s="1">
        <v>12656</v>
      </c>
      <c r="F103" s="1">
        <v>12656</v>
      </c>
      <c r="G103" s="1">
        <v>12656</v>
      </c>
      <c r="H103" s="1">
        <v>12656</v>
      </c>
      <c r="I103" s="1">
        <v>12656</v>
      </c>
      <c r="J103" s="1">
        <v>12656</v>
      </c>
      <c r="K103" s="1"/>
      <c r="L103" s="1"/>
      <c r="M103" s="1"/>
      <c r="N103" s="1"/>
      <c r="O103" s="1"/>
      <c r="P103" s="1"/>
      <c r="Q103" s="1">
        <f t="shared" si="0"/>
        <v>75936</v>
      </c>
      <c r="R103" t="str">
        <f>VLOOKUP(C103,'Lookup Table'!$A$2:$C$32,3,FALSE)</f>
        <v>fasb 112</v>
      </c>
    </row>
    <row r="104" spans="1:18" x14ac:dyDescent="0.25">
      <c r="A104">
        <v>100</v>
      </c>
      <c r="B104" t="s">
        <v>2</v>
      </c>
      <c r="C104" t="s">
        <v>13</v>
      </c>
      <c r="D104">
        <v>2018</v>
      </c>
      <c r="E104" s="1">
        <v>79286</v>
      </c>
      <c r="F104" s="1">
        <v>79286</v>
      </c>
      <c r="G104" s="1">
        <v>79286</v>
      </c>
      <c r="H104" s="1">
        <v>79286</v>
      </c>
      <c r="I104" s="1">
        <v>79286</v>
      </c>
      <c r="J104" s="1">
        <v>79286</v>
      </c>
      <c r="K104" s="1"/>
      <c r="L104" s="1"/>
      <c r="M104" s="1"/>
      <c r="N104" s="1"/>
      <c r="O104" s="1"/>
      <c r="P104" s="1"/>
      <c r="Q104" s="1">
        <f t="shared" si="0"/>
        <v>475716</v>
      </c>
      <c r="R104" t="str">
        <f>VLOOKUP(C104,'Lookup Table'!$A$2:$C$32,3,FALSE)</f>
        <v>fasb 106</v>
      </c>
    </row>
    <row r="105" spans="1:18" x14ac:dyDescent="0.25">
      <c r="A105">
        <v>100</v>
      </c>
      <c r="B105" t="s">
        <v>2</v>
      </c>
      <c r="C105" t="s">
        <v>14</v>
      </c>
      <c r="D105">
        <v>2018</v>
      </c>
      <c r="E105" s="1">
        <v>9378</v>
      </c>
      <c r="F105" s="1">
        <v>9378</v>
      </c>
      <c r="G105" s="1">
        <v>9378</v>
      </c>
      <c r="H105" s="1">
        <v>9378</v>
      </c>
      <c r="I105" s="1">
        <v>9378</v>
      </c>
      <c r="J105" s="1">
        <v>9378</v>
      </c>
      <c r="K105" s="1"/>
      <c r="L105" s="1"/>
      <c r="M105" s="1"/>
      <c r="N105" s="1"/>
      <c r="O105" s="1"/>
      <c r="P105" s="1"/>
      <c r="Q105" s="1">
        <f t="shared" si="0"/>
        <v>56268</v>
      </c>
      <c r="R105" t="str">
        <f>VLOOKUP(C105,'Lookup Table'!$A$2:$C$32,3,FALSE)</f>
        <v>Other</v>
      </c>
    </row>
    <row r="106" spans="1:18" x14ac:dyDescent="0.25">
      <c r="A106">
        <v>100</v>
      </c>
      <c r="B106" t="s">
        <v>2</v>
      </c>
      <c r="C106" t="s">
        <v>15</v>
      </c>
      <c r="D106">
        <v>2018</v>
      </c>
      <c r="E106" s="1">
        <v>71114</v>
      </c>
      <c r="F106" s="1">
        <v>71114</v>
      </c>
      <c r="G106" s="1">
        <v>71114</v>
      </c>
      <c r="H106" s="1">
        <v>71114</v>
      </c>
      <c r="I106" s="1">
        <v>71114</v>
      </c>
      <c r="J106" s="1">
        <v>71114</v>
      </c>
      <c r="K106" s="1"/>
      <c r="L106" s="1"/>
      <c r="M106" s="1"/>
      <c r="N106" s="1"/>
      <c r="O106" s="1"/>
      <c r="P106" s="1"/>
      <c r="Q106" s="1">
        <f t="shared" si="0"/>
        <v>426684</v>
      </c>
      <c r="R106" t="str">
        <f>VLOOKUP(C106,'Lookup Table'!$A$2:$C$32,3,FALSE)</f>
        <v>ria</v>
      </c>
    </row>
    <row r="107" spans="1:18" x14ac:dyDescent="0.25">
      <c r="A107">
        <v>100</v>
      </c>
      <c r="B107" t="s">
        <v>2</v>
      </c>
      <c r="C107" t="s">
        <v>16</v>
      </c>
      <c r="D107">
        <v>2018</v>
      </c>
      <c r="E107" s="1">
        <v>162305</v>
      </c>
      <c r="F107" s="1">
        <v>162305</v>
      </c>
      <c r="G107" s="1">
        <v>162305</v>
      </c>
      <c r="H107" s="1">
        <v>162305</v>
      </c>
      <c r="I107" s="1">
        <v>162305</v>
      </c>
      <c r="J107" s="1">
        <v>162305</v>
      </c>
      <c r="K107" s="1"/>
      <c r="L107" s="1"/>
      <c r="M107" s="1"/>
      <c r="N107" s="1"/>
      <c r="O107" s="1"/>
      <c r="P107" s="1"/>
      <c r="Q107" s="1">
        <f t="shared" si="0"/>
        <v>973830</v>
      </c>
      <c r="R107" t="str">
        <f>VLOOKUP(C107,'Lookup Table'!$A$2:$C$32,3,FALSE)</f>
        <v>pension</v>
      </c>
    </row>
    <row r="108" spans="1:18" x14ac:dyDescent="0.25">
      <c r="A108">
        <v>100</v>
      </c>
      <c r="B108" t="s">
        <v>2</v>
      </c>
      <c r="C108" t="s">
        <v>17</v>
      </c>
      <c r="D108">
        <v>2018</v>
      </c>
      <c r="E108" s="1">
        <v>-43257</v>
      </c>
      <c r="F108" s="1">
        <v>-43257</v>
      </c>
      <c r="G108" s="1">
        <v>-43257</v>
      </c>
      <c r="H108" s="1">
        <v>-43257</v>
      </c>
      <c r="I108" s="1">
        <v>-43257</v>
      </c>
      <c r="J108" s="1">
        <v>-43257</v>
      </c>
      <c r="K108" s="1"/>
      <c r="L108" s="1"/>
      <c r="M108" s="1"/>
      <c r="N108" s="1"/>
      <c r="O108" s="1"/>
      <c r="P108" s="1"/>
      <c r="Q108" s="1">
        <f t="shared" si="0"/>
        <v>-259542</v>
      </c>
      <c r="R108" t="str">
        <f>VLOOKUP(C108,'Lookup Table'!$A$2:$C$32,3,FALSE)</f>
        <v>fasb 106</v>
      </c>
    </row>
    <row r="109" spans="1:18" x14ac:dyDescent="0.25">
      <c r="A109">
        <v>100</v>
      </c>
      <c r="B109" t="s">
        <v>2</v>
      </c>
      <c r="C109" t="s">
        <v>18</v>
      </c>
      <c r="D109">
        <v>2018</v>
      </c>
      <c r="E109" s="1">
        <v>9551</v>
      </c>
      <c r="F109" s="1">
        <v>9551</v>
      </c>
      <c r="G109" s="1">
        <v>9551</v>
      </c>
      <c r="H109" s="1">
        <v>9551</v>
      </c>
      <c r="I109" s="1">
        <v>9551</v>
      </c>
      <c r="J109" s="1">
        <v>9551</v>
      </c>
      <c r="K109" s="1"/>
      <c r="L109" s="1"/>
      <c r="M109" s="1"/>
      <c r="N109" s="1"/>
      <c r="O109" s="1"/>
      <c r="P109" s="1"/>
      <c r="Q109" s="1">
        <f t="shared" si="0"/>
        <v>57306</v>
      </c>
      <c r="R109" t="str">
        <f>VLOOKUP(C109,'Lookup Table'!$A$2:$C$32,3,FALSE)</f>
        <v>other</v>
      </c>
    </row>
    <row r="110" spans="1:18" x14ac:dyDescent="0.25">
      <c r="A110">
        <v>100</v>
      </c>
      <c r="B110" t="s">
        <v>2</v>
      </c>
      <c r="C110" t="s">
        <v>1</v>
      </c>
      <c r="D110">
        <v>2018</v>
      </c>
      <c r="E110" s="1">
        <v>45948</v>
      </c>
      <c r="F110" s="1">
        <v>7139</v>
      </c>
      <c r="G110" s="1">
        <v>13015</v>
      </c>
      <c r="H110" s="1">
        <v>17368</v>
      </c>
      <c r="I110" s="1">
        <v>48298</v>
      </c>
      <c r="J110" s="1">
        <v>25917</v>
      </c>
      <c r="K110" s="1"/>
      <c r="L110" s="1"/>
      <c r="M110" s="1"/>
      <c r="N110" s="1"/>
      <c r="O110" s="1"/>
      <c r="P110" s="1"/>
      <c r="Q110" s="1">
        <f t="shared" si="0"/>
        <v>157685</v>
      </c>
      <c r="R110" t="str">
        <f>VLOOKUP(C110,'Lookup Table'!$A$2:$C$32,3,FALSE)</f>
        <v>Other</v>
      </c>
    </row>
    <row r="111" spans="1:18" x14ac:dyDescent="0.25">
      <c r="A111">
        <v>100</v>
      </c>
      <c r="B111" t="s">
        <v>19</v>
      </c>
      <c r="C111" t="s">
        <v>3</v>
      </c>
      <c r="D111">
        <v>2018</v>
      </c>
      <c r="E111" s="1">
        <v>6000</v>
      </c>
      <c r="F111" s="1">
        <v>0</v>
      </c>
      <c r="G111" s="1">
        <v>6000</v>
      </c>
      <c r="H111" s="1">
        <v>1500</v>
      </c>
      <c r="I111" s="1">
        <v>2000</v>
      </c>
      <c r="J111" s="1">
        <v>6000</v>
      </c>
      <c r="K111" s="1"/>
      <c r="L111" s="1"/>
      <c r="M111" s="1"/>
      <c r="N111" s="1"/>
      <c r="O111" s="1"/>
      <c r="P111" s="1"/>
      <c r="Q111" s="1">
        <f t="shared" si="0"/>
        <v>21500</v>
      </c>
      <c r="R111" t="str">
        <f>VLOOKUP(C111,'Lookup Table'!$A$2:$C$32,3,FALSE)</f>
        <v>Other</v>
      </c>
    </row>
    <row r="112" spans="1:18" x14ac:dyDescent="0.25">
      <c r="A112">
        <v>100</v>
      </c>
      <c r="B112" t="s">
        <v>19</v>
      </c>
      <c r="C112" t="s">
        <v>4</v>
      </c>
      <c r="D112">
        <v>2018</v>
      </c>
      <c r="E112" s="1">
        <v>32177</v>
      </c>
      <c r="F112" s="1">
        <v>32514</v>
      </c>
      <c r="G112" s="1">
        <v>32258</v>
      </c>
      <c r="H112" s="1">
        <v>32495</v>
      </c>
      <c r="I112" s="1">
        <v>32160</v>
      </c>
      <c r="J112" s="1">
        <v>32418</v>
      </c>
      <c r="K112" s="1"/>
      <c r="L112" s="1"/>
      <c r="M112" s="1"/>
      <c r="N112" s="1"/>
      <c r="O112" s="1"/>
      <c r="P112" s="1"/>
      <c r="Q112" s="1">
        <f t="shared" si="0"/>
        <v>194022</v>
      </c>
      <c r="R112" t="str">
        <f>VLOOKUP(C112,'Lookup Table'!$A$2:$C$32,3,FALSE)</f>
        <v>Life</v>
      </c>
    </row>
    <row r="113" spans="1:18" x14ac:dyDescent="0.25">
      <c r="A113">
        <v>100</v>
      </c>
      <c r="B113" t="s">
        <v>19</v>
      </c>
      <c r="C113" t="s">
        <v>5</v>
      </c>
      <c r="D113">
        <v>2018</v>
      </c>
      <c r="E113" s="1">
        <v>632458</v>
      </c>
      <c r="F113" s="1">
        <v>641300</v>
      </c>
      <c r="G113" s="1">
        <v>634592</v>
      </c>
      <c r="H113" s="1">
        <v>640787</v>
      </c>
      <c r="I113" s="1">
        <v>632066</v>
      </c>
      <c r="J113" s="1">
        <v>638834</v>
      </c>
      <c r="K113" s="1"/>
      <c r="L113" s="1"/>
      <c r="M113" s="1"/>
      <c r="N113" s="1"/>
      <c r="O113" s="1"/>
      <c r="P113" s="1"/>
      <c r="Q113" s="1">
        <f t="shared" si="0"/>
        <v>3820037</v>
      </c>
      <c r="R113" t="str">
        <f>VLOOKUP(C113,'Lookup Table'!$A$2:$C$32,3,FALSE)</f>
        <v>Medical</v>
      </c>
    </row>
    <row r="114" spans="1:18" x14ac:dyDescent="0.25">
      <c r="A114">
        <v>100</v>
      </c>
      <c r="B114" t="s">
        <v>19</v>
      </c>
      <c r="C114" t="s">
        <v>6</v>
      </c>
      <c r="D114">
        <v>2018</v>
      </c>
      <c r="E114" s="1">
        <v>34683</v>
      </c>
      <c r="F114" s="1">
        <v>35121</v>
      </c>
      <c r="G114" s="1">
        <v>34789</v>
      </c>
      <c r="H114" s="1">
        <v>35096</v>
      </c>
      <c r="I114" s="1">
        <v>34663</v>
      </c>
      <c r="J114" s="1">
        <v>34999</v>
      </c>
      <c r="K114" s="1"/>
      <c r="L114" s="1"/>
      <c r="M114" s="1"/>
      <c r="N114" s="1"/>
      <c r="O114" s="1"/>
      <c r="P114" s="1"/>
      <c r="Q114" s="1">
        <f t="shared" si="0"/>
        <v>209351</v>
      </c>
      <c r="R114" t="str">
        <f>VLOOKUP(C114,'Lookup Table'!$A$2:$C$32,3,FALSE)</f>
        <v>dental</v>
      </c>
    </row>
    <row r="115" spans="1:18" x14ac:dyDescent="0.25">
      <c r="A115">
        <v>100</v>
      </c>
      <c r="B115" t="s">
        <v>19</v>
      </c>
      <c r="C115" t="s">
        <v>7</v>
      </c>
      <c r="D115">
        <v>2018</v>
      </c>
      <c r="E115" s="1">
        <v>30760</v>
      </c>
      <c r="F115" s="1">
        <v>31123</v>
      </c>
      <c r="G115" s="1">
        <v>30847</v>
      </c>
      <c r="H115" s="1">
        <v>31102</v>
      </c>
      <c r="I115" s="1">
        <v>30742</v>
      </c>
      <c r="J115" s="1">
        <v>31019</v>
      </c>
      <c r="K115" s="1"/>
      <c r="L115" s="1"/>
      <c r="M115" s="1"/>
      <c r="N115" s="1"/>
      <c r="O115" s="1"/>
      <c r="P115" s="1"/>
      <c r="Q115" s="1">
        <f t="shared" si="0"/>
        <v>185593</v>
      </c>
      <c r="R115" t="str">
        <f>VLOOKUP(C115,'Lookup Table'!$A$2:$C$32,3,FALSE)</f>
        <v>ltd</v>
      </c>
    </row>
    <row r="116" spans="1:18" x14ac:dyDescent="0.25">
      <c r="A116">
        <v>100</v>
      </c>
      <c r="B116" t="s">
        <v>19</v>
      </c>
      <c r="C116" t="s">
        <v>8</v>
      </c>
      <c r="D116">
        <v>2018</v>
      </c>
      <c r="E116" s="1">
        <v>-230345</v>
      </c>
      <c r="F116" s="1">
        <v>-176372</v>
      </c>
      <c r="G116" s="1">
        <v>-212166</v>
      </c>
      <c r="H116" s="1">
        <v>-184198</v>
      </c>
      <c r="I116" s="1">
        <v>-227070</v>
      </c>
      <c r="J116" s="1">
        <v>-179378</v>
      </c>
      <c r="K116" s="1"/>
      <c r="L116" s="1"/>
      <c r="M116" s="1"/>
      <c r="N116" s="1"/>
      <c r="O116" s="1"/>
      <c r="P116" s="1"/>
      <c r="Q116" s="1">
        <f t="shared" si="0"/>
        <v>-1209529</v>
      </c>
      <c r="R116" t="str">
        <f>VLOOKUP(C116,'Lookup Table'!$A$2:$C$32,3,FALSE)</f>
        <v>Other</v>
      </c>
    </row>
    <row r="117" spans="1:18" x14ac:dyDescent="0.25">
      <c r="A117">
        <v>100</v>
      </c>
      <c r="B117" t="s">
        <v>19</v>
      </c>
      <c r="C117" t="s">
        <v>9</v>
      </c>
      <c r="D117">
        <v>2018</v>
      </c>
      <c r="E117" s="1">
        <v>5271</v>
      </c>
      <c r="F117" s="1">
        <v>4805</v>
      </c>
      <c r="G117" s="1">
        <v>5503</v>
      </c>
      <c r="H117" s="1">
        <v>5362</v>
      </c>
      <c r="I117" s="1">
        <v>5193</v>
      </c>
      <c r="J117" s="1">
        <v>5024</v>
      </c>
      <c r="K117" s="1"/>
      <c r="L117" s="1"/>
      <c r="M117" s="1"/>
      <c r="N117" s="1"/>
      <c r="O117" s="1"/>
      <c r="P117" s="1"/>
      <c r="Q117" s="1">
        <f t="shared" si="0"/>
        <v>31158</v>
      </c>
      <c r="R117" t="str">
        <f>VLOOKUP(C117,'Lookup Table'!$A$2:$C$32,3,FALSE)</f>
        <v>Other</v>
      </c>
    </row>
    <row r="118" spans="1:18" x14ac:dyDescent="0.25">
      <c r="A118">
        <v>100</v>
      </c>
      <c r="B118" t="s">
        <v>19</v>
      </c>
      <c r="C118" t="s">
        <v>10</v>
      </c>
      <c r="D118">
        <v>2018</v>
      </c>
      <c r="E118" s="1">
        <v>195502</v>
      </c>
      <c r="F118" s="1">
        <v>199996</v>
      </c>
      <c r="G118" s="1">
        <v>196592</v>
      </c>
      <c r="H118" s="1">
        <v>199808</v>
      </c>
      <c r="I118" s="1">
        <v>195094</v>
      </c>
      <c r="J118" s="1">
        <v>198521</v>
      </c>
      <c r="K118" s="1"/>
      <c r="L118" s="1"/>
      <c r="M118" s="1"/>
      <c r="N118" s="1"/>
      <c r="O118" s="1"/>
      <c r="P118" s="1"/>
      <c r="Q118" s="1">
        <f t="shared" si="0"/>
        <v>1185513</v>
      </c>
      <c r="R118" t="str">
        <f>VLOOKUP(C118,'Lookup Table'!$A$2:$C$32,3,FALSE)</f>
        <v>pension</v>
      </c>
    </row>
    <row r="119" spans="1:18" x14ac:dyDescent="0.25">
      <c r="A119">
        <v>100</v>
      </c>
      <c r="B119" t="s">
        <v>19</v>
      </c>
      <c r="C119" t="s">
        <v>11</v>
      </c>
      <c r="D119">
        <v>2018</v>
      </c>
      <c r="E119" s="1">
        <v>216779</v>
      </c>
      <c r="F119" s="1">
        <v>219684</v>
      </c>
      <c r="G119" s="1">
        <v>217480</v>
      </c>
      <c r="H119" s="1">
        <v>219520</v>
      </c>
      <c r="I119" s="1">
        <v>216637</v>
      </c>
      <c r="J119" s="1">
        <v>218860</v>
      </c>
      <c r="K119" s="1"/>
      <c r="L119" s="1"/>
      <c r="M119" s="1"/>
      <c r="N119" s="1"/>
      <c r="O119" s="1"/>
      <c r="P119" s="1"/>
      <c r="Q119" s="1">
        <f t="shared" si="0"/>
        <v>1308960</v>
      </c>
      <c r="R119" t="str">
        <f>VLOOKUP(C119,'Lookup Table'!$A$2:$C$32,3,FALSE)</f>
        <v>401K</v>
      </c>
    </row>
    <row r="120" spans="1:18" x14ac:dyDescent="0.25">
      <c r="A120">
        <v>100</v>
      </c>
      <c r="B120" t="s">
        <v>19</v>
      </c>
      <c r="C120" t="s">
        <v>12</v>
      </c>
      <c r="D120">
        <v>2018</v>
      </c>
      <c r="E120" s="1">
        <v>21800</v>
      </c>
      <c r="F120" s="1">
        <v>22037</v>
      </c>
      <c r="G120" s="1">
        <v>21857</v>
      </c>
      <c r="H120" s="1">
        <v>22022</v>
      </c>
      <c r="I120" s="1">
        <v>21794</v>
      </c>
      <c r="J120" s="1">
        <v>21976</v>
      </c>
      <c r="K120" s="1"/>
      <c r="L120" s="1"/>
      <c r="M120" s="1"/>
      <c r="N120" s="1"/>
      <c r="O120" s="1"/>
      <c r="P120" s="1"/>
      <c r="Q120" s="1">
        <f t="shared" si="0"/>
        <v>131486</v>
      </c>
      <c r="R120" t="str">
        <f>VLOOKUP(C120,'Lookup Table'!$A$2:$C$32,3,FALSE)</f>
        <v>fasb 112</v>
      </c>
    </row>
    <row r="121" spans="1:18" x14ac:dyDescent="0.25">
      <c r="A121">
        <v>100</v>
      </c>
      <c r="B121" t="s">
        <v>19</v>
      </c>
      <c r="C121" t="s">
        <v>13</v>
      </c>
      <c r="D121">
        <v>2018</v>
      </c>
      <c r="E121" s="1">
        <v>64099</v>
      </c>
      <c r="F121" s="1">
        <v>65043</v>
      </c>
      <c r="G121" s="1">
        <v>64327</v>
      </c>
      <c r="H121" s="1">
        <v>64995</v>
      </c>
      <c r="I121" s="1">
        <v>64038</v>
      </c>
      <c r="J121" s="1">
        <v>64758</v>
      </c>
      <c r="K121" s="1"/>
      <c r="L121" s="1"/>
      <c r="M121" s="1"/>
      <c r="N121" s="1"/>
      <c r="O121" s="1"/>
      <c r="P121" s="1"/>
      <c r="Q121" s="1">
        <f t="shared" si="0"/>
        <v>387260</v>
      </c>
      <c r="R121" t="str">
        <f>VLOOKUP(C121,'Lookup Table'!$A$2:$C$32,3,FALSE)</f>
        <v>fasb 106</v>
      </c>
    </row>
    <row r="122" spans="1:18" x14ac:dyDescent="0.25">
      <c r="A122">
        <v>100</v>
      </c>
      <c r="B122" t="s">
        <v>19</v>
      </c>
      <c r="C122" t="s">
        <v>15</v>
      </c>
      <c r="D122">
        <v>2018</v>
      </c>
      <c r="E122" s="1">
        <v>68732</v>
      </c>
      <c r="F122" s="1">
        <v>69695</v>
      </c>
      <c r="G122" s="1">
        <v>68965</v>
      </c>
      <c r="H122" s="1">
        <v>69642</v>
      </c>
      <c r="I122" s="1">
        <v>68678</v>
      </c>
      <c r="J122" s="1">
        <v>69415</v>
      </c>
      <c r="K122" s="1"/>
      <c r="L122" s="1"/>
      <c r="M122" s="1"/>
      <c r="N122" s="1"/>
      <c r="O122" s="1"/>
      <c r="P122" s="1"/>
      <c r="Q122" s="1">
        <f t="shared" si="0"/>
        <v>415127</v>
      </c>
      <c r="R122" t="str">
        <f>VLOOKUP(C122,'Lookup Table'!$A$2:$C$32,3,FALSE)</f>
        <v>ria</v>
      </c>
    </row>
    <row r="123" spans="1:18" x14ac:dyDescent="0.25">
      <c r="A123">
        <v>100</v>
      </c>
      <c r="B123" t="s">
        <v>19</v>
      </c>
      <c r="C123" t="s">
        <v>16</v>
      </c>
      <c r="D123">
        <v>2018</v>
      </c>
      <c r="E123" s="1">
        <v>339148</v>
      </c>
      <c r="F123" s="1">
        <v>341446</v>
      </c>
      <c r="G123" s="1">
        <v>339702</v>
      </c>
      <c r="H123" s="1">
        <v>341294</v>
      </c>
      <c r="I123" s="1">
        <v>339101</v>
      </c>
      <c r="J123" s="1">
        <v>340863</v>
      </c>
      <c r="K123" s="1"/>
      <c r="L123" s="1"/>
      <c r="M123" s="1"/>
      <c r="N123" s="1"/>
      <c r="O123" s="1"/>
      <c r="P123" s="1"/>
      <c r="Q123" s="1">
        <f t="shared" si="0"/>
        <v>2041554</v>
      </c>
      <c r="R123" t="str">
        <f>VLOOKUP(C123,'Lookup Table'!$A$2:$C$32,3,FALSE)</f>
        <v>pension</v>
      </c>
    </row>
    <row r="124" spans="1:18" x14ac:dyDescent="0.25">
      <c r="A124">
        <v>100</v>
      </c>
      <c r="B124" t="s">
        <v>19</v>
      </c>
      <c r="C124" t="s">
        <v>17</v>
      </c>
      <c r="D124">
        <v>2018</v>
      </c>
      <c r="E124" s="1">
        <v>183327</v>
      </c>
      <c r="F124" s="1">
        <v>184083</v>
      </c>
      <c r="G124" s="1">
        <v>183506</v>
      </c>
      <c r="H124" s="1">
        <v>183984</v>
      </c>
      <c r="I124" s="1">
        <v>183454</v>
      </c>
      <c r="J124" s="1">
        <v>184041</v>
      </c>
      <c r="K124" s="1"/>
      <c r="L124" s="1"/>
      <c r="M124" s="1"/>
      <c r="N124" s="1"/>
      <c r="O124" s="1"/>
      <c r="P124" s="1"/>
      <c r="Q124" s="1">
        <f t="shared" si="0"/>
        <v>1102395</v>
      </c>
      <c r="R124" t="str">
        <f>VLOOKUP(C124,'Lookup Table'!$A$2:$C$32,3,FALSE)</f>
        <v>fasb 106</v>
      </c>
    </row>
    <row r="125" spans="1:18" x14ac:dyDescent="0.25">
      <c r="A125">
        <v>100</v>
      </c>
      <c r="B125" t="s">
        <v>19</v>
      </c>
      <c r="C125" t="s">
        <v>18</v>
      </c>
      <c r="D125">
        <v>2018</v>
      </c>
      <c r="E125" s="1">
        <v>20902</v>
      </c>
      <c r="F125" s="1">
        <v>18889</v>
      </c>
      <c r="G125" s="1">
        <v>22402</v>
      </c>
      <c r="H125" s="1">
        <v>20682</v>
      </c>
      <c r="I125" s="1">
        <v>21129</v>
      </c>
      <c r="J125" s="1">
        <v>20452</v>
      </c>
      <c r="K125" s="1"/>
      <c r="L125" s="1"/>
      <c r="M125" s="1"/>
      <c r="N125" s="1"/>
      <c r="O125" s="1"/>
      <c r="P125" s="1"/>
      <c r="Q125" s="1">
        <f t="shared" si="0"/>
        <v>124456</v>
      </c>
      <c r="R125" t="str">
        <f>VLOOKUP(C125,'Lookup Table'!$A$2:$C$32,3,FALSE)</f>
        <v>other</v>
      </c>
    </row>
    <row r="126" spans="1:18" x14ac:dyDescent="0.25">
      <c r="A126">
        <v>100</v>
      </c>
      <c r="B126" t="s">
        <v>34</v>
      </c>
      <c r="C126" t="s">
        <v>8</v>
      </c>
      <c r="D126">
        <v>2018</v>
      </c>
      <c r="E126" s="1">
        <v>8331</v>
      </c>
      <c r="F126" s="1">
        <v>7731</v>
      </c>
      <c r="G126" s="1">
        <v>9313</v>
      </c>
      <c r="H126" s="1">
        <v>8792</v>
      </c>
      <c r="I126" s="1">
        <v>8303</v>
      </c>
      <c r="J126" s="1">
        <v>8174</v>
      </c>
      <c r="K126" s="1"/>
      <c r="L126" s="1"/>
      <c r="M126" s="1"/>
      <c r="N126" s="1"/>
      <c r="O126" s="1"/>
      <c r="P126" s="1"/>
      <c r="Q126" s="1">
        <f t="shared" si="0"/>
        <v>50644</v>
      </c>
      <c r="R126" t="str">
        <f>VLOOKUP(C126,'Lookup Table'!$A$2:$C$32,3,FALSE)</f>
        <v>Other</v>
      </c>
    </row>
    <row r="127" spans="1:18" x14ac:dyDescent="0.25">
      <c r="A127">
        <v>100</v>
      </c>
      <c r="B127" t="s">
        <v>0</v>
      </c>
      <c r="C127" t="s">
        <v>1</v>
      </c>
      <c r="D127">
        <v>2016</v>
      </c>
      <c r="E127" s="1">
        <v>0</v>
      </c>
      <c r="F127" s="1">
        <v>0</v>
      </c>
      <c r="G127" s="11">
        <v>27.61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t="str">
        <f>VLOOKUP(C127,'Lookup Table'!$A$2:$C$32,3,FALSE)</f>
        <v>Other</v>
      </c>
    </row>
    <row r="128" spans="1:18" x14ac:dyDescent="0.25">
      <c r="A128">
        <v>100</v>
      </c>
      <c r="B128" t="s">
        <v>2</v>
      </c>
      <c r="C128" t="s">
        <v>3</v>
      </c>
      <c r="D128">
        <v>2016</v>
      </c>
      <c r="E128" s="1">
        <v>0</v>
      </c>
      <c r="F128" s="1">
        <v>0</v>
      </c>
      <c r="G128" s="11">
        <v>-3301.53</v>
      </c>
      <c r="H128" s="11">
        <v>2370</v>
      </c>
      <c r="I128" s="11">
        <v>1448.34</v>
      </c>
      <c r="J128" s="11">
        <v>5968.8</v>
      </c>
      <c r="K128" s="11">
        <v>3735.99</v>
      </c>
      <c r="L128" s="11">
        <v>691.36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t="str">
        <f>VLOOKUP(C128,'Lookup Table'!$A$2:$C$32,3,FALSE)</f>
        <v>Other</v>
      </c>
    </row>
    <row r="129" spans="1:18" x14ac:dyDescent="0.25">
      <c r="A129">
        <v>100</v>
      </c>
      <c r="B129" t="s">
        <v>2</v>
      </c>
      <c r="C129" t="s">
        <v>4</v>
      </c>
      <c r="D129">
        <v>2016</v>
      </c>
      <c r="E129" s="1">
        <v>0</v>
      </c>
      <c r="F129" s="1">
        <v>0</v>
      </c>
      <c r="G129" s="11">
        <v>4110.63</v>
      </c>
      <c r="H129" s="11">
        <v>3549.86</v>
      </c>
      <c r="I129" s="11">
        <v>3161.95</v>
      </c>
      <c r="J129" s="11">
        <v>-1818.05</v>
      </c>
      <c r="K129" s="11">
        <v>1482.21</v>
      </c>
      <c r="L129" s="11">
        <v>2113.1799999999998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t="str">
        <f>VLOOKUP(C129,'Lookup Table'!$A$2:$C$32,3,FALSE)</f>
        <v>Life</v>
      </c>
    </row>
    <row r="130" spans="1:18" x14ac:dyDescent="0.25">
      <c r="A130">
        <v>100</v>
      </c>
      <c r="B130" t="s">
        <v>2</v>
      </c>
      <c r="C130" t="s">
        <v>5</v>
      </c>
      <c r="D130">
        <v>2016</v>
      </c>
      <c r="E130" s="1">
        <v>0</v>
      </c>
      <c r="F130" s="1">
        <v>0</v>
      </c>
      <c r="G130" s="11">
        <v>175831.46</v>
      </c>
      <c r="H130" s="11">
        <v>79181.320000000007</v>
      </c>
      <c r="I130" s="11">
        <v>70525.98</v>
      </c>
      <c r="J130" s="11">
        <v>-62171.06</v>
      </c>
      <c r="K130" s="11">
        <v>38863.35</v>
      </c>
      <c r="L130" s="11">
        <v>55739.040000000001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t="str">
        <f>VLOOKUP(C130,'Lookup Table'!$A$2:$C$32,3,FALSE)</f>
        <v>Medical</v>
      </c>
    </row>
    <row r="131" spans="1:18" x14ac:dyDescent="0.25">
      <c r="A131">
        <v>100</v>
      </c>
      <c r="B131" t="s">
        <v>2</v>
      </c>
      <c r="C131" t="s">
        <v>6</v>
      </c>
      <c r="D131">
        <v>2016</v>
      </c>
      <c r="E131" s="1">
        <v>0</v>
      </c>
      <c r="F131" s="1">
        <v>0</v>
      </c>
      <c r="G131" s="11">
        <v>8534.0400000000009</v>
      </c>
      <c r="H131" s="11">
        <v>7371.06</v>
      </c>
      <c r="I131" s="11">
        <v>6565.05</v>
      </c>
      <c r="J131" s="11">
        <v>-6436.89</v>
      </c>
      <c r="K131" s="11">
        <v>676.14</v>
      </c>
      <c r="L131" s="11">
        <v>824.44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t="str">
        <f>VLOOKUP(C131,'Lookup Table'!$A$2:$C$32,3,FALSE)</f>
        <v>dental</v>
      </c>
    </row>
    <row r="132" spans="1:18" x14ac:dyDescent="0.25">
      <c r="A132">
        <v>100</v>
      </c>
      <c r="B132" t="s">
        <v>2</v>
      </c>
      <c r="C132" t="s">
        <v>7</v>
      </c>
      <c r="D132">
        <v>2016</v>
      </c>
      <c r="E132" s="1">
        <v>0</v>
      </c>
      <c r="F132" s="1">
        <v>0</v>
      </c>
      <c r="G132" s="11">
        <v>4424.12</v>
      </c>
      <c r="H132" s="11">
        <v>3820.63</v>
      </c>
      <c r="I132" s="11">
        <v>3403.11</v>
      </c>
      <c r="J132" s="11">
        <v>-1810.91</v>
      </c>
      <c r="K132" s="11">
        <v>1726.69</v>
      </c>
      <c r="L132" s="11">
        <v>2469.2199999999998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t="str">
        <f>VLOOKUP(C132,'Lookup Table'!$A$2:$C$32,3,FALSE)</f>
        <v>ltd</v>
      </c>
    </row>
    <row r="133" spans="1:18" x14ac:dyDescent="0.25">
      <c r="A133">
        <v>100</v>
      </c>
      <c r="B133" t="s">
        <v>2</v>
      </c>
      <c r="C133" t="s">
        <v>8</v>
      </c>
      <c r="D133">
        <v>2016</v>
      </c>
      <c r="E133" s="1">
        <v>0</v>
      </c>
      <c r="F133" s="1">
        <v>0</v>
      </c>
      <c r="G133" s="11">
        <v>6451.64</v>
      </c>
      <c r="H133" s="11">
        <v>5571.38</v>
      </c>
      <c r="I133" s="11">
        <v>4962.28</v>
      </c>
      <c r="J133" s="11">
        <v>-1830.94</v>
      </c>
      <c r="K133" s="11">
        <v>3248.06</v>
      </c>
      <c r="L133" s="11">
        <v>4683.6899999999996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t="str">
        <f>VLOOKUP(C133,'Lookup Table'!$A$2:$C$32,3,FALSE)</f>
        <v>Other</v>
      </c>
    </row>
    <row r="134" spans="1:18" x14ac:dyDescent="0.25">
      <c r="A134">
        <v>100</v>
      </c>
      <c r="B134" t="s">
        <v>2</v>
      </c>
      <c r="C134" t="s">
        <v>9</v>
      </c>
      <c r="D134">
        <v>2016</v>
      </c>
      <c r="E134" s="1">
        <v>0</v>
      </c>
      <c r="F134" s="1">
        <v>0</v>
      </c>
      <c r="G134" s="11">
        <v>-1815.57</v>
      </c>
      <c r="H134" s="11">
        <v>4932.01</v>
      </c>
      <c r="I134" s="11">
        <v>4386.2299999999996</v>
      </c>
      <c r="J134" s="11">
        <v>3704.74</v>
      </c>
      <c r="K134" s="11">
        <v>0</v>
      </c>
      <c r="L134" s="11">
        <v>7913.52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t="str">
        <f>VLOOKUP(C134,'Lookup Table'!$A$2:$C$32,3,FALSE)</f>
        <v>Other</v>
      </c>
    </row>
    <row r="135" spans="1:18" x14ac:dyDescent="0.25">
      <c r="A135">
        <v>100</v>
      </c>
      <c r="B135" t="s">
        <v>2</v>
      </c>
      <c r="C135" t="s">
        <v>10</v>
      </c>
      <c r="D135">
        <v>2016</v>
      </c>
      <c r="E135" s="1">
        <v>0</v>
      </c>
      <c r="F135" s="1">
        <v>0</v>
      </c>
      <c r="G135" s="11">
        <v>-229926.85</v>
      </c>
      <c r="H135" s="11">
        <v>62869.57</v>
      </c>
      <c r="I135" s="11">
        <v>379244.22</v>
      </c>
      <c r="J135" s="11">
        <v>-344396.07</v>
      </c>
      <c r="K135" s="11">
        <v>339497.67</v>
      </c>
      <c r="L135" s="11">
        <v>39068.620000000003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t="str">
        <f>VLOOKUP(C135,'Lookup Table'!$A$2:$C$32,3,FALSE)</f>
        <v>pension</v>
      </c>
    </row>
    <row r="136" spans="1:18" x14ac:dyDescent="0.25">
      <c r="A136">
        <v>100</v>
      </c>
      <c r="B136" t="s">
        <v>2</v>
      </c>
      <c r="C136" t="s">
        <v>11</v>
      </c>
      <c r="D136">
        <v>2016</v>
      </c>
      <c r="E136" s="1">
        <v>0</v>
      </c>
      <c r="F136" s="1">
        <v>0</v>
      </c>
      <c r="G136" s="11">
        <v>35409.46</v>
      </c>
      <c r="H136" s="11">
        <v>30582.82</v>
      </c>
      <c r="I136" s="11">
        <v>27239.87</v>
      </c>
      <c r="J136" s="11">
        <v>-15567.71</v>
      </c>
      <c r="K136" s="11">
        <v>12852.55</v>
      </c>
      <c r="L136" s="11">
        <v>18328.16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t="str">
        <f>VLOOKUP(C136,'Lookup Table'!$A$2:$C$32,3,FALSE)</f>
        <v>401K</v>
      </c>
    </row>
    <row r="137" spans="1:18" x14ac:dyDescent="0.25">
      <c r="A137">
        <v>100</v>
      </c>
      <c r="B137" t="s">
        <v>2</v>
      </c>
      <c r="C137" t="s">
        <v>12</v>
      </c>
      <c r="D137">
        <v>2016</v>
      </c>
      <c r="E137" s="1">
        <v>0</v>
      </c>
      <c r="F137" s="1">
        <v>0</v>
      </c>
      <c r="G137" s="11">
        <v>2402.64</v>
      </c>
      <c r="H137" s="11">
        <v>2069.87</v>
      </c>
      <c r="I137" s="11">
        <v>1843.78</v>
      </c>
      <c r="J137" s="11">
        <v>-812.13</v>
      </c>
      <c r="K137" s="11">
        <v>1087.8499999999999</v>
      </c>
      <c r="L137" s="11">
        <v>1564.02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t="str">
        <f>VLOOKUP(C137,'Lookup Table'!$A$2:$C$32,3,FALSE)</f>
        <v>fasb 112</v>
      </c>
    </row>
    <row r="138" spans="1:18" x14ac:dyDescent="0.25">
      <c r="A138">
        <v>100</v>
      </c>
      <c r="B138" t="s">
        <v>2</v>
      </c>
      <c r="C138" t="s">
        <v>13</v>
      </c>
      <c r="D138">
        <v>2016</v>
      </c>
      <c r="E138" s="1">
        <v>0</v>
      </c>
      <c r="F138" s="1">
        <v>0</v>
      </c>
      <c r="G138" s="11">
        <v>36492.99</v>
      </c>
      <c r="H138" s="11">
        <v>-10443.24</v>
      </c>
      <c r="I138" s="11">
        <v>11224.26</v>
      </c>
      <c r="J138" s="11">
        <v>-48989.83</v>
      </c>
      <c r="K138" s="11">
        <v>46972.68</v>
      </c>
      <c r="L138" s="11">
        <v>6929.5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t="str">
        <f>VLOOKUP(C138,'Lookup Table'!$A$2:$C$32,3,FALSE)</f>
        <v>fasb 106</v>
      </c>
    </row>
    <row r="139" spans="1:18" x14ac:dyDescent="0.25">
      <c r="A139">
        <v>100</v>
      </c>
      <c r="B139" t="s">
        <v>2</v>
      </c>
      <c r="C139" t="s">
        <v>14</v>
      </c>
      <c r="D139">
        <v>2016</v>
      </c>
      <c r="E139" s="1">
        <v>0</v>
      </c>
      <c r="F139" s="1">
        <v>0</v>
      </c>
      <c r="G139" s="11">
        <v>10451.549999999999</v>
      </c>
      <c r="H139" s="11">
        <v>5884.24</v>
      </c>
      <c r="I139" s="11">
        <v>7169.81</v>
      </c>
      <c r="J139" s="11">
        <v>3968.98</v>
      </c>
      <c r="K139" s="11">
        <v>5969.71</v>
      </c>
      <c r="L139" s="11">
        <v>6037.81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t="str">
        <f>VLOOKUP(C139,'Lookup Table'!$A$2:$C$32,3,FALSE)</f>
        <v>Other</v>
      </c>
    </row>
    <row r="140" spans="1:18" x14ac:dyDescent="0.25">
      <c r="A140">
        <v>100</v>
      </c>
      <c r="B140" t="s">
        <v>2</v>
      </c>
      <c r="C140" t="s">
        <v>15</v>
      </c>
      <c r="D140">
        <v>2016</v>
      </c>
      <c r="E140" s="1">
        <v>0</v>
      </c>
      <c r="F140" s="1">
        <v>0</v>
      </c>
      <c r="G140" s="11">
        <v>38293.78</v>
      </c>
      <c r="H140" s="11">
        <v>9059.52</v>
      </c>
      <c r="I140" s="11">
        <v>8069.54</v>
      </c>
      <c r="J140" s="11">
        <v>-3549.26</v>
      </c>
      <c r="K140" s="11">
        <v>4765.96</v>
      </c>
      <c r="L140" s="11">
        <v>6851.66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t="str">
        <f>VLOOKUP(C140,'Lookup Table'!$A$2:$C$32,3,FALSE)</f>
        <v>ria</v>
      </c>
    </row>
    <row r="141" spans="1:18" x14ac:dyDescent="0.25">
      <c r="A141">
        <v>100</v>
      </c>
      <c r="B141" t="s">
        <v>2</v>
      </c>
      <c r="C141" t="s">
        <v>16</v>
      </c>
      <c r="D141">
        <v>2016</v>
      </c>
      <c r="E141" s="1">
        <v>0</v>
      </c>
      <c r="F141" s="1">
        <v>0</v>
      </c>
      <c r="G141" s="11">
        <v>185439.99</v>
      </c>
      <c r="H141" s="11">
        <v>16526.689999999999</v>
      </c>
      <c r="I141" s="11">
        <v>-172128.57</v>
      </c>
      <c r="J141" s="11">
        <v>288086.40999999997</v>
      </c>
      <c r="K141" s="11">
        <v>-279870.19</v>
      </c>
      <c r="L141" s="11">
        <v>15805.16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t="str">
        <f>VLOOKUP(C141,'Lookup Table'!$A$2:$C$32,3,FALSE)</f>
        <v>pension</v>
      </c>
    </row>
    <row r="142" spans="1:18" x14ac:dyDescent="0.25">
      <c r="A142">
        <v>100</v>
      </c>
      <c r="B142" t="s">
        <v>2</v>
      </c>
      <c r="C142" t="s">
        <v>17</v>
      </c>
      <c r="D142">
        <v>2016</v>
      </c>
      <c r="E142" s="1">
        <v>0</v>
      </c>
      <c r="F142" s="1">
        <v>0</v>
      </c>
      <c r="G142" s="11">
        <v>-21154.99</v>
      </c>
      <c r="H142" s="11">
        <v>19955.47</v>
      </c>
      <c r="I142" s="11">
        <v>-965.97</v>
      </c>
      <c r="J142" s="11">
        <v>-11859.17</v>
      </c>
      <c r="K142" s="11">
        <v>13853.36</v>
      </c>
      <c r="L142" s="11">
        <v>674.79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t="str">
        <f>VLOOKUP(C142,'Lookup Table'!$A$2:$C$32,3,FALSE)</f>
        <v>fasb 106</v>
      </c>
    </row>
    <row r="143" spans="1:18" x14ac:dyDescent="0.25">
      <c r="A143">
        <v>100</v>
      </c>
      <c r="B143" t="s">
        <v>2</v>
      </c>
      <c r="C143" t="s">
        <v>18</v>
      </c>
      <c r="D143">
        <v>2016</v>
      </c>
      <c r="E143" s="1">
        <v>0</v>
      </c>
      <c r="F143" s="1">
        <v>0</v>
      </c>
      <c r="G143" s="11">
        <v>41387.65</v>
      </c>
      <c r="H143" s="11">
        <v>59631.199999999997</v>
      </c>
      <c r="I143" s="11">
        <v>31368.46</v>
      </c>
      <c r="J143" s="11">
        <v>31029.96</v>
      </c>
      <c r="K143" s="11">
        <v>0</v>
      </c>
      <c r="L143" s="11">
        <v>52850.04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t="str">
        <f>VLOOKUP(C143,'Lookup Table'!$A$2:$C$32,3,FALSE)</f>
        <v>other</v>
      </c>
    </row>
    <row r="144" spans="1:18" x14ac:dyDescent="0.25">
      <c r="A144">
        <v>100</v>
      </c>
      <c r="B144" t="s">
        <v>2</v>
      </c>
      <c r="C144" t="s">
        <v>1</v>
      </c>
      <c r="D144">
        <v>2016</v>
      </c>
      <c r="E144" s="1">
        <v>0</v>
      </c>
      <c r="F144" s="1">
        <v>0</v>
      </c>
      <c r="G144" s="11">
        <v>18834.97</v>
      </c>
      <c r="H144" s="11">
        <v>7338.65</v>
      </c>
      <c r="I144" s="11">
        <v>35225.839999999997</v>
      </c>
      <c r="J144" s="11">
        <v>14035.3</v>
      </c>
      <c r="K144" s="11">
        <v>16329.29</v>
      </c>
      <c r="L144" s="11">
        <v>21340.73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t="str">
        <f>VLOOKUP(C144,'Lookup Table'!$A$2:$C$32,3,FALSE)</f>
        <v>Other</v>
      </c>
    </row>
    <row r="145" spans="1:18" x14ac:dyDescent="0.25">
      <c r="A145">
        <v>100</v>
      </c>
      <c r="B145" t="s">
        <v>2</v>
      </c>
      <c r="C145" t="s">
        <v>22</v>
      </c>
      <c r="D145">
        <v>2016</v>
      </c>
      <c r="E145" s="1">
        <v>0</v>
      </c>
      <c r="F145" s="1">
        <v>0</v>
      </c>
      <c r="G145" s="11">
        <v>17862.22</v>
      </c>
      <c r="H145" s="11">
        <v>17112.009999999998</v>
      </c>
      <c r="I145" s="11">
        <v>17157.28</v>
      </c>
      <c r="J145" s="11">
        <v>21411.31</v>
      </c>
      <c r="K145" s="11">
        <v>12758.93</v>
      </c>
      <c r="L145" s="11">
        <v>15858.68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t="str">
        <f>VLOOKUP(C145,'Lookup Table'!$A$2:$C$32,3,FALSE)</f>
        <v>life</v>
      </c>
    </row>
    <row r="146" spans="1:18" x14ac:dyDescent="0.25">
      <c r="A146">
        <v>100</v>
      </c>
      <c r="B146" t="s">
        <v>2</v>
      </c>
      <c r="C146" t="s">
        <v>23</v>
      </c>
      <c r="D146">
        <v>2016</v>
      </c>
      <c r="E146" s="1">
        <v>0</v>
      </c>
      <c r="F146" s="1">
        <v>0</v>
      </c>
      <c r="G146" s="11">
        <v>398373.86</v>
      </c>
      <c r="H146" s="11">
        <v>381640.51</v>
      </c>
      <c r="I146" s="11">
        <v>382652.79</v>
      </c>
      <c r="J146" s="11">
        <v>550307.74</v>
      </c>
      <c r="K146" s="11">
        <v>334510.09999999998</v>
      </c>
      <c r="L146" s="11">
        <v>415775.96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t="str">
        <f>VLOOKUP(C146,'Lookup Table'!$A$2:$C$32,3,FALSE)</f>
        <v>Medical</v>
      </c>
    </row>
    <row r="147" spans="1:18" x14ac:dyDescent="0.25">
      <c r="A147">
        <v>100</v>
      </c>
      <c r="B147" t="s">
        <v>2</v>
      </c>
      <c r="C147" t="s">
        <v>24</v>
      </c>
      <c r="D147">
        <v>2016</v>
      </c>
      <c r="E147" s="1">
        <v>0</v>
      </c>
      <c r="F147" s="1">
        <v>0</v>
      </c>
      <c r="G147" s="11">
        <v>37083.949999999997</v>
      </c>
      <c r="H147" s="11">
        <v>35526.230000000003</v>
      </c>
      <c r="I147" s="11">
        <v>35620.519999999997</v>
      </c>
      <c r="J147" s="11">
        <v>14315.71</v>
      </c>
      <c r="K147" s="11">
        <v>5804.64</v>
      </c>
      <c r="L147" s="11">
        <v>7214.84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t="str">
        <f>VLOOKUP(C147,'Lookup Table'!$A$2:$C$32,3,FALSE)</f>
        <v>dental</v>
      </c>
    </row>
    <row r="148" spans="1:18" x14ac:dyDescent="0.25">
      <c r="A148">
        <v>100</v>
      </c>
      <c r="B148" t="s">
        <v>2</v>
      </c>
      <c r="C148" t="s">
        <v>25</v>
      </c>
      <c r="D148">
        <v>2016</v>
      </c>
      <c r="E148" s="1">
        <v>0</v>
      </c>
      <c r="F148" s="1">
        <v>0</v>
      </c>
      <c r="G148" s="11">
        <v>19221.93</v>
      </c>
      <c r="H148" s="11">
        <v>18414.48</v>
      </c>
      <c r="I148" s="11">
        <v>18463.34</v>
      </c>
      <c r="J148" s="11">
        <v>24690.560000000001</v>
      </c>
      <c r="K148" s="11">
        <v>14862.16</v>
      </c>
      <c r="L148" s="11">
        <v>18472.919999999998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t="str">
        <f>VLOOKUP(C148,'Lookup Table'!$A$2:$C$32,3,FALSE)</f>
        <v>ltd</v>
      </c>
    </row>
    <row r="149" spans="1:18" x14ac:dyDescent="0.25">
      <c r="A149">
        <v>100</v>
      </c>
      <c r="B149" t="s">
        <v>2</v>
      </c>
      <c r="C149" t="s">
        <v>26</v>
      </c>
      <c r="D149">
        <v>2016</v>
      </c>
      <c r="E149" s="1">
        <v>0</v>
      </c>
      <c r="F149" s="1">
        <v>0</v>
      </c>
      <c r="G149" s="11">
        <v>399455.27</v>
      </c>
      <c r="H149" s="11">
        <v>310499.28999999998</v>
      </c>
      <c r="I149" s="11">
        <v>311322.88</v>
      </c>
      <c r="J149" s="11">
        <v>395538.74</v>
      </c>
      <c r="K149" s="11">
        <v>236335.85</v>
      </c>
      <c r="L149" s="11">
        <v>293751.52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t="str">
        <f>VLOOKUP(C149,'Lookup Table'!$A$2:$C$32,3,FALSE)</f>
        <v>pension</v>
      </c>
    </row>
    <row r="150" spans="1:18" x14ac:dyDescent="0.25">
      <c r="A150">
        <v>100</v>
      </c>
      <c r="B150" t="s">
        <v>2</v>
      </c>
      <c r="C150" t="s">
        <v>27</v>
      </c>
      <c r="D150">
        <v>2016</v>
      </c>
      <c r="E150" s="1">
        <v>0</v>
      </c>
      <c r="F150" s="1">
        <v>0</v>
      </c>
      <c r="G150" s="11">
        <v>153867.41</v>
      </c>
      <c r="H150" s="11">
        <v>147404.22</v>
      </c>
      <c r="I150" s="11">
        <v>147795.35999999999</v>
      </c>
      <c r="J150" s="11">
        <v>185485.47</v>
      </c>
      <c r="K150" s="11">
        <v>110624.68</v>
      </c>
      <c r="L150" s="11">
        <v>137500.01999999999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t="str">
        <f>VLOOKUP(C150,'Lookup Table'!$A$2:$C$32,3,FALSE)</f>
        <v>401K</v>
      </c>
    </row>
    <row r="151" spans="1:18" x14ac:dyDescent="0.25">
      <c r="A151">
        <v>100</v>
      </c>
      <c r="B151" t="s">
        <v>2</v>
      </c>
      <c r="C151" t="s">
        <v>28</v>
      </c>
      <c r="D151">
        <v>2016</v>
      </c>
      <c r="E151" s="1">
        <v>0</v>
      </c>
      <c r="F151" s="1">
        <v>0</v>
      </c>
      <c r="G151" s="11">
        <v>10414.459999999999</v>
      </c>
      <c r="H151" s="11">
        <v>9976.9699999999993</v>
      </c>
      <c r="I151" s="11">
        <v>10003.41</v>
      </c>
      <c r="J151" s="11">
        <v>15291.37</v>
      </c>
      <c r="K151" s="11">
        <v>9366</v>
      </c>
      <c r="L151" s="11">
        <v>11641.37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t="str">
        <f>VLOOKUP(C151,'Lookup Table'!$A$2:$C$32,3,FALSE)</f>
        <v>fasb 112</v>
      </c>
    </row>
    <row r="152" spans="1:18" x14ac:dyDescent="0.25">
      <c r="A152">
        <v>100</v>
      </c>
      <c r="B152" t="s">
        <v>2</v>
      </c>
      <c r="C152" t="s">
        <v>29</v>
      </c>
      <c r="D152">
        <v>2016</v>
      </c>
      <c r="E152" s="1">
        <v>0</v>
      </c>
      <c r="F152" s="1">
        <v>0</v>
      </c>
      <c r="G152" s="11">
        <v>57943.7</v>
      </c>
      <c r="H152" s="11">
        <v>60749.919999999998</v>
      </c>
      <c r="I152" s="11">
        <v>60911.040000000001</v>
      </c>
      <c r="J152" s="11">
        <v>71097.88</v>
      </c>
      <c r="K152" s="11">
        <v>41922.49</v>
      </c>
      <c r="L152" s="11">
        <v>52107.17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t="str">
        <f>VLOOKUP(C152,'Lookup Table'!$A$2:$C$32,3,FALSE)</f>
        <v>fasb 106</v>
      </c>
    </row>
    <row r="153" spans="1:18" x14ac:dyDescent="0.25">
      <c r="A153">
        <v>100</v>
      </c>
      <c r="B153" t="s">
        <v>2</v>
      </c>
      <c r="C153" t="s">
        <v>30</v>
      </c>
      <c r="D153">
        <v>2016</v>
      </c>
      <c r="E153" s="1">
        <v>0</v>
      </c>
      <c r="F153" s="1">
        <v>0</v>
      </c>
      <c r="G153" s="11">
        <v>0</v>
      </c>
      <c r="H153" s="11">
        <v>72177.509999999995</v>
      </c>
      <c r="I153" s="11">
        <v>72368.88</v>
      </c>
      <c r="J153" s="11">
        <v>147667.43</v>
      </c>
      <c r="K153" s="11">
        <v>93182.75</v>
      </c>
      <c r="L153" s="11">
        <v>115820.73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t="str">
        <f>VLOOKUP(C153,'Lookup Table'!$A$2:$C$32,3,FALSE)</f>
        <v>pension</v>
      </c>
    </row>
    <row r="154" spans="1:18" x14ac:dyDescent="0.25">
      <c r="A154">
        <v>100</v>
      </c>
      <c r="B154" t="s">
        <v>2</v>
      </c>
      <c r="C154" t="s">
        <v>31</v>
      </c>
      <c r="D154">
        <v>2016</v>
      </c>
      <c r="E154" s="1">
        <v>0</v>
      </c>
      <c r="F154" s="1">
        <v>0</v>
      </c>
      <c r="G154" s="11">
        <v>0</v>
      </c>
      <c r="H154" s="11">
        <v>-5240.24</v>
      </c>
      <c r="I154" s="11">
        <v>-5254.07</v>
      </c>
      <c r="J154" s="11">
        <v>4692.42</v>
      </c>
      <c r="K154" s="11">
        <v>3813.78</v>
      </c>
      <c r="L154" s="11">
        <v>4740.28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t="str">
        <f>VLOOKUP(C154,'Lookup Table'!$A$2:$C$32,3,FALSE)</f>
        <v>fasb 106</v>
      </c>
    </row>
    <row r="155" spans="1:18" x14ac:dyDescent="0.25">
      <c r="A155">
        <v>100</v>
      </c>
      <c r="B155" t="s">
        <v>2</v>
      </c>
      <c r="C155" t="s">
        <v>32</v>
      </c>
      <c r="D155">
        <v>2016</v>
      </c>
      <c r="E155" s="1">
        <v>0</v>
      </c>
      <c r="F155" s="1">
        <v>0</v>
      </c>
      <c r="G155" s="11">
        <v>28029.32</v>
      </c>
      <c r="H155" s="11">
        <v>26851.94</v>
      </c>
      <c r="I155" s="11">
        <v>26923.119999999999</v>
      </c>
      <c r="J155" s="11">
        <v>45161.63</v>
      </c>
      <c r="K155" s="11">
        <v>27957.5</v>
      </c>
      <c r="L155" s="11">
        <v>34749.620000000003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t="str">
        <f>VLOOKUP(C155,'Lookup Table'!$A$2:$C$32,3,FALSE)</f>
        <v>Other</v>
      </c>
    </row>
    <row r="156" spans="1:18" x14ac:dyDescent="0.25">
      <c r="A156">
        <v>100</v>
      </c>
      <c r="B156" t="s">
        <v>2</v>
      </c>
      <c r="C156" t="s">
        <v>33</v>
      </c>
      <c r="D156">
        <v>2016</v>
      </c>
      <c r="E156" s="1">
        <v>0</v>
      </c>
      <c r="F156" s="1">
        <v>0</v>
      </c>
      <c r="G156" s="11">
        <v>45582.3</v>
      </c>
      <c r="H156" s="11">
        <v>43667.85</v>
      </c>
      <c r="I156" s="11">
        <v>43783.56</v>
      </c>
      <c r="J156" s="11">
        <v>66973.64</v>
      </c>
      <c r="K156" s="11">
        <v>41025.129999999997</v>
      </c>
      <c r="L156" s="11">
        <v>50991.66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t="str">
        <f>VLOOKUP(C156,'Lookup Table'!$A$2:$C$32,3,FALSE)</f>
        <v>ria</v>
      </c>
    </row>
    <row r="157" spans="1:18" x14ac:dyDescent="0.25">
      <c r="A157">
        <v>100</v>
      </c>
      <c r="B157" t="s">
        <v>19</v>
      </c>
      <c r="C157" t="s">
        <v>3</v>
      </c>
      <c r="D157">
        <v>2016</v>
      </c>
      <c r="E157" s="1">
        <v>0</v>
      </c>
      <c r="F157" s="1">
        <v>0</v>
      </c>
      <c r="G157" s="11">
        <v>6356.7</v>
      </c>
      <c r="H157" s="11">
        <v>5217.05</v>
      </c>
      <c r="I157" s="11">
        <v>29410.58</v>
      </c>
      <c r="J157" s="11">
        <v>16195.9</v>
      </c>
      <c r="K157" s="11">
        <v>10002.98</v>
      </c>
      <c r="L157" s="11">
        <v>8128.76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t="str">
        <f>VLOOKUP(C157,'Lookup Table'!$A$2:$C$32,3,FALSE)</f>
        <v>Other</v>
      </c>
    </row>
    <row r="158" spans="1:18" x14ac:dyDescent="0.25">
      <c r="A158">
        <v>100</v>
      </c>
      <c r="B158" t="s">
        <v>19</v>
      </c>
      <c r="C158" t="s">
        <v>4</v>
      </c>
      <c r="D158">
        <v>2016</v>
      </c>
      <c r="E158" s="1">
        <v>0</v>
      </c>
      <c r="F158" s="1">
        <v>0</v>
      </c>
      <c r="G158" s="11">
        <v>16913.72</v>
      </c>
      <c r="H158" s="11">
        <v>17502.759999999998</v>
      </c>
      <c r="I158" s="11">
        <v>17682.71</v>
      </c>
      <c r="J158" s="11">
        <v>17709.59</v>
      </c>
      <c r="K158" s="11">
        <v>16130.75</v>
      </c>
      <c r="L158" s="11">
        <v>19443.259999999998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t="str">
        <f>VLOOKUP(C158,'Lookup Table'!$A$2:$C$32,3,FALSE)</f>
        <v>Life</v>
      </c>
    </row>
    <row r="159" spans="1:18" x14ac:dyDescent="0.25">
      <c r="A159">
        <v>100</v>
      </c>
      <c r="B159" t="s">
        <v>19</v>
      </c>
      <c r="C159" t="s">
        <v>5</v>
      </c>
      <c r="D159">
        <v>2016</v>
      </c>
      <c r="E159" s="1">
        <v>0</v>
      </c>
      <c r="F159" s="1">
        <v>0</v>
      </c>
      <c r="G159" s="11">
        <v>594412.69999999995</v>
      </c>
      <c r="H159" s="11">
        <v>485397.83</v>
      </c>
      <c r="I159" s="11">
        <v>490054.91</v>
      </c>
      <c r="J159" s="11">
        <v>328747.53999999998</v>
      </c>
      <c r="K159" s="11">
        <v>340901.87</v>
      </c>
      <c r="L159" s="11">
        <v>411018.7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t="str">
        <f>VLOOKUP(C159,'Lookup Table'!$A$2:$C$32,3,FALSE)</f>
        <v>Medical</v>
      </c>
    </row>
    <row r="160" spans="1:18" x14ac:dyDescent="0.25">
      <c r="A160">
        <v>100</v>
      </c>
      <c r="B160" t="s">
        <v>19</v>
      </c>
      <c r="C160" t="s">
        <v>6</v>
      </c>
      <c r="D160">
        <v>2016</v>
      </c>
      <c r="E160" s="1">
        <v>0</v>
      </c>
      <c r="F160" s="1">
        <v>0</v>
      </c>
      <c r="G160" s="11">
        <v>21175</v>
      </c>
      <c r="H160" s="11">
        <v>21977.15</v>
      </c>
      <c r="I160" s="11">
        <v>22251.43</v>
      </c>
      <c r="J160" s="11">
        <v>26911.67</v>
      </c>
      <c r="K160" s="11">
        <v>24382.78</v>
      </c>
      <c r="L160" s="11">
        <v>29362.44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t="str">
        <f>VLOOKUP(C160,'Lookup Table'!$A$2:$C$32,3,FALSE)</f>
        <v>dental</v>
      </c>
    </row>
    <row r="161" spans="1:18" x14ac:dyDescent="0.25">
      <c r="A161">
        <v>100</v>
      </c>
      <c r="B161" t="s">
        <v>19</v>
      </c>
      <c r="C161" t="s">
        <v>7</v>
      </c>
      <c r="D161">
        <v>2016</v>
      </c>
      <c r="E161" s="1">
        <v>0</v>
      </c>
      <c r="F161" s="1">
        <v>0</v>
      </c>
      <c r="G161" s="11">
        <v>18223.96</v>
      </c>
      <c r="H161" s="11">
        <v>18856.310000000001</v>
      </c>
      <c r="I161" s="11">
        <v>19049.900000000001</v>
      </c>
      <c r="J161" s="11">
        <v>14482.8</v>
      </c>
      <c r="K161" s="11">
        <v>13314.97</v>
      </c>
      <c r="L161" s="11">
        <v>16057.46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t="str">
        <f>VLOOKUP(C161,'Lookup Table'!$A$2:$C$32,3,FALSE)</f>
        <v>ltd</v>
      </c>
    </row>
    <row r="162" spans="1:18" x14ac:dyDescent="0.25">
      <c r="A162">
        <v>100</v>
      </c>
      <c r="B162" t="s">
        <v>19</v>
      </c>
      <c r="C162" t="s">
        <v>8</v>
      </c>
      <c r="D162">
        <v>2016</v>
      </c>
      <c r="E162" s="1">
        <v>0</v>
      </c>
      <c r="F162" s="1">
        <v>0</v>
      </c>
      <c r="G162" s="11">
        <v>53133.14</v>
      </c>
      <c r="H162" s="11">
        <v>54827.3</v>
      </c>
      <c r="I162" s="11">
        <v>55296</v>
      </c>
      <c r="J162" s="11">
        <v>61774.400000000001</v>
      </c>
      <c r="K162" s="11">
        <v>56182.67</v>
      </c>
      <c r="L162" s="11">
        <v>67689.919999999998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t="str">
        <f>VLOOKUP(C162,'Lookup Table'!$A$2:$C$32,3,FALSE)</f>
        <v>Other</v>
      </c>
    </row>
    <row r="163" spans="1:18" x14ac:dyDescent="0.25">
      <c r="A163">
        <v>100</v>
      </c>
      <c r="B163" t="s">
        <v>19</v>
      </c>
      <c r="C163" t="s">
        <v>9</v>
      </c>
      <c r="D163">
        <v>2016</v>
      </c>
      <c r="E163" s="1">
        <v>0</v>
      </c>
      <c r="F163" s="1">
        <v>0</v>
      </c>
      <c r="G163" s="11">
        <v>0</v>
      </c>
      <c r="H163" s="11">
        <v>1421.75</v>
      </c>
      <c r="I163" s="11">
        <v>1150.6099999999999</v>
      </c>
      <c r="J163" s="11">
        <v>5793.35</v>
      </c>
      <c r="K163" s="11">
        <v>0</v>
      </c>
      <c r="L163" s="11">
        <v>2060.71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t="str">
        <f>VLOOKUP(C163,'Lookup Table'!$A$2:$C$32,3,FALSE)</f>
        <v>Other</v>
      </c>
    </row>
    <row r="164" spans="1:18" x14ac:dyDescent="0.25">
      <c r="A164">
        <v>100</v>
      </c>
      <c r="B164" t="s">
        <v>19</v>
      </c>
      <c r="C164" t="s">
        <v>10</v>
      </c>
      <c r="D164">
        <v>2016</v>
      </c>
      <c r="E164" s="1">
        <v>0</v>
      </c>
      <c r="F164" s="1">
        <v>0</v>
      </c>
      <c r="G164" s="11">
        <v>-299104.73</v>
      </c>
      <c r="H164" s="11">
        <v>113948.48</v>
      </c>
      <c r="I164" s="11">
        <v>665740.59</v>
      </c>
      <c r="J164" s="11">
        <v>-472518.7</v>
      </c>
      <c r="K164" s="11">
        <v>769944.1</v>
      </c>
      <c r="L164" s="11">
        <v>170058.36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t="str">
        <f>VLOOKUP(C164,'Lookup Table'!$A$2:$C$32,3,FALSE)</f>
        <v>pension</v>
      </c>
    </row>
    <row r="165" spans="1:18" x14ac:dyDescent="0.25">
      <c r="A165">
        <v>100</v>
      </c>
      <c r="B165" t="s">
        <v>19</v>
      </c>
      <c r="C165" t="s">
        <v>11</v>
      </c>
      <c r="D165">
        <v>2016</v>
      </c>
      <c r="E165" s="1">
        <v>0</v>
      </c>
      <c r="F165" s="1">
        <v>0</v>
      </c>
      <c r="G165" s="11">
        <v>145779.9</v>
      </c>
      <c r="H165" s="11">
        <v>152210.84</v>
      </c>
      <c r="I165" s="11">
        <v>152474.84</v>
      </c>
      <c r="J165" s="11">
        <v>169305.60000000001</v>
      </c>
      <c r="K165" s="11">
        <v>153745.32</v>
      </c>
      <c r="L165" s="11">
        <v>185300.85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t="str">
        <f>VLOOKUP(C165,'Lookup Table'!$A$2:$C$32,3,FALSE)</f>
        <v>401K</v>
      </c>
    </row>
    <row r="166" spans="1:18" x14ac:dyDescent="0.25">
      <c r="A166">
        <v>100</v>
      </c>
      <c r="B166" t="s">
        <v>19</v>
      </c>
      <c r="C166" t="s">
        <v>12</v>
      </c>
      <c r="D166">
        <v>2016</v>
      </c>
      <c r="E166" s="1">
        <v>0</v>
      </c>
      <c r="F166" s="1">
        <v>0</v>
      </c>
      <c r="G166" s="11">
        <v>17582.64</v>
      </c>
      <c r="H166" s="11">
        <v>18153.14</v>
      </c>
      <c r="I166" s="11">
        <v>18311.79</v>
      </c>
      <c r="J166" s="11">
        <v>20251.099999999999</v>
      </c>
      <c r="K166" s="11">
        <v>18413.509999999998</v>
      </c>
      <c r="L166" s="11">
        <v>22181.26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t="str">
        <f>VLOOKUP(C166,'Lookup Table'!$A$2:$C$32,3,FALSE)</f>
        <v>fasb 112</v>
      </c>
    </row>
    <row r="167" spans="1:18" x14ac:dyDescent="0.25">
      <c r="A167">
        <v>100</v>
      </c>
      <c r="B167" t="s">
        <v>19</v>
      </c>
      <c r="C167" t="s">
        <v>13</v>
      </c>
      <c r="D167">
        <v>2016</v>
      </c>
      <c r="E167" s="1">
        <v>0</v>
      </c>
      <c r="F167" s="1">
        <v>0</v>
      </c>
      <c r="G167" s="11">
        <v>-543620.29</v>
      </c>
      <c r="H167" s="11">
        <v>744520.75</v>
      </c>
      <c r="I167" s="11">
        <v>-10203.209999999999</v>
      </c>
      <c r="J167" s="11">
        <v>-592154.81999999995</v>
      </c>
      <c r="K167" s="11">
        <v>535842.07999999996</v>
      </c>
      <c r="L167" s="11">
        <v>-32043.599999999999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t="str">
        <f>VLOOKUP(C167,'Lookup Table'!$A$2:$C$32,3,FALSE)</f>
        <v>fasb 106</v>
      </c>
    </row>
    <row r="168" spans="1:18" x14ac:dyDescent="0.25">
      <c r="A168">
        <v>100</v>
      </c>
      <c r="B168" t="s">
        <v>19</v>
      </c>
      <c r="C168" t="s">
        <v>14</v>
      </c>
      <c r="D168">
        <v>2016</v>
      </c>
      <c r="E168" s="1">
        <v>0</v>
      </c>
      <c r="F168" s="1">
        <v>0</v>
      </c>
      <c r="G168" s="11">
        <v>2749.14</v>
      </c>
      <c r="H168" s="11">
        <v>2024.93</v>
      </c>
      <c r="I168" s="11">
        <v>1421.98</v>
      </c>
      <c r="J168" s="11">
        <v>1704.24</v>
      </c>
      <c r="K168" s="11">
        <v>1353.54</v>
      </c>
      <c r="L168" s="11">
        <v>1989.58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t="str">
        <f>VLOOKUP(C168,'Lookup Table'!$A$2:$C$32,3,FALSE)</f>
        <v>Other</v>
      </c>
    </row>
    <row r="169" spans="1:18" x14ac:dyDescent="0.25">
      <c r="A169">
        <v>100</v>
      </c>
      <c r="B169" t="s">
        <v>19</v>
      </c>
      <c r="C169" t="s">
        <v>20</v>
      </c>
      <c r="D169">
        <v>2016</v>
      </c>
      <c r="E169" s="1">
        <v>0</v>
      </c>
      <c r="F169" s="1">
        <v>0</v>
      </c>
      <c r="G169" s="11">
        <v>9025.01</v>
      </c>
      <c r="H169" s="11">
        <v>0</v>
      </c>
      <c r="I169" s="11">
        <v>0</v>
      </c>
      <c r="J169" s="11">
        <v>-9025.01</v>
      </c>
      <c r="K169" s="11">
        <v>0</v>
      </c>
      <c r="L169" s="1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t="str">
        <f>VLOOKUP(C169,'Lookup Table'!$A$2:$C$32,3,FALSE)</f>
        <v>pension</v>
      </c>
    </row>
    <row r="170" spans="1:18" x14ac:dyDescent="0.25">
      <c r="A170">
        <v>100</v>
      </c>
      <c r="B170" t="s">
        <v>19</v>
      </c>
      <c r="C170" t="s">
        <v>21</v>
      </c>
      <c r="D170">
        <v>2016</v>
      </c>
      <c r="E170" s="1">
        <v>0</v>
      </c>
      <c r="F170" s="1">
        <v>0</v>
      </c>
      <c r="G170" s="11">
        <v>8935</v>
      </c>
      <c r="H170" s="11">
        <v>0</v>
      </c>
      <c r="I170" s="11">
        <v>0</v>
      </c>
      <c r="J170" s="11">
        <v>-8935</v>
      </c>
      <c r="K170" s="11">
        <v>0</v>
      </c>
      <c r="L170" s="1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t="str">
        <f>VLOOKUP(C170,'Lookup Table'!$A$2:$C$32,3,FALSE)</f>
        <v>pension</v>
      </c>
    </row>
    <row r="171" spans="1:18" x14ac:dyDescent="0.25">
      <c r="A171">
        <v>100</v>
      </c>
      <c r="B171" t="s">
        <v>19</v>
      </c>
      <c r="C171" t="s">
        <v>15</v>
      </c>
      <c r="D171">
        <v>2016</v>
      </c>
      <c r="E171" s="1">
        <v>0</v>
      </c>
      <c r="F171" s="1">
        <v>0</v>
      </c>
      <c r="G171" s="11">
        <v>191752.49</v>
      </c>
      <c r="H171" s="11">
        <v>43105.279999999999</v>
      </c>
      <c r="I171" s="11">
        <v>43553.68</v>
      </c>
      <c r="J171" s="11">
        <v>48540.93</v>
      </c>
      <c r="K171" s="11">
        <v>44042.6</v>
      </c>
      <c r="L171" s="11">
        <v>53101.22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t="str">
        <f>VLOOKUP(C171,'Lookup Table'!$A$2:$C$32,3,FALSE)</f>
        <v>ria</v>
      </c>
    </row>
    <row r="172" spans="1:18" x14ac:dyDescent="0.25">
      <c r="A172">
        <v>100</v>
      </c>
      <c r="B172" t="s">
        <v>19</v>
      </c>
      <c r="C172" t="s">
        <v>16</v>
      </c>
      <c r="D172">
        <v>2016</v>
      </c>
      <c r="E172" s="1">
        <v>0</v>
      </c>
      <c r="F172" s="1">
        <v>0</v>
      </c>
      <c r="G172" s="11">
        <v>586660.01</v>
      </c>
      <c r="H172" s="11">
        <v>142894.34</v>
      </c>
      <c r="I172" s="11">
        <v>-445817.97</v>
      </c>
      <c r="J172" s="11">
        <v>807782</v>
      </c>
      <c r="K172" s="11">
        <v>-398363.19</v>
      </c>
      <c r="L172" s="11">
        <v>233858.94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t="str">
        <f>VLOOKUP(C172,'Lookup Table'!$A$2:$C$32,3,FALSE)</f>
        <v>pension</v>
      </c>
    </row>
    <row r="173" spans="1:18" x14ac:dyDescent="0.25">
      <c r="A173">
        <v>100</v>
      </c>
      <c r="B173" t="s">
        <v>19</v>
      </c>
      <c r="C173" t="s">
        <v>17</v>
      </c>
      <c r="D173">
        <v>2016</v>
      </c>
      <c r="E173" s="1">
        <v>0</v>
      </c>
      <c r="F173" s="1">
        <v>0</v>
      </c>
      <c r="G173" s="11">
        <v>776049</v>
      </c>
      <c r="H173" s="11">
        <v>-537308.57999999996</v>
      </c>
      <c r="I173" s="11">
        <v>235055.81</v>
      </c>
      <c r="J173" s="11">
        <v>756861.69</v>
      </c>
      <c r="K173" s="11">
        <v>-518252.12</v>
      </c>
      <c r="L173" s="11">
        <v>139412.81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t="str">
        <f>VLOOKUP(C173,'Lookup Table'!$A$2:$C$32,3,FALSE)</f>
        <v>fasb 106</v>
      </c>
    </row>
    <row r="174" spans="1:18" x14ac:dyDescent="0.25">
      <c r="A174">
        <v>100</v>
      </c>
      <c r="B174" t="s">
        <v>19</v>
      </c>
      <c r="C174" t="s">
        <v>1</v>
      </c>
      <c r="D174">
        <v>2016</v>
      </c>
      <c r="E174" s="1">
        <v>0</v>
      </c>
      <c r="F174" s="1">
        <v>0</v>
      </c>
      <c r="G174" s="11">
        <v>-2162.06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t="str">
        <f>VLOOKUP(C174,'Lookup Table'!$A$2:$C$32,3,FALSE)</f>
        <v>Other</v>
      </c>
    </row>
    <row r="175" spans="1:18" x14ac:dyDescent="0.25">
      <c r="A175">
        <v>100</v>
      </c>
      <c r="B175" t="s">
        <v>19</v>
      </c>
      <c r="C175" t="s">
        <v>22</v>
      </c>
      <c r="D175">
        <v>2016</v>
      </c>
      <c r="E175" s="1">
        <v>0</v>
      </c>
      <c r="F175" s="1">
        <v>0</v>
      </c>
      <c r="G175" s="11">
        <v>0</v>
      </c>
      <c r="H175" s="11">
        <v>0</v>
      </c>
      <c r="I175" s="11">
        <v>0</v>
      </c>
      <c r="J175" s="11">
        <v>-1565.79</v>
      </c>
      <c r="K175" s="11">
        <v>-516.35</v>
      </c>
      <c r="L175" s="11">
        <v>-649.73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t="str">
        <f>VLOOKUP(C175,'Lookup Table'!$A$2:$C$32,3,FALSE)</f>
        <v>life</v>
      </c>
    </row>
    <row r="176" spans="1:18" x14ac:dyDescent="0.25">
      <c r="A176">
        <v>100</v>
      </c>
      <c r="B176" t="s">
        <v>19</v>
      </c>
      <c r="C176" t="s">
        <v>23</v>
      </c>
      <c r="D176">
        <v>2016</v>
      </c>
      <c r="E176" s="1">
        <v>0</v>
      </c>
      <c r="F176" s="1">
        <v>0</v>
      </c>
      <c r="G176" s="11">
        <v>0</v>
      </c>
      <c r="H176" s="11">
        <v>0</v>
      </c>
      <c r="I176" s="11">
        <v>0</v>
      </c>
      <c r="J176" s="11">
        <v>-40678.699999999997</v>
      </c>
      <c r="K176" s="11">
        <v>-13537.66</v>
      </c>
      <c r="L176" s="11">
        <v>-17034.66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t="str">
        <f>VLOOKUP(C176,'Lookup Table'!$A$2:$C$32,3,FALSE)</f>
        <v>Medical</v>
      </c>
    </row>
    <row r="177" spans="1:18" x14ac:dyDescent="0.25">
      <c r="A177">
        <v>100</v>
      </c>
      <c r="B177" t="s">
        <v>19</v>
      </c>
      <c r="C177" t="s">
        <v>24</v>
      </c>
      <c r="D177">
        <v>2016</v>
      </c>
      <c r="E177" s="1">
        <v>0</v>
      </c>
      <c r="F177" s="1">
        <v>0</v>
      </c>
      <c r="G177" s="11">
        <v>0</v>
      </c>
      <c r="H177" s="11">
        <v>0</v>
      </c>
      <c r="I177" s="11">
        <v>0</v>
      </c>
      <c r="J177" s="11">
        <v>-867.27</v>
      </c>
      <c r="K177" s="11">
        <v>-234.92</v>
      </c>
      <c r="L177" s="11">
        <v>-295.62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t="str">
        <f>VLOOKUP(C177,'Lookup Table'!$A$2:$C$32,3,FALSE)</f>
        <v>dental</v>
      </c>
    </row>
    <row r="178" spans="1:18" x14ac:dyDescent="0.25">
      <c r="A178">
        <v>100</v>
      </c>
      <c r="B178" t="s">
        <v>19</v>
      </c>
      <c r="C178" t="s">
        <v>25</v>
      </c>
      <c r="D178">
        <v>2016</v>
      </c>
      <c r="E178" s="1">
        <v>0</v>
      </c>
      <c r="F178" s="1">
        <v>0</v>
      </c>
      <c r="G178" s="11">
        <v>0</v>
      </c>
      <c r="H178" s="11">
        <v>0</v>
      </c>
      <c r="I178" s="11">
        <v>0</v>
      </c>
      <c r="J178" s="11">
        <v>-1815.48</v>
      </c>
      <c r="K178" s="11">
        <v>-601.5</v>
      </c>
      <c r="L178" s="11">
        <v>-756.84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t="str">
        <f>VLOOKUP(C178,'Lookup Table'!$A$2:$C$32,3,FALSE)</f>
        <v>ltd</v>
      </c>
    </row>
    <row r="179" spans="1:18" x14ac:dyDescent="0.25">
      <c r="A179">
        <v>100</v>
      </c>
      <c r="B179" t="s">
        <v>19</v>
      </c>
      <c r="C179" t="s">
        <v>26</v>
      </c>
      <c r="D179">
        <v>2016</v>
      </c>
      <c r="E179" s="1">
        <v>0</v>
      </c>
      <c r="F179" s="1">
        <v>0</v>
      </c>
      <c r="G179" s="11">
        <v>0</v>
      </c>
      <c r="H179" s="11">
        <v>0</v>
      </c>
      <c r="I179" s="11">
        <v>0</v>
      </c>
      <c r="J179" s="11">
        <v>-28968.240000000002</v>
      </c>
      <c r="K179" s="11">
        <v>-9564.5300000000007</v>
      </c>
      <c r="L179" s="11">
        <v>-12035.2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t="str">
        <f>VLOOKUP(C179,'Lookup Table'!$A$2:$C$32,3,FALSE)</f>
        <v>pension</v>
      </c>
    </row>
    <row r="180" spans="1:18" x14ac:dyDescent="0.25">
      <c r="A180">
        <v>100</v>
      </c>
      <c r="B180" t="s">
        <v>19</v>
      </c>
      <c r="C180" t="s">
        <v>27</v>
      </c>
      <c r="D180">
        <v>2016</v>
      </c>
      <c r="E180" s="1">
        <v>0</v>
      </c>
      <c r="F180" s="1">
        <v>0</v>
      </c>
      <c r="G180" s="11">
        <v>0</v>
      </c>
      <c r="H180" s="11">
        <v>0</v>
      </c>
      <c r="I180" s="11">
        <v>0</v>
      </c>
      <c r="J180" s="11">
        <v>-13571.03</v>
      </c>
      <c r="K180" s="11">
        <v>-4476.9399999999996</v>
      </c>
      <c r="L180" s="11">
        <v>-5633.51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t="str">
        <f>VLOOKUP(C180,'Lookup Table'!$A$2:$C$32,3,FALSE)</f>
        <v>401K</v>
      </c>
    </row>
    <row r="181" spans="1:18" x14ac:dyDescent="0.25">
      <c r="A181">
        <v>100</v>
      </c>
      <c r="B181" t="s">
        <v>19</v>
      </c>
      <c r="C181" t="s">
        <v>28</v>
      </c>
      <c r="D181">
        <v>2016</v>
      </c>
      <c r="E181" s="1">
        <v>0</v>
      </c>
      <c r="F181" s="1">
        <v>0</v>
      </c>
      <c r="G181" s="11">
        <v>0</v>
      </c>
      <c r="H181" s="11">
        <v>0</v>
      </c>
      <c r="I181" s="11">
        <v>0</v>
      </c>
      <c r="J181" s="11">
        <v>-1135.02</v>
      </c>
      <c r="K181" s="11">
        <v>-379.04</v>
      </c>
      <c r="L181" s="11">
        <v>-476.95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t="str">
        <f>VLOOKUP(C181,'Lookup Table'!$A$2:$C$32,3,FALSE)</f>
        <v>fasb 112</v>
      </c>
    </row>
    <row r="182" spans="1:18" x14ac:dyDescent="0.25">
      <c r="A182">
        <v>100</v>
      </c>
      <c r="B182" t="s">
        <v>19</v>
      </c>
      <c r="C182" t="s">
        <v>29</v>
      </c>
      <c r="D182">
        <v>2016</v>
      </c>
      <c r="E182" s="1">
        <v>0</v>
      </c>
      <c r="F182" s="1">
        <v>0</v>
      </c>
      <c r="G182" s="11">
        <v>0</v>
      </c>
      <c r="H182" s="11">
        <v>0</v>
      </c>
      <c r="I182" s="11">
        <v>0</v>
      </c>
      <c r="J182" s="11">
        <v>-5170.2</v>
      </c>
      <c r="K182" s="11">
        <v>-1696.61</v>
      </c>
      <c r="L182" s="11">
        <v>-2134.84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t="str">
        <f>VLOOKUP(C182,'Lookup Table'!$A$2:$C$32,3,FALSE)</f>
        <v>fasb 106</v>
      </c>
    </row>
    <row r="183" spans="1:18" x14ac:dyDescent="0.25">
      <c r="A183">
        <v>100</v>
      </c>
      <c r="B183" t="s">
        <v>19</v>
      </c>
      <c r="C183" t="s">
        <v>30</v>
      </c>
      <c r="D183">
        <v>2016</v>
      </c>
      <c r="E183" s="1">
        <v>0</v>
      </c>
      <c r="F183" s="1">
        <v>0</v>
      </c>
      <c r="G183" s="11">
        <v>0</v>
      </c>
      <c r="H183" s="11">
        <v>0</v>
      </c>
      <c r="I183" s="11">
        <v>0</v>
      </c>
      <c r="J183" s="11">
        <v>-11141.08</v>
      </c>
      <c r="K183" s="11">
        <v>-3771.11</v>
      </c>
      <c r="L183" s="11">
        <v>-4745.25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t="str">
        <f>VLOOKUP(C183,'Lookup Table'!$A$2:$C$32,3,FALSE)</f>
        <v>pension</v>
      </c>
    </row>
    <row r="184" spans="1:18" x14ac:dyDescent="0.25">
      <c r="A184">
        <v>100</v>
      </c>
      <c r="B184" t="s">
        <v>19</v>
      </c>
      <c r="C184" t="s">
        <v>31</v>
      </c>
      <c r="D184">
        <v>2016</v>
      </c>
      <c r="E184" s="1">
        <v>0</v>
      </c>
      <c r="F184" s="1">
        <v>0</v>
      </c>
      <c r="G184" s="11">
        <v>0</v>
      </c>
      <c r="H184" s="11">
        <v>0</v>
      </c>
      <c r="I184" s="11">
        <v>0</v>
      </c>
      <c r="J184" s="11">
        <v>-410.19</v>
      </c>
      <c r="K184" s="11">
        <v>-154.33000000000001</v>
      </c>
      <c r="L184" s="11">
        <v>-194.19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t="str">
        <f>VLOOKUP(C184,'Lookup Table'!$A$2:$C$32,3,FALSE)</f>
        <v>fasb 106</v>
      </c>
    </row>
    <row r="185" spans="1:18" x14ac:dyDescent="0.25">
      <c r="A185">
        <v>100</v>
      </c>
      <c r="B185" t="s">
        <v>19</v>
      </c>
      <c r="C185" t="s">
        <v>32</v>
      </c>
      <c r="D185">
        <v>2016</v>
      </c>
      <c r="E185" s="1">
        <v>0</v>
      </c>
      <c r="F185" s="1">
        <v>0</v>
      </c>
      <c r="G185" s="11">
        <v>0</v>
      </c>
      <c r="H185" s="11">
        <v>0</v>
      </c>
      <c r="I185" s="11">
        <v>0</v>
      </c>
      <c r="J185" s="11">
        <v>-3371.69</v>
      </c>
      <c r="K185" s="11">
        <v>-1131.43</v>
      </c>
      <c r="L185" s="11">
        <v>-1423.73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t="str">
        <f>VLOOKUP(C185,'Lookup Table'!$A$2:$C$32,3,FALSE)</f>
        <v>Other</v>
      </c>
    </row>
    <row r="186" spans="1:18" x14ac:dyDescent="0.25">
      <c r="A186">
        <v>100</v>
      </c>
      <c r="B186" t="s">
        <v>19</v>
      </c>
      <c r="C186" t="s">
        <v>33</v>
      </c>
      <c r="D186">
        <v>2016</v>
      </c>
      <c r="E186" s="1">
        <v>0</v>
      </c>
      <c r="F186" s="1">
        <v>0</v>
      </c>
      <c r="G186" s="11">
        <v>0</v>
      </c>
      <c r="H186" s="11">
        <v>0</v>
      </c>
      <c r="I186" s="11">
        <v>0</v>
      </c>
      <c r="J186" s="11">
        <v>-4971.41</v>
      </c>
      <c r="K186" s="11">
        <v>-1660.31</v>
      </c>
      <c r="L186" s="11">
        <v>-2089.1799999999998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t="str">
        <f>VLOOKUP(C186,'Lookup Table'!$A$2:$C$32,3,FALSE)</f>
        <v>ria</v>
      </c>
    </row>
    <row r="187" spans="1:18" x14ac:dyDescent="0.25">
      <c r="A187">
        <v>100</v>
      </c>
      <c r="B187" t="s">
        <v>34</v>
      </c>
      <c r="C187" t="s">
        <v>4</v>
      </c>
      <c r="D187">
        <v>2016</v>
      </c>
      <c r="E187" s="1">
        <v>0</v>
      </c>
      <c r="F187" s="1">
        <v>0</v>
      </c>
      <c r="G187" s="11">
        <v>409.82</v>
      </c>
      <c r="H187" s="11">
        <v>262.7</v>
      </c>
      <c r="I187" s="11">
        <v>250.62</v>
      </c>
      <c r="J187" s="11">
        <v>315.85000000000002</v>
      </c>
      <c r="K187" s="11">
        <v>238.33</v>
      </c>
      <c r="L187" s="11">
        <v>276.19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t="str">
        <f>VLOOKUP(C187,'Lookup Table'!$A$2:$C$32,3,FALSE)</f>
        <v>Life</v>
      </c>
    </row>
    <row r="188" spans="1:18" x14ac:dyDescent="0.25">
      <c r="A188">
        <v>100</v>
      </c>
      <c r="B188" t="s">
        <v>34</v>
      </c>
      <c r="C188" t="s">
        <v>5</v>
      </c>
      <c r="D188">
        <v>2016</v>
      </c>
      <c r="E188" s="1">
        <v>0</v>
      </c>
      <c r="F188" s="1">
        <v>0</v>
      </c>
      <c r="G188" s="11">
        <v>11981.13</v>
      </c>
      <c r="H188" s="11">
        <v>7681.43</v>
      </c>
      <c r="I188" s="11">
        <v>7328.81</v>
      </c>
      <c r="J188" s="11">
        <v>7612.41</v>
      </c>
      <c r="K188" s="11">
        <v>5733.4</v>
      </c>
      <c r="L188" s="11">
        <v>6641.79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t="str">
        <f>VLOOKUP(C188,'Lookup Table'!$A$2:$C$32,3,FALSE)</f>
        <v>Medical</v>
      </c>
    </row>
    <row r="189" spans="1:18" x14ac:dyDescent="0.25">
      <c r="A189">
        <v>100</v>
      </c>
      <c r="B189" t="s">
        <v>34</v>
      </c>
      <c r="C189" t="s">
        <v>6</v>
      </c>
      <c r="D189">
        <v>2016</v>
      </c>
      <c r="E189" s="1">
        <v>0</v>
      </c>
      <c r="F189" s="1">
        <v>0</v>
      </c>
      <c r="G189" s="11">
        <v>585.9</v>
      </c>
      <c r="H189" s="11">
        <v>375.68</v>
      </c>
      <c r="I189" s="11">
        <v>358.51</v>
      </c>
      <c r="J189" s="11">
        <v>458.04</v>
      </c>
      <c r="K189" s="11">
        <v>345.75</v>
      </c>
      <c r="L189" s="11">
        <v>400.53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t="str">
        <f>VLOOKUP(C189,'Lookup Table'!$A$2:$C$32,3,FALSE)</f>
        <v>dental</v>
      </c>
    </row>
    <row r="190" spans="1:18" x14ac:dyDescent="0.25">
      <c r="A190">
        <v>100</v>
      </c>
      <c r="B190" t="s">
        <v>34</v>
      </c>
      <c r="C190" t="s">
        <v>7</v>
      </c>
      <c r="D190">
        <v>2016</v>
      </c>
      <c r="E190" s="1">
        <v>0</v>
      </c>
      <c r="F190" s="1">
        <v>0</v>
      </c>
      <c r="G190" s="11">
        <v>441.53</v>
      </c>
      <c r="H190" s="11">
        <v>283.14999999999998</v>
      </c>
      <c r="I190" s="11">
        <v>270.13</v>
      </c>
      <c r="J190" s="11">
        <v>317.5</v>
      </c>
      <c r="K190" s="11">
        <v>239.59</v>
      </c>
      <c r="L190" s="11">
        <v>277.61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t="str">
        <f>VLOOKUP(C190,'Lookup Table'!$A$2:$C$32,3,FALSE)</f>
        <v>ltd</v>
      </c>
    </row>
    <row r="191" spans="1:18" x14ac:dyDescent="0.25">
      <c r="A191">
        <v>100</v>
      </c>
      <c r="B191" t="s">
        <v>34</v>
      </c>
      <c r="C191" t="s">
        <v>8</v>
      </c>
      <c r="D191">
        <v>2016</v>
      </c>
      <c r="E191" s="1">
        <v>0</v>
      </c>
      <c r="F191" s="1">
        <v>0</v>
      </c>
      <c r="G191" s="11">
        <v>1144.44</v>
      </c>
      <c r="H191" s="11">
        <v>733.7</v>
      </c>
      <c r="I191" s="11">
        <v>700.03</v>
      </c>
      <c r="J191" s="11">
        <v>1107.28</v>
      </c>
      <c r="K191" s="11">
        <v>837.6</v>
      </c>
      <c r="L191" s="11">
        <v>970.93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t="str">
        <f>VLOOKUP(C191,'Lookup Table'!$A$2:$C$32,3,FALSE)</f>
        <v>Other</v>
      </c>
    </row>
    <row r="192" spans="1:18" x14ac:dyDescent="0.25">
      <c r="A192">
        <v>100</v>
      </c>
      <c r="B192" t="s">
        <v>34</v>
      </c>
      <c r="C192" t="s">
        <v>10</v>
      </c>
      <c r="D192">
        <v>2016</v>
      </c>
      <c r="E192" s="1">
        <v>0</v>
      </c>
      <c r="F192" s="1">
        <v>0</v>
      </c>
      <c r="G192" s="11">
        <v>7152.11</v>
      </c>
      <c r="H192" s="11">
        <v>7019.1</v>
      </c>
      <c r="I192" s="11">
        <v>6672.75</v>
      </c>
      <c r="J192" s="11">
        <v>6643.08</v>
      </c>
      <c r="K192" s="11">
        <v>5009.54</v>
      </c>
      <c r="L192" s="11">
        <v>5806.57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t="str">
        <f>VLOOKUP(C192,'Lookup Table'!$A$2:$C$32,3,FALSE)</f>
        <v>pension</v>
      </c>
    </row>
    <row r="193" spans="1:18" x14ac:dyDescent="0.25">
      <c r="A193">
        <v>100</v>
      </c>
      <c r="B193" t="s">
        <v>34</v>
      </c>
      <c r="C193" t="s">
        <v>11</v>
      </c>
      <c r="D193">
        <v>2016</v>
      </c>
      <c r="E193" s="1">
        <v>0</v>
      </c>
      <c r="F193" s="1">
        <v>0</v>
      </c>
      <c r="G193" s="11">
        <v>3534.05</v>
      </c>
      <c r="H193" s="11">
        <v>2265.69</v>
      </c>
      <c r="I193" s="11">
        <v>2161.6999999999998</v>
      </c>
      <c r="J193" s="11">
        <v>2850.03</v>
      </c>
      <c r="K193" s="11">
        <v>2151.0500000000002</v>
      </c>
      <c r="L193" s="11">
        <v>2492.81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t="str">
        <f>VLOOKUP(C193,'Lookup Table'!$A$2:$C$32,3,FALSE)</f>
        <v>401K</v>
      </c>
    </row>
    <row r="194" spans="1:18" x14ac:dyDescent="0.25">
      <c r="A194">
        <v>100</v>
      </c>
      <c r="B194" t="s">
        <v>34</v>
      </c>
      <c r="C194" t="s">
        <v>12</v>
      </c>
      <c r="D194">
        <v>2016</v>
      </c>
      <c r="E194" s="1">
        <v>0</v>
      </c>
      <c r="F194" s="1">
        <v>0</v>
      </c>
      <c r="G194" s="11">
        <v>0</v>
      </c>
      <c r="H194" s="11">
        <v>0</v>
      </c>
      <c r="I194" s="11">
        <v>0</v>
      </c>
      <c r="J194" s="11">
        <v>-12.47</v>
      </c>
      <c r="K194" s="11">
        <v>-11.04</v>
      </c>
      <c r="L194" s="11">
        <v>-12.79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t="str">
        <f>VLOOKUP(C194,'Lookup Table'!$A$2:$C$32,3,FALSE)</f>
        <v>fasb 112</v>
      </c>
    </row>
    <row r="195" spans="1:18" x14ac:dyDescent="0.25">
      <c r="A195">
        <v>100</v>
      </c>
      <c r="B195" t="s">
        <v>34</v>
      </c>
      <c r="C195" t="s">
        <v>13</v>
      </c>
      <c r="D195">
        <v>2016</v>
      </c>
      <c r="E195" s="1">
        <v>0</v>
      </c>
      <c r="F195" s="1">
        <v>0</v>
      </c>
      <c r="G195" s="11">
        <v>3805.78</v>
      </c>
      <c r="H195" s="11">
        <v>1192.1400000000001</v>
      </c>
      <c r="I195" s="11">
        <v>1149.83</v>
      </c>
      <c r="J195" s="11">
        <v>774.37</v>
      </c>
      <c r="K195" s="11">
        <v>585.20000000000005</v>
      </c>
      <c r="L195" s="11">
        <v>675.29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t="str">
        <f>VLOOKUP(C195,'Lookup Table'!$A$2:$C$32,3,FALSE)</f>
        <v>fasb 106</v>
      </c>
    </row>
    <row r="196" spans="1:18" x14ac:dyDescent="0.25">
      <c r="A196">
        <v>100</v>
      </c>
      <c r="B196" t="s">
        <v>34</v>
      </c>
      <c r="C196" t="s">
        <v>15</v>
      </c>
      <c r="D196">
        <v>2016</v>
      </c>
      <c r="E196" s="1">
        <v>0</v>
      </c>
      <c r="F196" s="1">
        <v>0</v>
      </c>
      <c r="G196" s="11">
        <v>902.86</v>
      </c>
      <c r="H196" s="11">
        <v>578.85</v>
      </c>
      <c r="I196" s="11">
        <v>552.27</v>
      </c>
      <c r="J196" s="11">
        <v>708.44</v>
      </c>
      <c r="K196" s="11">
        <v>533.99</v>
      </c>
      <c r="L196" s="11">
        <v>618.82000000000005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t="str">
        <f>VLOOKUP(C196,'Lookup Table'!$A$2:$C$32,3,FALSE)</f>
        <v>ria</v>
      </c>
    </row>
    <row r="197" spans="1:18" x14ac:dyDescent="0.25">
      <c r="A197">
        <v>100</v>
      </c>
      <c r="B197" t="s">
        <v>34</v>
      </c>
      <c r="C197" t="s">
        <v>16</v>
      </c>
      <c r="D197">
        <v>2016</v>
      </c>
      <c r="E197" s="1">
        <v>0</v>
      </c>
      <c r="F197" s="1">
        <v>0</v>
      </c>
      <c r="G197" s="11">
        <v>0</v>
      </c>
      <c r="H197" s="11">
        <v>-2433.7600000000002</v>
      </c>
      <c r="I197" s="11">
        <v>-2297.89</v>
      </c>
      <c r="J197" s="11">
        <v>-96.36</v>
      </c>
      <c r="K197" s="11">
        <v>-60.95</v>
      </c>
      <c r="L197" s="11">
        <v>-70.7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t="str">
        <f>VLOOKUP(C197,'Lookup Table'!$A$2:$C$32,3,FALSE)</f>
        <v>pension</v>
      </c>
    </row>
    <row r="198" spans="1:18" x14ac:dyDescent="0.25">
      <c r="A198">
        <v>100</v>
      </c>
      <c r="B198" t="s">
        <v>34</v>
      </c>
      <c r="C198" t="s">
        <v>17</v>
      </c>
      <c r="D198">
        <v>2016</v>
      </c>
      <c r="E198" s="1">
        <v>0</v>
      </c>
      <c r="F198" s="1">
        <v>0</v>
      </c>
      <c r="G198" s="11">
        <v>0</v>
      </c>
      <c r="H198" s="11">
        <v>1247.8900000000001</v>
      </c>
      <c r="I198" s="11">
        <v>1178.23</v>
      </c>
      <c r="J198" s="11">
        <v>948.37</v>
      </c>
      <c r="K198" s="11">
        <v>704.13</v>
      </c>
      <c r="L198" s="11">
        <v>817.17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t="str">
        <f>VLOOKUP(C198,'Lookup Table'!$A$2:$C$32,3,FALSE)</f>
        <v>fasb 106</v>
      </c>
    </row>
    <row r="199" spans="1:18" x14ac:dyDescent="0.25">
      <c r="A199">
        <v>100</v>
      </c>
      <c r="B199" t="s">
        <v>34</v>
      </c>
      <c r="C199" t="s">
        <v>1</v>
      </c>
      <c r="D199">
        <v>2016</v>
      </c>
      <c r="E199" s="1">
        <v>0</v>
      </c>
      <c r="F199" s="1">
        <v>0</v>
      </c>
      <c r="G199" s="11">
        <v>110.44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t="str">
        <f>VLOOKUP(C199,'Lookup Table'!$A$2:$C$32,3,FALSE)</f>
        <v>Other</v>
      </c>
    </row>
  </sheetData>
  <autoFilter ref="A1:R199"/>
  <sortState ref="A2:Q261">
    <sortCondition ref="D2:D261"/>
  </sortState>
  <pageMargins left="0.7" right="0.7" top="0.75" bottom="0.75" header="0.3" footer="0.3"/>
  <pageSetup scale="45" fitToHeight="0" orientation="landscape" r:id="rId1"/>
  <headerFooter>
    <oddFooter xml:space="preserve">&amp;R&amp;"Times New Roman,Bold"&amp;12Attachment to Response to PSC-2 Question No. 24
Page &amp;P of &amp;N
Arbough&amp;"-,Regular"&amp;11
</oddFooter>
  </headerFooter>
  <ignoredErrors>
    <ignoredError sqref="Q95 Q96:Q19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3" workbookViewId="0">
      <selection sqref="A1:C1048576"/>
    </sheetView>
  </sheetViews>
  <sheetFormatPr defaultRowHeight="15" x14ac:dyDescent="0.25"/>
  <cols>
    <col min="2" max="2" width="60.5703125" customWidth="1"/>
  </cols>
  <sheetData>
    <row r="1" spans="1:3" x14ac:dyDescent="0.25">
      <c r="A1" t="s">
        <v>37</v>
      </c>
    </row>
    <row r="2" spans="1:3" x14ac:dyDescent="0.25">
      <c r="A2" t="s">
        <v>1</v>
      </c>
      <c r="C2" t="s">
        <v>67</v>
      </c>
    </row>
    <row r="3" spans="1:3" x14ac:dyDescent="0.25">
      <c r="A3" t="s">
        <v>3</v>
      </c>
      <c r="C3" t="s">
        <v>67</v>
      </c>
    </row>
    <row r="4" spans="1:3" x14ac:dyDescent="0.25">
      <c r="A4" t="s">
        <v>4</v>
      </c>
      <c r="C4" t="s">
        <v>68</v>
      </c>
    </row>
    <row r="5" spans="1:3" x14ac:dyDescent="0.25">
      <c r="A5" t="s">
        <v>5</v>
      </c>
      <c r="C5" t="s">
        <v>69</v>
      </c>
    </row>
    <row r="6" spans="1:3" x14ac:dyDescent="0.25">
      <c r="A6" t="s">
        <v>6</v>
      </c>
      <c r="C6" t="s">
        <v>70</v>
      </c>
    </row>
    <row r="7" spans="1:3" x14ac:dyDescent="0.25">
      <c r="A7" t="s">
        <v>7</v>
      </c>
      <c r="C7" t="s">
        <v>71</v>
      </c>
    </row>
    <row r="8" spans="1:3" x14ac:dyDescent="0.25">
      <c r="A8" t="s">
        <v>8</v>
      </c>
      <c r="C8" t="s">
        <v>67</v>
      </c>
    </row>
    <row r="9" spans="1:3" x14ac:dyDescent="0.25">
      <c r="A9" t="s">
        <v>9</v>
      </c>
      <c r="C9" t="s">
        <v>67</v>
      </c>
    </row>
    <row r="10" spans="1:3" x14ac:dyDescent="0.25">
      <c r="A10" t="s">
        <v>10</v>
      </c>
      <c r="C10" t="s">
        <v>72</v>
      </c>
    </row>
    <row r="11" spans="1:3" x14ac:dyDescent="0.25">
      <c r="A11" t="s">
        <v>11</v>
      </c>
      <c r="C11" t="s">
        <v>73</v>
      </c>
    </row>
    <row r="12" spans="1:3" x14ac:dyDescent="0.25">
      <c r="A12" t="s">
        <v>12</v>
      </c>
      <c r="C12" t="s">
        <v>74</v>
      </c>
    </row>
    <row r="13" spans="1:3" x14ac:dyDescent="0.25">
      <c r="A13" t="s">
        <v>13</v>
      </c>
      <c r="C13" t="s">
        <v>75</v>
      </c>
    </row>
    <row r="14" spans="1:3" x14ac:dyDescent="0.25">
      <c r="A14" t="s">
        <v>14</v>
      </c>
      <c r="C14" t="s">
        <v>67</v>
      </c>
    </row>
    <row r="15" spans="1:3" x14ac:dyDescent="0.25">
      <c r="A15" t="s">
        <v>15</v>
      </c>
      <c r="C15" t="s">
        <v>76</v>
      </c>
    </row>
    <row r="16" spans="1:3" x14ac:dyDescent="0.25">
      <c r="A16" t="s">
        <v>16</v>
      </c>
      <c r="C16" t="s">
        <v>72</v>
      </c>
    </row>
    <row r="17" spans="1:3" x14ac:dyDescent="0.25">
      <c r="A17" t="s">
        <v>17</v>
      </c>
      <c r="C17" t="s">
        <v>75</v>
      </c>
    </row>
    <row r="18" spans="1:3" x14ac:dyDescent="0.25">
      <c r="A18" t="s">
        <v>18</v>
      </c>
      <c r="C18" t="s">
        <v>77</v>
      </c>
    </row>
    <row r="19" spans="1:3" x14ac:dyDescent="0.25">
      <c r="A19" t="s">
        <v>20</v>
      </c>
      <c r="C19" t="s">
        <v>72</v>
      </c>
    </row>
    <row r="20" spans="1:3" x14ac:dyDescent="0.25">
      <c r="A20" t="s">
        <v>21</v>
      </c>
      <c r="C20" t="s">
        <v>72</v>
      </c>
    </row>
    <row r="21" spans="1:3" x14ac:dyDescent="0.25">
      <c r="A21" t="s">
        <v>22</v>
      </c>
      <c r="C21" t="s">
        <v>78</v>
      </c>
    </row>
    <row r="22" spans="1:3" x14ac:dyDescent="0.25">
      <c r="A22" t="s">
        <v>23</v>
      </c>
      <c r="C22" t="s">
        <v>69</v>
      </c>
    </row>
    <row r="23" spans="1:3" x14ac:dyDescent="0.25">
      <c r="A23" t="s">
        <v>24</v>
      </c>
      <c r="C23" t="s">
        <v>70</v>
      </c>
    </row>
    <row r="24" spans="1:3" x14ac:dyDescent="0.25">
      <c r="A24" t="s">
        <v>25</v>
      </c>
      <c r="C24" t="s">
        <v>71</v>
      </c>
    </row>
    <row r="25" spans="1:3" x14ac:dyDescent="0.25">
      <c r="A25" t="s">
        <v>26</v>
      </c>
      <c r="C25" t="s">
        <v>72</v>
      </c>
    </row>
    <row r="26" spans="1:3" x14ac:dyDescent="0.25">
      <c r="A26" t="s">
        <v>27</v>
      </c>
      <c r="C26" t="s">
        <v>73</v>
      </c>
    </row>
    <row r="27" spans="1:3" x14ac:dyDescent="0.25">
      <c r="A27" t="s">
        <v>28</v>
      </c>
      <c r="C27" t="s">
        <v>74</v>
      </c>
    </row>
    <row r="28" spans="1:3" x14ac:dyDescent="0.25">
      <c r="A28" t="s">
        <v>29</v>
      </c>
      <c r="C28" t="s">
        <v>75</v>
      </c>
    </row>
    <row r="29" spans="1:3" x14ac:dyDescent="0.25">
      <c r="A29" t="s">
        <v>30</v>
      </c>
      <c r="C29" t="s">
        <v>72</v>
      </c>
    </row>
    <row r="30" spans="1:3" x14ac:dyDescent="0.25">
      <c r="A30" t="s">
        <v>31</v>
      </c>
      <c r="C30" t="s">
        <v>75</v>
      </c>
    </row>
    <row r="31" spans="1:3" x14ac:dyDescent="0.25">
      <c r="A31" t="s">
        <v>32</v>
      </c>
      <c r="C31" t="s">
        <v>67</v>
      </c>
    </row>
    <row r="32" spans="1:3" x14ac:dyDescent="0.25">
      <c r="A32" t="s">
        <v>33</v>
      </c>
      <c r="C32" t="s">
        <v>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024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E4AF14D-84D9-4A02-8F66-47D8AD7B0A7F}"/>
</file>

<file path=customXml/itemProps2.xml><?xml version="1.0" encoding="utf-8"?>
<ds:datastoreItem xmlns:ds="http://schemas.openxmlformats.org/officeDocument/2006/customXml" ds:itemID="{28ACBD4F-7484-4307-99D3-CF155CC71B30}"/>
</file>

<file path=customXml/itemProps3.xml><?xml version="1.0" encoding="utf-8"?>
<ds:datastoreItem xmlns:ds="http://schemas.openxmlformats.org/officeDocument/2006/customXml" ds:itemID="{77E2A090-1405-4187-8EA5-C4ADED479E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LGE</vt:lpstr>
      <vt:lpstr>pivot</vt:lpstr>
      <vt:lpstr>ppdata</vt:lpstr>
      <vt:lpstr>Lookup Table</vt:lpstr>
      <vt:lpstr>ppdata!Print_Titles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Shultz, Cathy</dc:creator>
  <cp:lastModifiedBy>McRae, Callie</cp:lastModifiedBy>
  <cp:lastPrinted>2017-01-21T17:25:34Z</cp:lastPrinted>
  <dcterms:created xsi:type="dcterms:W3CDTF">2017-01-20T23:57:35Z</dcterms:created>
  <dcterms:modified xsi:type="dcterms:W3CDTF">2017-01-21T17:31:38Z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