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Rate Case Periods\TYE 6_30_18\Data Requests\2016 Round 2\LGE\AG\Q 228\"/>
    </mc:Choice>
  </mc:AlternateContent>
  <bookViews>
    <workbookView xWindow="0" yWindow="0" windowWidth="21600" windowHeight="8835"/>
  </bookViews>
  <sheets>
    <sheet name="Overview" sheetId="4" r:id="rId1"/>
    <sheet name="2016" sheetId="1" r:id="rId2"/>
    <sheet name="2015" sheetId="2" r:id="rId3"/>
  </sheets>
  <definedNames>
    <definedName name="_xlnm.Print_Area" localSheetId="2">'2015'!$A$1:$Q$42</definedName>
    <definedName name="_xlnm.Print_Area" localSheetId="1">'2016'!$A$1:$P$44</definedName>
    <definedName name="_xlnm.Print_Area" localSheetId="0">Overview!$A$1:$E$38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F31" i="1"/>
  <c r="G30" i="1"/>
  <c r="F30" i="1"/>
  <c r="N30" i="1" s="1"/>
  <c r="G5" i="1"/>
  <c r="F5" i="1"/>
  <c r="G29" i="2"/>
  <c r="G23" i="2"/>
  <c r="F23" i="2"/>
  <c r="G7" i="2"/>
  <c r="P7" i="2" s="1"/>
  <c r="F5" i="2"/>
  <c r="F7" i="1" l="1"/>
  <c r="N7" i="1" s="1"/>
  <c r="F9" i="1"/>
  <c r="N9" i="1" s="1"/>
  <c r="F14" i="1"/>
  <c r="N14" i="1" s="1"/>
  <c r="F16" i="1"/>
  <c r="N16" i="1" s="1"/>
  <c r="N31" i="1"/>
  <c r="N32" i="1" s="1"/>
  <c r="D6" i="1"/>
  <c r="D7" i="1"/>
  <c r="F8" i="1"/>
  <c r="N8" i="1" s="1"/>
  <c r="F10" i="1"/>
  <c r="N10" i="1" s="1"/>
  <c r="F13" i="1"/>
  <c r="N13" i="1" s="1"/>
  <c r="F17" i="1"/>
  <c r="N17" i="1" s="1"/>
  <c r="G20" i="1"/>
  <c r="O20" i="1" s="1"/>
  <c r="K32" i="1"/>
  <c r="K37" i="1" s="1"/>
  <c r="F12" i="1"/>
  <c r="N12" i="1" s="1"/>
  <c r="F23" i="1"/>
  <c r="N23" i="1" s="1"/>
  <c r="F25" i="1"/>
  <c r="N25" i="1" s="1"/>
  <c r="G24" i="1"/>
  <c r="O24" i="1" s="1"/>
  <c r="G26" i="1"/>
  <c r="O26" i="1" s="1"/>
  <c r="G8" i="1"/>
  <c r="O8" i="1" s="1"/>
  <c r="G10" i="1"/>
  <c r="O10" i="1" s="1"/>
  <c r="K27" i="1"/>
  <c r="F11" i="1"/>
  <c r="N11" i="1" s="1"/>
  <c r="F24" i="1"/>
  <c r="N24" i="1" s="1"/>
  <c r="G17" i="1"/>
  <c r="O17" i="1" s="1"/>
  <c r="D25" i="1"/>
  <c r="G6" i="1"/>
  <c r="O6" i="1" s="1"/>
  <c r="G9" i="1"/>
  <c r="O9" i="1" s="1"/>
  <c r="D16" i="1"/>
  <c r="C27" i="1"/>
  <c r="G25" i="1"/>
  <c r="O25" i="1" s="1"/>
  <c r="D37" i="1"/>
  <c r="G12" i="1"/>
  <c r="O12" i="1" s="1"/>
  <c r="G13" i="1"/>
  <c r="O13" i="1" s="1"/>
  <c r="G15" i="1"/>
  <c r="O15" i="1" s="1"/>
  <c r="G11" i="1"/>
  <c r="O11" i="1" s="1"/>
  <c r="G14" i="1"/>
  <c r="O14" i="1" s="1"/>
  <c r="G16" i="1"/>
  <c r="O16" i="1" s="1"/>
  <c r="D15" i="1"/>
  <c r="D24" i="1"/>
  <c r="D36" i="1"/>
  <c r="C18" i="1"/>
  <c r="G7" i="1"/>
  <c r="O7" i="1" s="1"/>
  <c r="D23" i="1"/>
  <c r="B32" i="1"/>
  <c r="D13" i="1"/>
  <c r="O5" i="1"/>
  <c r="D10" i="1"/>
  <c r="D14" i="1"/>
  <c r="D20" i="1"/>
  <c r="D26" i="1"/>
  <c r="J32" i="1"/>
  <c r="J37" i="1" s="1"/>
  <c r="B18" i="1"/>
  <c r="D5" i="1"/>
  <c r="D11" i="1"/>
  <c r="D12" i="1"/>
  <c r="D17" i="1"/>
  <c r="F20" i="1"/>
  <c r="N20" i="1" s="1"/>
  <c r="B27" i="1"/>
  <c r="O31" i="1"/>
  <c r="F32" i="1"/>
  <c r="K18" i="1"/>
  <c r="G32" i="1"/>
  <c r="O30" i="1"/>
  <c r="J18" i="1"/>
  <c r="D9" i="1"/>
  <c r="C32" i="1"/>
  <c r="F6" i="1"/>
  <c r="N6" i="1" s="1"/>
  <c r="J27" i="1"/>
  <c r="N5" i="1"/>
  <c r="D8" i="1"/>
  <c r="F15" i="1"/>
  <c r="N15" i="1" s="1"/>
  <c r="F26" i="1"/>
  <c r="N26" i="1" s="1"/>
  <c r="D30" i="1"/>
  <c r="D31" i="1"/>
  <c r="G23" i="1"/>
  <c r="D10" i="2"/>
  <c r="F29" i="2"/>
  <c r="N29" i="2" s="1"/>
  <c r="F11" i="2"/>
  <c r="N11" i="2" s="1"/>
  <c r="D21" i="2"/>
  <c r="F12" i="2"/>
  <c r="N12" i="2" s="1"/>
  <c r="F9" i="2"/>
  <c r="N9" i="2" s="1"/>
  <c r="F22" i="2"/>
  <c r="N22" i="2" s="1"/>
  <c r="D24" i="2"/>
  <c r="C30" i="2"/>
  <c r="G12" i="2"/>
  <c r="P12" i="2" s="1"/>
  <c r="F13" i="2"/>
  <c r="N13" i="2" s="1"/>
  <c r="G18" i="2"/>
  <c r="P18" i="2" s="1"/>
  <c r="J30" i="2"/>
  <c r="J35" i="2" s="1"/>
  <c r="G9" i="2"/>
  <c r="P9" i="2" s="1"/>
  <c r="G22" i="2"/>
  <c r="P22" i="2" s="1"/>
  <c r="G24" i="2"/>
  <c r="P24" i="2" s="1"/>
  <c r="F28" i="2"/>
  <c r="N28" i="2" s="1"/>
  <c r="D34" i="2"/>
  <c r="D35" i="2"/>
  <c r="G15" i="2"/>
  <c r="P15" i="2" s="1"/>
  <c r="K30" i="2"/>
  <c r="K35" i="2" s="1"/>
  <c r="F8" i="2"/>
  <c r="N8" i="2" s="1"/>
  <c r="G5" i="2"/>
  <c r="P5" i="2" s="1"/>
  <c r="G8" i="2"/>
  <c r="P8" i="2" s="1"/>
  <c r="K25" i="2"/>
  <c r="D14" i="2"/>
  <c r="B30" i="2"/>
  <c r="G6" i="2"/>
  <c r="P6" i="2" s="1"/>
  <c r="D7" i="2"/>
  <c r="G10" i="2"/>
  <c r="P10" i="2" s="1"/>
  <c r="G11" i="2"/>
  <c r="P11" i="2" s="1"/>
  <c r="D13" i="2"/>
  <c r="F14" i="2"/>
  <c r="N14" i="2" s="1"/>
  <c r="F15" i="2"/>
  <c r="N15" i="2" s="1"/>
  <c r="D18" i="2"/>
  <c r="C25" i="2"/>
  <c r="D23" i="2"/>
  <c r="F6" i="2"/>
  <c r="N6" i="2" s="1"/>
  <c r="D8" i="2"/>
  <c r="F10" i="2"/>
  <c r="N10" i="2" s="1"/>
  <c r="D12" i="2"/>
  <c r="G13" i="2"/>
  <c r="P13" i="2" s="1"/>
  <c r="G14" i="2"/>
  <c r="P14" i="2" s="1"/>
  <c r="B25" i="2"/>
  <c r="D29" i="2"/>
  <c r="P29" i="2"/>
  <c r="J16" i="2"/>
  <c r="D6" i="2"/>
  <c r="D11" i="2"/>
  <c r="P23" i="2"/>
  <c r="J25" i="2"/>
  <c r="N23" i="2"/>
  <c r="B16" i="2"/>
  <c r="D5" i="2"/>
  <c r="N5" i="2"/>
  <c r="C16" i="2"/>
  <c r="F7" i="2"/>
  <c r="N7" i="2" s="1"/>
  <c r="D9" i="2"/>
  <c r="K16" i="2"/>
  <c r="F18" i="2"/>
  <c r="N18" i="2" s="1"/>
  <c r="F24" i="2"/>
  <c r="N24" i="2" s="1"/>
  <c r="G28" i="2"/>
  <c r="D15" i="2"/>
  <c r="F21" i="2"/>
  <c r="D22" i="2"/>
  <c r="D28" i="2"/>
  <c r="G21" i="2"/>
  <c r="F25" i="2" l="1"/>
  <c r="K32" i="2"/>
  <c r="K34" i="2" s="1"/>
  <c r="O32" i="1"/>
  <c r="O37" i="1" s="1"/>
  <c r="G37" i="1"/>
  <c r="N37" i="1"/>
  <c r="K34" i="1"/>
  <c r="K36" i="1" s="1"/>
  <c r="D32" i="1"/>
  <c r="O18" i="1"/>
  <c r="C34" i="1"/>
  <c r="F37" i="1"/>
  <c r="G18" i="1"/>
  <c r="D27" i="1"/>
  <c r="F18" i="1"/>
  <c r="F27" i="1"/>
  <c r="G27" i="1"/>
  <c r="O23" i="1"/>
  <c r="O27" i="1" s="1"/>
  <c r="N18" i="1"/>
  <c r="J34" i="1"/>
  <c r="J36" i="1" s="1"/>
  <c r="N27" i="1"/>
  <c r="D18" i="1"/>
  <c r="B34" i="1"/>
  <c r="F30" i="2"/>
  <c r="F35" i="2" s="1"/>
  <c r="G25" i="2"/>
  <c r="D30" i="2"/>
  <c r="F16" i="2"/>
  <c r="G16" i="2"/>
  <c r="C32" i="2"/>
  <c r="D25" i="2"/>
  <c r="B32" i="2"/>
  <c r="N30" i="2"/>
  <c r="N35" i="2" s="1"/>
  <c r="P21" i="2"/>
  <c r="P25" i="2" s="1"/>
  <c r="G30" i="2"/>
  <c r="G35" i="2" s="1"/>
  <c r="P28" i="2"/>
  <c r="P30" i="2" s="1"/>
  <c r="P35" i="2" s="1"/>
  <c r="N16" i="2"/>
  <c r="J32" i="2"/>
  <c r="J34" i="2" s="1"/>
  <c r="P16" i="2"/>
  <c r="D16" i="2"/>
  <c r="N21" i="2"/>
  <c r="N25" i="2" s="1"/>
  <c r="G34" i="1" l="1"/>
  <c r="G36" i="1" s="1"/>
  <c r="O34" i="1"/>
  <c r="O36" i="1" s="1"/>
  <c r="D34" i="1"/>
  <c r="N34" i="1"/>
  <c r="N36" i="1" s="1"/>
  <c r="F34" i="1"/>
  <c r="F36" i="1" s="1"/>
  <c r="F32" i="2"/>
  <c r="F34" i="2" s="1"/>
  <c r="D32" i="2"/>
  <c r="G32" i="2"/>
  <c r="G34" i="2" s="1"/>
  <c r="N32" i="2"/>
  <c r="N34" i="2" s="1"/>
  <c r="P32" i="2"/>
  <c r="P34" i="2" s="1"/>
</calcChain>
</file>

<file path=xl/sharedStrings.xml><?xml version="1.0" encoding="utf-8"?>
<sst xmlns="http://schemas.openxmlformats.org/spreadsheetml/2006/main" count="150" uniqueCount="79">
  <si>
    <t>2016 ANNUALIZED PERCENTAGE</t>
  </si>
  <si>
    <t>2016 BUDGETED PERCENTAGE</t>
  </si>
  <si>
    <t>Difference</t>
  </si>
  <si>
    <t>LGE</t>
  </si>
  <si>
    <t>Servco</t>
  </si>
  <si>
    <t>Total</t>
  </si>
  <si>
    <t>BENEFITS</t>
  </si>
  <si>
    <t>Dental Insurance</t>
  </si>
  <si>
    <t>Group Life Insurance</t>
  </si>
  <si>
    <t>Medical</t>
  </si>
  <si>
    <t>Miscellaneous and Adm</t>
  </si>
  <si>
    <t>Pensions Service</t>
  </si>
  <si>
    <t>pension non service</t>
  </si>
  <si>
    <t>FASB 106 Service</t>
  </si>
  <si>
    <t>FASB 106 non Service</t>
  </si>
  <si>
    <t>Thrift (401K)</t>
  </si>
  <si>
    <t>Retirement Income</t>
  </si>
  <si>
    <t>Worker's Comp</t>
  </si>
  <si>
    <t>LT Disability</t>
  </si>
  <si>
    <t>Post employment</t>
  </si>
  <si>
    <t>Total Benefits</t>
  </si>
  <si>
    <t>ACCRUED TIA</t>
  </si>
  <si>
    <t>OFF-DUTY</t>
  </si>
  <si>
    <t>Vacation</t>
  </si>
  <si>
    <t>Holiday</t>
  </si>
  <si>
    <t>Sick</t>
  </si>
  <si>
    <t>Other Off-Duty</t>
  </si>
  <si>
    <t>Total off-duty</t>
  </si>
  <si>
    <t>Payroll Taxes</t>
  </si>
  <si>
    <t>Fica</t>
  </si>
  <si>
    <t>Unempl state and fed</t>
  </si>
  <si>
    <t>Total payroll taxes</t>
  </si>
  <si>
    <t>Straight time labor</t>
  </si>
  <si>
    <t>Total labor / Overtime rate</t>
  </si>
  <si>
    <t>2015 ANNUALIZED PERCENTAGE</t>
  </si>
  <si>
    <t>2015 BUDGETED PERCENTAGE</t>
  </si>
  <si>
    <t>Pensions</t>
  </si>
  <si>
    <t>FASB 106</t>
  </si>
  <si>
    <t xml:space="preserve">2016 Total Overhead Cost - includes capitalized </t>
  </si>
  <si>
    <t xml:space="preserve">2015 Total Overhead Cost - includes capitalized </t>
  </si>
  <si>
    <t>Team Incentive Award</t>
  </si>
  <si>
    <t>Long Term Disability</t>
  </si>
  <si>
    <t>This is a self-insured plan.  Cost is based on claims experience plus administrative fee.  For budget, the benefits department works with our medical consutants to estimate an inflation factor to apply to historical claims.  This amount is then adjusted for any change in budgeted headcount.</t>
  </si>
  <si>
    <t>Basic life and AD&amp;D is a multi-year contract and a per employee cost ($0.203 per $1,000 of life insurance)  Coverage amont is based on salary.  Therefore, for budget, the current employee salaries are multiplied by the budgeted wage increase and then multiplied by effective rate.  This amount is then adjusted for any change in budgeted headcount.</t>
  </si>
  <si>
    <t>This is a self-insured plan.  Cost is based on claims experience plus administrative fee.  For budget, the benefits department works with our medical consutants to estimate an inflation factor to apply to historical claims.  This amount is then adjusted for any change in budgeted headcount.   Company contributions to health savings account or flexible spending accounts are also included.</t>
  </si>
  <si>
    <t xml:space="preserve">FASB 106 Post retirement benefits </t>
  </si>
  <si>
    <t xml:space="preserve">Pension </t>
  </si>
  <si>
    <t>401(K) Savings Plan Match</t>
  </si>
  <si>
    <t>Savings Plan - Retirement Income Account</t>
  </si>
  <si>
    <t>This is a percent of employee contribution up to 6% of employee eligible compensation.  The budget is based on historical participation rate of current employees, adjusted for wage increase assumption and change in budgeted headcount.</t>
  </si>
  <si>
    <t>Employees hired on or after 1-1-2006 receive a contribution using a percent of eligible compensation and years of service.  The percents starts at 3% and increases to 7% with 21 years of service.  For budget the current salary of participates is increase by wage rate assumption and applicable rate based on year of service obtained during budget year.  This amount is also adjusted for changes in budgeted headcount.</t>
  </si>
  <si>
    <t xml:space="preserve">This is a self insured plan.  Estimates based on historical claims are obtained from Risk management consultant to use for the  budget.  Premiums for excess worker's compensation coverage is also included. </t>
  </si>
  <si>
    <t>Worker's Compensation</t>
  </si>
  <si>
    <t>Management meets with Acutaries from Towers Watson and agrees upon all assumptions used in post employment calculations.  Then acutaries send a report with the projections to use in budget.</t>
  </si>
  <si>
    <t>This is employer's portion for FICA.  It is based on salaries adjusted for wage increases. The amount is adjusted for employees that reach the IRS limit.</t>
  </si>
  <si>
    <t>Unemployment tax - state and fed</t>
  </si>
  <si>
    <t xml:space="preserve">Based on the unemployment rate paid by the company on each employee.  </t>
  </si>
  <si>
    <t>Management meets with acutaries from Towers Watson and agrees upon all assumptions used in post retirement benefit calculations.  Then, acutaries prepare a report with the post retirement benefit projections for 5 years.  These amounts are used in the overhead process</t>
  </si>
  <si>
    <t>Management meets with acutaries from Towers Watson and agrees upon all assumptions used in pension calculations.  Then, acutaries prepare a report with the pension projections for 5 years.  These amounts are used in the overhead process</t>
  </si>
  <si>
    <t>Long term disability is a multi-year contracted rate that is applied to eligible compensation.  Therefore, for budget, the current employee salaries are multiplied by the budgeted wage increase and then multiplied by effective rate.  This amount is then adjusted for any change in budgeted headcount.</t>
  </si>
  <si>
    <t>This is based on obtaining goals in the incentive compensation plan.  It is based on target percentage and employee salaries.  It is adjusted for wage increases and changes in budgeted headcount</t>
  </si>
  <si>
    <t xml:space="preserve">Employee earn vacation based on years of service, starting with two weeks and up to 5 weeks with 25 years of services.  An extract from the peoplesoft system is used to obtain earned vacation hours earned.  These hours are multiplied by hourly wage rates and adjusted for changes in budgeted headcount.  </t>
  </si>
  <si>
    <t>Hourly rates for each employee are multiplied by the number of holiday hours.</t>
  </si>
  <si>
    <t>Employee are allowed up to five sick days (Union employees based on contract) per year.  Estimated sick hours are multiplied by average employee hourly rate.  Also included in this component is short term disability.</t>
  </si>
  <si>
    <t xml:space="preserve">This includes personal time for funeral leave, jury duty and other personal business.  </t>
  </si>
  <si>
    <t>FICA Taxes</t>
  </si>
  <si>
    <t>Overhead Component</t>
  </si>
  <si>
    <t>Basis for Determining Cost for Overhead Factor</t>
  </si>
  <si>
    <t>Miscellaneous and Administrative Fees</t>
  </si>
  <si>
    <t>This includes miscellaneous benefits such as Family Assistance Program and Adoption Assistance Program.  It also includes wellness initiatives such as well fairs and flu shots.  This component includes administrative fees paid for actuaries and for administration fee for benefit plans.</t>
  </si>
  <si>
    <t>Basis used to allocate Cost</t>
  </si>
  <si>
    <t>Straight-time</t>
  </si>
  <si>
    <t>Total Labor</t>
  </si>
  <si>
    <t>NOTES:</t>
  </si>
  <si>
    <t>Periodically during the year, the rates are reviewed and adjusted as necessary as more current information is available.</t>
  </si>
  <si>
    <t>As part of the year end closing process, the rates for December are recalculated to ensure that all components have been allocated and that there are zero balance in the clearing accounts.</t>
  </si>
  <si>
    <t>An additional control is this comparison of the budgeted rates to the annualized rates.</t>
  </si>
  <si>
    <t>Overhead rates are calculated based on the company where the employee resides.  It is either applied to straight- time only or to total labor.  See response to AG question 60 for details on how budgeted labor is determined.</t>
  </si>
  <si>
    <t xml:space="preserve">Overhead rates are calculated during the budgeting process and used for budget development.  These same rates are used for actuals starting in January.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</si>
</sst>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_(* #,##0.0000_);_(* \(#,##0.0000\);_(* &quot;-&quot;??_);_(@_)"/>
    <numFmt numFmtId="166" formatCode="_(* #,##0.00000_);_(* \(#,##0.00000\);_(* &quot;-&quot;??_);_(@_)"/>
    <numFmt numFmtId="167" formatCode="_(* #,##0.00000_);_(* \(#,##0.00000\);_(* &quot;-&quot;_);_(@_)"/>
    <numFmt numFmtId="168"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69">
    <xf numFmtId="0" fontId="0" fillId="0" borderId="0" xfId="0"/>
    <xf numFmtId="164" fontId="3" fillId="0" borderId="0" xfId="1" applyNumberFormat="1" applyFont="1" applyFill="1" applyAlignment="1">
      <alignment horizontal="center"/>
    </xf>
    <xf numFmtId="164" fontId="3" fillId="0" borderId="0" xfId="1" applyNumberFormat="1" applyFont="1" applyFill="1" applyBorder="1" applyAlignment="1">
      <alignment horizontal="center"/>
    </xf>
    <xf numFmtId="164" fontId="3" fillId="0" borderId="0" xfId="1" applyNumberFormat="1" applyFont="1" applyFill="1"/>
    <xf numFmtId="43" fontId="3" fillId="0" borderId="0" xfId="1" applyFont="1" applyFill="1" applyBorder="1" applyAlignment="1">
      <alignment horizontal="center"/>
    </xf>
    <xf numFmtId="164" fontId="2" fillId="0" borderId="0" xfId="1" applyNumberFormat="1" applyFont="1" applyFill="1"/>
    <xf numFmtId="164" fontId="0" fillId="0" borderId="0" xfId="1" applyNumberFormat="1" applyFont="1" applyFill="1" applyBorder="1"/>
    <xf numFmtId="43" fontId="0" fillId="0" borderId="0" xfId="1" applyFont="1" applyFill="1" applyBorder="1"/>
    <xf numFmtId="165" fontId="0" fillId="0" borderId="0" xfId="1" applyNumberFormat="1" applyFont="1" applyFill="1" applyBorder="1"/>
    <xf numFmtId="164" fontId="0" fillId="0" borderId="0" xfId="1" applyNumberFormat="1" applyFont="1" applyFill="1"/>
    <xf numFmtId="166" fontId="0" fillId="0" borderId="0" xfId="1" applyNumberFormat="1" applyFont="1" applyFill="1" applyBorder="1"/>
    <xf numFmtId="167" fontId="0" fillId="0" borderId="0" xfId="2" applyNumberFormat="1" applyFont="1" applyFill="1" applyBorder="1"/>
    <xf numFmtId="43" fontId="0" fillId="0" borderId="0" xfId="1" applyNumberFormat="1" applyFont="1" applyFill="1" applyBorder="1"/>
    <xf numFmtId="164" fontId="0" fillId="0" borderId="1" xfId="1" applyNumberFormat="1" applyFont="1" applyFill="1" applyBorder="1"/>
    <xf numFmtId="166" fontId="0" fillId="0" borderId="1" xfId="1" applyNumberFormat="1" applyFont="1" applyFill="1" applyBorder="1"/>
    <xf numFmtId="167" fontId="0" fillId="0" borderId="1" xfId="2" applyNumberFormat="1" applyFont="1" applyFill="1" applyBorder="1"/>
    <xf numFmtId="43" fontId="0" fillId="0" borderId="1" xfId="1" applyNumberFormat="1" applyFont="1" applyFill="1" applyBorder="1"/>
    <xf numFmtId="164" fontId="3" fillId="0" borderId="0" xfId="1" applyNumberFormat="1" applyFont="1" applyFill="1" applyAlignment="1">
      <alignment horizontal="left"/>
    </xf>
    <xf numFmtId="164" fontId="3" fillId="0" borderId="0" xfId="1" quotePrefix="1" applyNumberFormat="1" applyFont="1" applyFill="1" applyAlignment="1">
      <alignment horizontal="left"/>
    </xf>
    <xf numFmtId="164" fontId="0" fillId="0" borderId="2" xfId="1" applyNumberFormat="1" applyFont="1" applyFill="1" applyBorder="1"/>
    <xf numFmtId="166" fontId="0" fillId="0" borderId="2" xfId="1" applyNumberFormat="1" applyFont="1" applyFill="1" applyBorder="1"/>
    <xf numFmtId="167" fontId="0" fillId="0" borderId="2" xfId="2" applyNumberFormat="1" applyFont="1" applyFill="1" applyBorder="1"/>
    <xf numFmtId="43" fontId="0" fillId="0" borderId="2" xfId="1" applyNumberFormat="1" applyFont="1" applyFill="1" applyBorder="1"/>
    <xf numFmtId="43" fontId="0" fillId="0" borderId="1" xfId="1" applyFont="1" applyFill="1" applyBorder="1"/>
    <xf numFmtId="43" fontId="0" fillId="0" borderId="2" xfId="1" applyFont="1" applyFill="1" applyBorder="1"/>
    <xf numFmtId="0" fontId="0" fillId="0" borderId="0" xfId="0" applyFill="1"/>
    <xf numFmtId="0" fontId="0" fillId="0" borderId="0" xfId="0" applyAlignment="1">
      <alignment wrapText="1"/>
    </xf>
    <xf numFmtId="164" fontId="0" fillId="0" borderId="0" xfId="1" applyNumberFormat="1" applyFont="1" applyFill="1" applyAlignment="1">
      <alignment wrapText="1"/>
    </xf>
    <xf numFmtId="164" fontId="1" fillId="0" borderId="0" xfId="1" applyNumberFormat="1" applyFont="1" applyFill="1"/>
    <xf numFmtId="0" fontId="2" fillId="0" borderId="0" xfId="0" applyFont="1" applyAlignment="1">
      <alignment wrapText="1"/>
    </xf>
    <xf numFmtId="0" fontId="2" fillId="0" borderId="0" xfId="0" applyFont="1"/>
    <xf numFmtId="164" fontId="3" fillId="0" borderId="3" xfId="1" applyNumberFormat="1" applyFont="1" applyFill="1" applyBorder="1" applyAlignment="1">
      <alignment horizontal="left"/>
    </xf>
    <xf numFmtId="164" fontId="3" fillId="0" borderId="4" xfId="1" applyNumberFormat="1" applyFont="1" applyFill="1" applyBorder="1" applyAlignment="1">
      <alignment horizontal="center"/>
    </xf>
    <xf numFmtId="164" fontId="3" fillId="0" borderId="5" xfId="1" applyNumberFormat="1" applyFont="1" applyFill="1" applyBorder="1" applyAlignment="1">
      <alignment horizontal="center"/>
    </xf>
    <xf numFmtId="164" fontId="3" fillId="0" borderId="6" xfId="1" applyNumberFormat="1" applyFont="1" applyFill="1" applyBorder="1" applyAlignment="1">
      <alignment horizontal="center"/>
    </xf>
    <xf numFmtId="164" fontId="3" fillId="0" borderId="7" xfId="1" applyNumberFormat="1" applyFont="1" applyFill="1" applyBorder="1" applyAlignment="1">
      <alignment horizontal="center"/>
    </xf>
    <xf numFmtId="164" fontId="0" fillId="0" borderId="6" xfId="1" applyNumberFormat="1" applyFont="1" applyFill="1" applyBorder="1"/>
    <xf numFmtId="164" fontId="0" fillId="0" borderId="7" xfId="1" applyNumberFormat="1" applyFont="1" applyFill="1" applyBorder="1"/>
    <xf numFmtId="164" fontId="0" fillId="0" borderId="8" xfId="1" applyNumberFormat="1" applyFont="1" applyFill="1" applyBorder="1"/>
    <xf numFmtId="164" fontId="0" fillId="0" borderId="9" xfId="1" applyNumberFormat="1" applyFont="1" applyFill="1" applyBorder="1"/>
    <xf numFmtId="164" fontId="0" fillId="0" borderId="10" xfId="1" applyNumberFormat="1" applyFont="1" applyFill="1" applyBorder="1"/>
    <xf numFmtId="164" fontId="0" fillId="0" borderId="11" xfId="1" applyNumberFormat="1" applyFont="1" applyFill="1" applyBorder="1"/>
    <xf numFmtId="164" fontId="0" fillId="0" borderId="12" xfId="1" applyNumberFormat="1" applyFont="1" applyFill="1" applyBorder="1"/>
    <xf numFmtId="164" fontId="0" fillId="0" borderId="13" xfId="1" applyNumberFormat="1" applyFont="1" applyFill="1" applyBorder="1"/>
    <xf numFmtId="164" fontId="0" fillId="0" borderId="14" xfId="1" applyNumberFormat="1" applyFont="1" applyFill="1" applyBorder="1"/>
    <xf numFmtId="164" fontId="0" fillId="0" borderId="15" xfId="1" applyNumberFormat="1" applyFont="1" applyFill="1" applyBorder="1"/>
    <xf numFmtId="164" fontId="3" fillId="0" borderId="3" xfId="1" quotePrefix="1" applyNumberFormat="1" applyFont="1" applyFill="1" applyBorder="1" applyAlignment="1">
      <alignment horizontal="left"/>
    </xf>
    <xf numFmtId="164" fontId="3" fillId="0" borderId="7" xfId="1" applyNumberFormat="1" applyFont="1" applyFill="1" applyBorder="1"/>
    <xf numFmtId="166" fontId="0" fillId="0" borderId="6" xfId="1" applyNumberFormat="1" applyFont="1" applyFill="1" applyBorder="1"/>
    <xf numFmtId="166" fontId="0" fillId="0" borderId="8" xfId="1" applyNumberFormat="1" applyFont="1" applyFill="1" applyBorder="1"/>
    <xf numFmtId="166" fontId="0" fillId="0" borderId="10" xfId="1" applyNumberFormat="1" applyFont="1" applyFill="1" applyBorder="1"/>
    <xf numFmtId="167" fontId="0" fillId="0" borderId="6" xfId="2" applyNumberFormat="1" applyFont="1" applyFill="1" applyBorder="1"/>
    <xf numFmtId="167" fontId="0" fillId="0" borderId="8" xfId="2" applyNumberFormat="1" applyFont="1" applyFill="1" applyBorder="1"/>
    <xf numFmtId="167" fontId="0" fillId="0" borderId="10" xfId="2" applyNumberFormat="1" applyFont="1" applyFill="1" applyBorder="1"/>
    <xf numFmtId="43" fontId="3" fillId="0" borderId="3" xfId="1" applyFont="1" applyFill="1" applyBorder="1" applyAlignment="1">
      <alignment horizontal="left"/>
    </xf>
    <xf numFmtId="43" fontId="3" fillId="0" borderId="4" xfId="1" applyFont="1" applyFill="1" applyBorder="1" applyAlignment="1">
      <alignment horizontal="center"/>
    </xf>
    <xf numFmtId="43" fontId="3" fillId="0" borderId="6" xfId="1" applyFont="1" applyFill="1" applyBorder="1" applyAlignment="1">
      <alignment horizontal="center"/>
    </xf>
    <xf numFmtId="43" fontId="0" fillId="0" borderId="6" xfId="1" applyFont="1" applyFill="1" applyBorder="1"/>
    <xf numFmtId="43" fontId="0" fillId="0" borderId="6" xfId="1" applyNumberFormat="1" applyFont="1" applyFill="1" applyBorder="1"/>
    <xf numFmtId="168" fontId="0" fillId="0" borderId="7" xfId="2" applyNumberFormat="1" applyFont="1" applyFill="1" applyBorder="1"/>
    <xf numFmtId="43" fontId="0" fillId="0" borderId="8" xfId="1" applyNumberFormat="1" applyFont="1" applyFill="1" applyBorder="1"/>
    <xf numFmtId="43" fontId="0" fillId="0" borderId="10" xfId="1" applyNumberFormat="1" applyFont="1" applyFill="1" applyBorder="1"/>
    <xf numFmtId="43" fontId="0" fillId="0" borderId="13" xfId="1" applyNumberFormat="1" applyFont="1" applyFill="1" applyBorder="1"/>
    <xf numFmtId="43" fontId="0" fillId="0" borderId="14" xfId="1" applyNumberFormat="1" applyFont="1" applyFill="1" applyBorder="1"/>
    <xf numFmtId="43" fontId="3" fillId="0" borderId="3" xfId="1" applyFont="1" applyFill="1" applyBorder="1" applyAlignment="1">
      <alignment horizontal="center"/>
    </xf>
    <xf numFmtId="43" fontId="0" fillId="0" borderId="8" xfId="1" applyFont="1" applyFill="1" applyBorder="1"/>
    <xf numFmtId="43" fontId="0" fillId="0" borderId="10" xfId="1" applyFont="1" applyFill="1" applyBorder="1"/>
    <xf numFmtId="43" fontId="0" fillId="0" borderId="13" xfId="1" applyFont="1" applyFill="1" applyBorder="1"/>
    <xf numFmtId="43" fontId="0" fillId="0" borderId="14" xfId="1" applyFont="1" applyFill="1" applyBorder="1"/>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8"/>
  <sheetViews>
    <sheetView tabSelected="1" workbookViewId="0"/>
  </sheetViews>
  <sheetFormatPr defaultRowHeight="15" x14ac:dyDescent="0.25"/>
  <cols>
    <col min="1" max="1" width="30" customWidth="1"/>
    <col min="2" max="2" width="3" customWidth="1"/>
    <col min="3" max="3" width="82.42578125" style="26" customWidth="1"/>
    <col min="4" max="4" width="1.85546875" customWidth="1"/>
    <col min="5" max="5" width="46.28515625" customWidth="1"/>
  </cols>
  <sheetData>
    <row r="2" spans="1:5" x14ac:dyDescent="0.25">
      <c r="A2" s="5" t="s">
        <v>66</v>
      </c>
      <c r="B2" s="5"/>
      <c r="C2" s="29" t="s">
        <v>67</v>
      </c>
      <c r="E2" s="30" t="s">
        <v>70</v>
      </c>
    </row>
    <row r="3" spans="1:5" ht="75" x14ac:dyDescent="0.25">
      <c r="A3" s="5"/>
      <c r="B3" s="5"/>
      <c r="C3" s="29"/>
      <c r="E3" s="26" t="s">
        <v>77</v>
      </c>
    </row>
    <row r="4" spans="1:5" ht="60" x14ac:dyDescent="0.25">
      <c r="A4" s="9" t="s">
        <v>7</v>
      </c>
      <c r="B4" s="9"/>
      <c r="C4" s="26" t="s">
        <v>42</v>
      </c>
      <c r="E4" t="s">
        <v>71</v>
      </c>
    </row>
    <row r="5" spans="1:5" ht="6" customHeight="1" x14ac:dyDescent="0.25">
      <c r="A5" s="9"/>
      <c r="B5" s="9"/>
    </row>
    <row r="6" spans="1:5" ht="60" x14ac:dyDescent="0.25">
      <c r="A6" s="9" t="s">
        <v>8</v>
      </c>
      <c r="B6" s="9"/>
      <c r="C6" s="26" t="s">
        <v>43</v>
      </c>
      <c r="E6" t="s">
        <v>71</v>
      </c>
    </row>
    <row r="7" spans="1:5" ht="6.75" customHeight="1" x14ac:dyDescent="0.25">
      <c r="A7" s="9"/>
      <c r="B7" s="9"/>
    </row>
    <row r="8" spans="1:5" ht="75" x14ac:dyDescent="0.25">
      <c r="A8" s="9" t="s">
        <v>9</v>
      </c>
      <c r="B8" s="9"/>
      <c r="C8" s="26" t="s">
        <v>44</v>
      </c>
      <c r="E8" t="s">
        <v>71</v>
      </c>
    </row>
    <row r="9" spans="1:5" ht="6" customHeight="1" x14ac:dyDescent="0.25">
      <c r="A9" s="9"/>
      <c r="B9" s="9"/>
    </row>
    <row r="10" spans="1:5" ht="60" x14ac:dyDescent="0.25">
      <c r="A10" s="27" t="s">
        <v>68</v>
      </c>
      <c r="B10" s="27"/>
      <c r="C10" s="26" t="s">
        <v>69</v>
      </c>
      <c r="E10" t="s">
        <v>71</v>
      </c>
    </row>
    <row r="11" spans="1:5" ht="8.25" customHeight="1" x14ac:dyDescent="0.25">
      <c r="A11" s="9"/>
      <c r="B11" s="9"/>
    </row>
    <row r="12" spans="1:5" ht="45" x14ac:dyDescent="0.25">
      <c r="A12" s="9" t="s">
        <v>46</v>
      </c>
      <c r="B12" s="9"/>
      <c r="C12" s="26" t="s">
        <v>58</v>
      </c>
      <c r="E12" t="s">
        <v>71</v>
      </c>
    </row>
    <row r="13" spans="1:5" ht="8.25" customHeight="1" x14ac:dyDescent="0.25">
      <c r="A13" s="9"/>
      <c r="B13" s="9"/>
    </row>
    <row r="14" spans="1:5" ht="60" x14ac:dyDescent="0.25">
      <c r="A14" s="27" t="s">
        <v>45</v>
      </c>
      <c r="B14" s="27"/>
      <c r="C14" s="26" t="s">
        <v>57</v>
      </c>
      <c r="E14" t="s">
        <v>71</v>
      </c>
    </row>
    <row r="15" spans="1:5" ht="6" customHeight="1" x14ac:dyDescent="0.25">
      <c r="A15" s="9"/>
      <c r="B15" s="9"/>
    </row>
    <row r="16" spans="1:5" ht="45" x14ac:dyDescent="0.25">
      <c r="A16" s="9" t="s">
        <v>47</v>
      </c>
      <c r="B16" s="9"/>
      <c r="C16" s="26" t="s">
        <v>49</v>
      </c>
      <c r="E16" t="s">
        <v>71</v>
      </c>
    </row>
    <row r="17" spans="1:5" ht="6" customHeight="1" x14ac:dyDescent="0.25">
      <c r="A17" s="9"/>
      <c r="B17" s="9"/>
    </row>
    <row r="18" spans="1:5" ht="75" x14ac:dyDescent="0.25">
      <c r="A18" s="27" t="s">
        <v>48</v>
      </c>
      <c r="B18" s="27"/>
      <c r="C18" s="26" t="s">
        <v>50</v>
      </c>
      <c r="E18" t="s">
        <v>71</v>
      </c>
    </row>
    <row r="19" spans="1:5" ht="7.5" customHeight="1" x14ac:dyDescent="0.25">
      <c r="A19" s="9"/>
      <c r="B19" s="9"/>
    </row>
    <row r="20" spans="1:5" ht="45" x14ac:dyDescent="0.25">
      <c r="A20" s="9" t="s">
        <v>52</v>
      </c>
      <c r="B20" s="9"/>
      <c r="C20" s="26" t="s">
        <v>51</v>
      </c>
      <c r="E20" t="s">
        <v>71</v>
      </c>
    </row>
    <row r="21" spans="1:5" ht="5.25" customHeight="1" x14ac:dyDescent="0.25">
      <c r="A21" s="9"/>
      <c r="B21" s="9"/>
    </row>
    <row r="22" spans="1:5" ht="60" x14ac:dyDescent="0.25">
      <c r="A22" s="9" t="s">
        <v>41</v>
      </c>
      <c r="B22" s="9"/>
      <c r="C22" s="26" t="s">
        <v>59</v>
      </c>
      <c r="E22" t="s">
        <v>71</v>
      </c>
    </row>
    <row r="23" spans="1:5" ht="6.75" customHeight="1" x14ac:dyDescent="0.25">
      <c r="A23" s="9"/>
      <c r="B23" s="9"/>
    </row>
    <row r="24" spans="1:5" ht="45" x14ac:dyDescent="0.25">
      <c r="A24" s="9" t="s">
        <v>19</v>
      </c>
      <c r="B24" s="9"/>
      <c r="C24" s="26" t="s">
        <v>53</v>
      </c>
      <c r="E24" t="s">
        <v>71</v>
      </c>
    </row>
    <row r="25" spans="1:5" ht="7.5" customHeight="1" x14ac:dyDescent="0.25">
      <c r="A25" s="9"/>
      <c r="B25" s="9"/>
    </row>
    <row r="26" spans="1:5" ht="45" x14ac:dyDescent="0.25">
      <c r="A26" s="28" t="s">
        <v>40</v>
      </c>
      <c r="B26" s="28"/>
      <c r="C26" s="26" t="s">
        <v>60</v>
      </c>
      <c r="E26" t="s">
        <v>72</v>
      </c>
    </row>
    <row r="27" spans="1:5" ht="8.25" customHeight="1" x14ac:dyDescent="0.25">
      <c r="A27" s="5"/>
      <c r="B27" s="5"/>
    </row>
    <row r="28" spans="1:5" ht="60" x14ac:dyDescent="0.25">
      <c r="A28" s="9" t="s">
        <v>23</v>
      </c>
      <c r="B28" s="9"/>
      <c r="C28" s="26" t="s">
        <v>61</v>
      </c>
      <c r="E28" t="s">
        <v>71</v>
      </c>
    </row>
    <row r="29" spans="1:5" ht="9" customHeight="1" x14ac:dyDescent="0.25">
      <c r="A29" s="9"/>
      <c r="B29" s="9"/>
    </row>
    <row r="30" spans="1:5" x14ac:dyDescent="0.25">
      <c r="A30" s="9" t="s">
        <v>24</v>
      </c>
      <c r="B30" s="9"/>
      <c r="C30" s="26" t="s">
        <v>62</v>
      </c>
      <c r="E30" t="s">
        <v>71</v>
      </c>
    </row>
    <row r="31" spans="1:5" ht="6" customHeight="1" x14ac:dyDescent="0.25">
      <c r="A31" s="9"/>
      <c r="B31" s="9"/>
    </row>
    <row r="32" spans="1:5" ht="45" x14ac:dyDescent="0.25">
      <c r="A32" s="9" t="s">
        <v>25</v>
      </c>
      <c r="B32" s="9"/>
      <c r="C32" s="26" t="s">
        <v>63</v>
      </c>
      <c r="E32" t="s">
        <v>71</v>
      </c>
    </row>
    <row r="33" spans="1:5" ht="9" customHeight="1" x14ac:dyDescent="0.25">
      <c r="A33" s="9"/>
      <c r="B33" s="9"/>
    </row>
    <row r="34" spans="1:5" x14ac:dyDescent="0.25">
      <c r="A34" s="9" t="s">
        <v>26</v>
      </c>
      <c r="B34" s="9"/>
      <c r="C34" s="26" t="s">
        <v>64</v>
      </c>
      <c r="E34" t="s">
        <v>71</v>
      </c>
    </row>
    <row r="35" spans="1:5" ht="6.75" customHeight="1" x14ac:dyDescent="0.25">
      <c r="A35" s="17"/>
      <c r="B35" s="17"/>
    </row>
    <row r="36" spans="1:5" ht="30" x14ac:dyDescent="0.25">
      <c r="A36" s="9" t="s">
        <v>65</v>
      </c>
      <c r="B36" s="9"/>
      <c r="C36" s="26" t="s">
        <v>54</v>
      </c>
      <c r="E36" t="s">
        <v>72</v>
      </c>
    </row>
    <row r="37" spans="1:5" ht="9.75" customHeight="1" x14ac:dyDescent="0.25">
      <c r="A37" s="9"/>
      <c r="B37" s="9"/>
    </row>
    <row r="38" spans="1:5" x14ac:dyDescent="0.25">
      <c r="A38" s="9" t="s">
        <v>55</v>
      </c>
      <c r="B38" s="9"/>
      <c r="C38" s="26" t="s">
        <v>56</v>
      </c>
      <c r="E38" t="s">
        <v>72</v>
      </c>
    </row>
  </sheetData>
  <pageMargins left="1" right="0.5" top="1.5" bottom="0.5" header="0.5" footer="0.3"/>
  <pageSetup scale="54" fitToHeight="0" orientation="portrait" r:id="rId1"/>
  <headerFooter scaleWithDoc="0">
    <oddHeader>&amp;C
&amp;"Times New Roman,Bold"&amp;12Louisville Gas and Electric Company
Case No. 2016-00371&amp;R&amp;"Times New Roman,Bold"&amp;12Attachment to Response to AG-1 Question No. 228
Page &amp;P of &amp;N
Meiman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workbookViewId="0"/>
  </sheetViews>
  <sheetFormatPr defaultRowHeight="15" x14ac:dyDescent="0.25"/>
  <cols>
    <col min="1" max="1" width="27.7109375" customWidth="1"/>
    <col min="2" max="2" width="16.7109375" customWidth="1"/>
    <col min="3" max="3" width="16.85546875" customWidth="1"/>
    <col min="4" max="4" width="13.28515625" customWidth="1"/>
    <col min="5" max="5" width="2" customWidth="1"/>
    <col min="6" max="6" width="15.28515625" customWidth="1"/>
    <col min="7" max="7" width="15.140625" customWidth="1"/>
    <col min="8" max="8" width="2.140625" customWidth="1"/>
    <col min="9" max="9" width="2.28515625" customWidth="1"/>
    <col min="10" max="10" width="15.28515625" customWidth="1"/>
    <col min="11" max="11" width="14.85546875" customWidth="1"/>
    <col min="12" max="12" width="1.42578125" customWidth="1"/>
    <col min="13" max="13" width="1.7109375" customWidth="1"/>
    <col min="14" max="14" width="8.5703125" style="25" customWidth="1"/>
    <col min="15" max="15" width="9.140625" style="25"/>
    <col min="16" max="16" width="1.28515625" customWidth="1"/>
  </cols>
  <sheetData>
    <row r="1" spans="1:16" ht="15.75" thickBot="1" x14ac:dyDescent="0.3"/>
    <row r="2" spans="1:16" x14ac:dyDescent="0.25">
      <c r="A2" s="1"/>
      <c r="B2" s="31" t="s">
        <v>38</v>
      </c>
      <c r="C2" s="32"/>
      <c r="D2" s="33"/>
      <c r="F2" s="46" t="s">
        <v>0</v>
      </c>
      <c r="G2" s="32"/>
      <c r="H2" s="33"/>
      <c r="J2" s="46" t="s">
        <v>1</v>
      </c>
      <c r="K2" s="32"/>
      <c r="L2" s="33"/>
      <c r="M2" s="2"/>
      <c r="N2" s="54" t="s">
        <v>2</v>
      </c>
      <c r="O2" s="55"/>
      <c r="P2" s="33"/>
    </row>
    <row r="3" spans="1:16" x14ac:dyDescent="0.25">
      <c r="A3" s="3"/>
      <c r="B3" s="34" t="s">
        <v>3</v>
      </c>
      <c r="C3" s="2" t="s">
        <v>4</v>
      </c>
      <c r="D3" s="35" t="s">
        <v>5</v>
      </c>
      <c r="F3" s="34" t="s">
        <v>3</v>
      </c>
      <c r="G3" s="2" t="s">
        <v>4</v>
      </c>
      <c r="H3" s="47"/>
      <c r="J3" s="34" t="s">
        <v>3</v>
      </c>
      <c r="K3" s="2" t="s">
        <v>4</v>
      </c>
      <c r="L3" s="47"/>
      <c r="M3" s="2"/>
      <c r="N3" s="56" t="s">
        <v>3</v>
      </c>
      <c r="O3" s="4" t="s">
        <v>4</v>
      </c>
      <c r="P3" s="47"/>
    </row>
    <row r="4" spans="1:16" x14ac:dyDescent="0.25">
      <c r="A4" s="5" t="s">
        <v>6</v>
      </c>
      <c r="B4" s="36"/>
      <c r="C4" s="6"/>
      <c r="D4" s="37"/>
      <c r="F4" s="36"/>
      <c r="G4" s="6"/>
      <c r="H4" s="37"/>
      <c r="J4" s="36"/>
      <c r="K4" s="6"/>
      <c r="L4" s="37"/>
      <c r="M4" s="6"/>
      <c r="N4" s="57"/>
      <c r="O4" s="7"/>
      <c r="P4" s="37"/>
    </row>
    <row r="5" spans="1:16" x14ac:dyDescent="0.25">
      <c r="A5" s="9" t="s">
        <v>7</v>
      </c>
      <c r="B5" s="36">
        <v>468072.06</v>
      </c>
      <c r="C5" s="6">
        <v>754599.95000000007</v>
      </c>
      <c r="D5" s="37">
        <f t="shared" ref="D5:D17" si="0">SUM(B5:C5)</f>
        <v>1222672.01</v>
      </c>
      <c r="F5" s="48">
        <f t="shared" ref="F5:F17" si="1">+B5/B$36</f>
        <v>6.9349966585270156E-3</v>
      </c>
      <c r="G5" s="10">
        <f t="shared" ref="G5:G17" si="2">+C5/C$36</f>
        <v>6.4214625645744637E-3</v>
      </c>
      <c r="H5" s="37"/>
      <c r="J5" s="51">
        <v>7.4482328167876592E-3</v>
      </c>
      <c r="K5" s="11">
        <v>1.1997197158298644E-2</v>
      </c>
      <c r="L5" s="37"/>
      <c r="M5" s="10"/>
      <c r="N5" s="58">
        <f t="shared" ref="N5:N17" si="3">+J5-F5</f>
        <v>5.1323615826064355E-4</v>
      </c>
      <c r="O5" s="12">
        <f t="shared" ref="O5:O17" si="4">+K5-G5</f>
        <v>5.5757345937241807E-3</v>
      </c>
      <c r="P5" s="59"/>
    </row>
    <row r="6" spans="1:16" x14ac:dyDescent="0.25">
      <c r="A6" s="9" t="s">
        <v>8</v>
      </c>
      <c r="B6" s="36">
        <v>385057.97</v>
      </c>
      <c r="C6" s="6">
        <v>632269.54</v>
      </c>
      <c r="D6" s="37">
        <f t="shared" si="0"/>
        <v>1017327.51</v>
      </c>
      <c r="F6" s="48">
        <f t="shared" si="1"/>
        <v>5.7050526264891682E-3</v>
      </c>
      <c r="G6" s="10">
        <f t="shared" si="2"/>
        <v>5.3804604437499848E-3</v>
      </c>
      <c r="H6" s="37"/>
      <c r="J6" s="51">
        <v>5.700917114680194E-3</v>
      </c>
      <c r="K6" s="11">
        <v>5.7758241813795005E-3</v>
      </c>
      <c r="L6" s="37"/>
      <c r="M6" s="10"/>
      <c r="N6" s="58">
        <f t="shared" si="3"/>
        <v>-4.135511808974271E-6</v>
      </c>
      <c r="O6" s="12">
        <f t="shared" si="4"/>
        <v>3.9536373762951577E-4</v>
      </c>
      <c r="P6" s="59"/>
    </row>
    <row r="7" spans="1:16" x14ac:dyDescent="0.25">
      <c r="A7" s="9" t="s">
        <v>9</v>
      </c>
      <c r="B7" s="36">
        <v>9205988.0899999999</v>
      </c>
      <c r="C7" s="6">
        <v>14860776.190000003</v>
      </c>
      <c r="D7" s="37">
        <f t="shared" si="0"/>
        <v>24066764.280000001</v>
      </c>
      <c r="F7" s="48">
        <f t="shared" si="1"/>
        <v>0.13639672627028732</v>
      </c>
      <c r="G7" s="10">
        <f t="shared" si="2"/>
        <v>0.12646160125587677</v>
      </c>
      <c r="H7" s="37"/>
      <c r="J7" s="51">
        <v>0.15614768225763714</v>
      </c>
      <c r="K7" s="11">
        <v>0.12891341309527546</v>
      </c>
      <c r="L7" s="37"/>
      <c r="M7" s="10"/>
      <c r="N7" s="58">
        <f t="shared" si="3"/>
        <v>1.9750955987349827E-2</v>
      </c>
      <c r="O7" s="12">
        <f t="shared" si="4"/>
        <v>2.4518118393986876E-3</v>
      </c>
      <c r="P7" s="59"/>
    </row>
    <row r="8" spans="1:16" x14ac:dyDescent="0.25">
      <c r="A8" s="9" t="s">
        <v>10</v>
      </c>
      <c r="B8" s="36">
        <v>797139.15999999992</v>
      </c>
      <c r="C8" s="6">
        <v>717391.24</v>
      </c>
      <c r="D8" s="37">
        <f t="shared" si="0"/>
        <v>1514530.4</v>
      </c>
      <c r="F8" s="48">
        <f t="shared" si="1"/>
        <v>1.1810483648566914E-2</v>
      </c>
      <c r="G8" s="10">
        <f t="shared" si="2"/>
        <v>6.1048254665450937E-3</v>
      </c>
      <c r="H8" s="37"/>
      <c r="J8" s="51">
        <v>1.7298886932167027E-2</v>
      </c>
      <c r="K8" s="11">
        <v>9.0676929500767157E-3</v>
      </c>
      <c r="L8" s="37"/>
      <c r="M8" s="10"/>
      <c r="N8" s="58">
        <f t="shared" si="3"/>
        <v>5.4884032836001132E-3</v>
      </c>
      <c r="O8" s="12">
        <f t="shared" si="4"/>
        <v>2.962867483531622E-3</v>
      </c>
      <c r="P8" s="59"/>
    </row>
    <row r="9" spans="1:16" x14ac:dyDescent="0.25">
      <c r="A9" s="9" t="s">
        <v>11</v>
      </c>
      <c r="B9" s="36">
        <v>3005037.97</v>
      </c>
      <c r="C9" s="6">
        <v>12213263.090000002</v>
      </c>
      <c r="D9" s="37">
        <f t="shared" si="0"/>
        <v>15218301.060000002</v>
      </c>
      <c r="F9" s="48">
        <f t="shared" si="1"/>
        <v>4.4522905897644918E-2</v>
      </c>
      <c r="G9" s="10">
        <f t="shared" si="2"/>
        <v>0.10393190686500052</v>
      </c>
      <c r="H9" s="37"/>
      <c r="J9" s="51">
        <v>8.6380175470806703E-2</v>
      </c>
      <c r="K9" s="11">
        <v>0.12925549906941836</v>
      </c>
      <c r="L9" s="37"/>
      <c r="M9" s="10"/>
      <c r="N9" s="58">
        <f t="shared" si="3"/>
        <v>4.1857269573161784E-2</v>
      </c>
      <c r="O9" s="12">
        <f t="shared" si="4"/>
        <v>2.5323592204417836E-2</v>
      </c>
      <c r="P9" s="59"/>
    </row>
    <row r="10" spans="1:16" x14ac:dyDescent="0.25">
      <c r="A10" s="9" t="s">
        <v>12</v>
      </c>
      <c r="B10" s="36">
        <v>3239379.0300000007</v>
      </c>
      <c r="C10" s="6">
        <v>2825894.98</v>
      </c>
      <c r="D10" s="37">
        <f t="shared" si="0"/>
        <v>6065274.0100000007</v>
      </c>
      <c r="F10" s="48">
        <f t="shared" si="1"/>
        <v>4.7994923578118485E-2</v>
      </c>
      <c r="G10" s="10">
        <f t="shared" si="2"/>
        <v>2.4047680927475414E-2</v>
      </c>
      <c r="H10" s="37"/>
      <c r="J10" s="51">
        <v>0</v>
      </c>
      <c r="K10" s="11">
        <v>0</v>
      </c>
      <c r="L10" s="37"/>
      <c r="M10" s="10"/>
      <c r="N10" s="58">
        <f t="shared" si="3"/>
        <v>-4.7994923578118485E-2</v>
      </c>
      <c r="O10" s="12">
        <f t="shared" si="4"/>
        <v>-2.4047680927475414E-2</v>
      </c>
      <c r="P10" s="59"/>
    </row>
    <row r="11" spans="1:16" x14ac:dyDescent="0.25">
      <c r="A11" s="9" t="s">
        <v>13</v>
      </c>
      <c r="B11" s="36">
        <v>894068.39000000013</v>
      </c>
      <c r="C11" s="6">
        <v>2079183.0399999996</v>
      </c>
      <c r="D11" s="37">
        <f t="shared" si="0"/>
        <v>2973251.4299999997</v>
      </c>
      <c r="F11" s="48">
        <f t="shared" si="1"/>
        <v>1.3246595614240742E-2</v>
      </c>
      <c r="G11" s="10">
        <f t="shared" si="2"/>
        <v>1.7693343414955338E-2</v>
      </c>
      <c r="H11" s="37"/>
      <c r="J11" s="51">
        <v>6.9292787656130728E-2</v>
      </c>
      <c r="K11" s="11">
        <v>1.8747262545497786E-2</v>
      </c>
      <c r="L11" s="37"/>
      <c r="M11" s="10"/>
      <c r="N11" s="58">
        <f t="shared" si="3"/>
        <v>5.6046192041889986E-2</v>
      </c>
      <c r="O11" s="12">
        <f t="shared" si="4"/>
        <v>1.0539191305424488E-3</v>
      </c>
      <c r="P11" s="59"/>
    </row>
    <row r="12" spans="1:16" x14ac:dyDescent="0.25">
      <c r="A12" s="9" t="s">
        <v>14</v>
      </c>
      <c r="B12" s="36">
        <v>3634167.9999999995</v>
      </c>
      <c r="C12" s="6">
        <v>-99331</v>
      </c>
      <c r="D12" s="37">
        <f t="shared" si="0"/>
        <v>3534836.9999999995</v>
      </c>
      <c r="F12" s="48">
        <f t="shared" si="1"/>
        <v>5.3844151553343739E-2</v>
      </c>
      <c r="G12" s="10">
        <f t="shared" si="2"/>
        <v>-8.4528271967384313E-4</v>
      </c>
      <c r="H12" s="37"/>
      <c r="J12" s="51">
        <v>0</v>
      </c>
      <c r="K12" s="11">
        <v>0</v>
      </c>
      <c r="L12" s="37"/>
      <c r="M12" s="10"/>
      <c r="N12" s="58">
        <f t="shared" si="3"/>
        <v>-5.3844151553343739E-2</v>
      </c>
      <c r="O12" s="12">
        <f t="shared" si="4"/>
        <v>8.4528271967384313E-4</v>
      </c>
      <c r="P12" s="59"/>
    </row>
    <row r="13" spans="1:16" x14ac:dyDescent="0.25">
      <c r="A13" s="9" t="s">
        <v>15</v>
      </c>
      <c r="B13" s="36">
        <v>3605600.1600000006</v>
      </c>
      <c r="C13" s="6">
        <v>5628361.2299999995</v>
      </c>
      <c r="D13" s="37">
        <f t="shared" si="0"/>
        <v>9233961.3900000006</v>
      </c>
      <c r="F13" s="48">
        <f t="shared" si="1"/>
        <v>5.3420887932478768E-2</v>
      </c>
      <c r="G13" s="10">
        <f t="shared" si="2"/>
        <v>4.7895989044721352E-2</v>
      </c>
      <c r="H13" s="37"/>
      <c r="J13" s="51">
        <v>4.9145837195518925E-2</v>
      </c>
      <c r="K13" s="11">
        <v>4.9791587770512916E-2</v>
      </c>
      <c r="L13" s="37"/>
      <c r="M13" s="10"/>
      <c r="N13" s="58">
        <f t="shared" si="3"/>
        <v>-4.2750507369598428E-3</v>
      </c>
      <c r="O13" s="12">
        <f t="shared" si="4"/>
        <v>1.8955987257915641E-3</v>
      </c>
      <c r="P13" s="59"/>
    </row>
    <row r="14" spans="1:16" x14ac:dyDescent="0.25">
      <c r="A14" s="9" t="s">
        <v>16</v>
      </c>
      <c r="B14" s="36">
        <v>1498119.5799999998</v>
      </c>
      <c r="C14" s="6">
        <v>2156949.3100000005</v>
      </c>
      <c r="D14" s="37">
        <f t="shared" si="0"/>
        <v>3655068.8900000006</v>
      </c>
      <c r="F14" s="48">
        <f t="shared" si="1"/>
        <v>2.2196270978818721E-2</v>
      </c>
      <c r="G14" s="10">
        <f t="shared" si="2"/>
        <v>1.8355115512331696E-2</v>
      </c>
      <c r="H14" s="37"/>
      <c r="J14" s="51">
        <v>1.4072790446151633E-2</v>
      </c>
      <c r="K14" s="11">
        <v>1.4754686541002116E-2</v>
      </c>
      <c r="L14" s="37"/>
      <c r="M14" s="10"/>
      <c r="N14" s="58">
        <f t="shared" si="3"/>
        <v>-8.1234805326670882E-3</v>
      </c>
      <c r="O14" s="12">
        <f t="shared" si="4"/>
        <v>-3.6004289713295803E-3</v>
      </c>
      <c r="P14" s="59"/>
    </row>
    <row r="15" spans="1:16" x14ac:dyDescent="0.25">
      <c r="A15" s="9" t="s">
        <v>17</v>
      </c>
      <c r="B15" s="36">
        <v>606828.22</v>
      </c>
      <c r="C15" s="6">
        <v>7671.54</v>
      </c>
      <c r="D15" s="37">
        <f t="shared" si="0"/>
        <v>614499.76</v>
      </c>
      <c r="F15" s="48">
        <f t="shared" si="1"/>
        <v>8.9908200844115681E-3</v>
      </c>
      <c r="G15" s="10">
        <f t="shared" si="2"/>
        <v>6.5282944853939598E-5</v>
      </c>
      <c r="H15" s="37"/>
      <c r="J15" s="51">
        <v>1.472996631044479E-2</v>
      </c>
      <c r="K15" s="11">
        <v>5.7966074048336946E-4</v>
      </c>
      <c r="L15" s="37"/>
      <c r="M15" s="10"/>
      <c r="N15" s="58">
        <f t="shared" si="3"/>
        <v>5.7391462260332222E-3</v>
      </c>
      <c r="O15" s="12">
        <f t="shared" si="4"/>
        <v>5.1437779562942985E-4</v>
      </c>
      <c r="P15" s="59"/>
    </row>
    <row r="16" spans="1:16" x14ac:dyDescent="0.25">
      <c r="A16" s="9" t="s">
        <v>18</v>
      </c>
      <c r="B16" s="36">
        <v>361174.75000000006</v>
      </c>
      <c r="C16" s="6">
        <v>706452.4800000001</v>
      </c>
      <c r="D16" s="37">
        <f t="shared" si="0"/>
        <v>1067627.2300000002</v>
      </c>
      <c r="F16" s="48">
        <f t="shared" si="1"/>
        <v>5.3511967460615588E-3</v>
      </c>
      <c r="G16" s="10">
        <f t="shared" si="2"/>
        <v>6.0117392718761651E-3</v>
      </c>
      <c r="H16" s="37"/>
      <c r="J16" s="51">
        <v>6.1432296494398657E-3</v>
      </c>
      <c r="K16" s="11">
        <v>6.2239484713141171E-3</v>
      </c>
      <c r="L16" s="37"/>
      <c r="M16" s="10"/>
      <c r="N16" s="58">
        <f t="shared" si="3"/>
        <v>7.9203290337830686E-4</v>
      </c>
      <c r="O16" s="12">
        <f t="shared" si="4"/>
        <v>2.1220919943795193E-4</v>
      </c>
      <c r="P16" s="59"/>
    </row>
    <row r="17" spans="1:16" x14ac:dyDescent="0.25">
      <c r="A17" s="9" t="s">
        <v>19</v>
      </c>
      <c r="B17" s="36">
        <v>118026.69000000002</v>
      </c>
      <c r="C17" s="6">
        <v>474962.9599999999</v>
      </c>
      <c r="D17" s="37">
        <f t="shared" si="0"/>
        <v>592989.64999999991</v>
      </c>
      <c r="F17" s="48">
        <f t="shared" si="1"/>
        <v>1.748693781822833E-3</v>
      </c>
      <c r="G17" s="10">
        <f t="shared" si="2"/>
        <v>4.0418195988476775E-3</v>
      </c>
      <c r="H17" s="37"/>
      <c r="J17" s="51">
        <v>5.7510098848609914E-3</v>
      </c>
      <c r="K17" s="11">
        <v>3.3693563107800263E-3</v>
      </c>
      <c r="L17" s="37"/>
      <c r="M17" s="10"/>
      <c r="N17" s="58">
        <f t="shared" si="3"/>
        <v>4.0023161030381584E-3</v>
      </c>
      <c r="O17" s="12">
        <f t="shared" si="4"/>
        <v>-6.7246328806765121E-4</v>
      </c>
      <c r="P17" s="59"/>
    </row>
    <row r="18" spans="1:16" x14ac:dyDescent="0.25">
      <c r="A18" s="3" t="s">
        <v>20</v>
      </c>
      <c r="B18" s="38">
        <f>SUM(B5:B17)</f>
        <v>27818660.07</v>
      </c>
      <c r="C18" s="13">
        <f>SUM(C5:C17)</f>
        <v>42958444.550000004</v>
      </c>
      <c r="D18" s="39">
        <f>SUM(D5:D17)</f>
        <v>70777104.62000002</v>
      </c>
      <c r="F18" s="49">
        <f>SUM(F5:F17)</f>
        <v>0.41216370537081171</v>
      </c>
      <c r="G18" s="14">
        <f>SUM(G5:G17)</f>
        <v>0.36556594459113456</v>
      </c>
      <c r="H18" s="37"/>
      <c r="J18" s="52">
        <f>SUM(J5:J17)</f>
        <v>0.43211151573462558</v>
      </c>
      <c r="K18" s="15">
        <f>SUM(K5:K17)</f>
        <v>0.37847612883403903</v>
      </c>
      <c r="L18" s="37"/>
      <c r="M18" s="10"/>
      <c r="N18" s="60">
        <f>SUM(N5:N17)</f>
        <v>1.9947810363813913E-2</v>
      </c>
      <c r="O18" s="16">
        <f>SUM(O5:O17)</f>
        <v>1.2910184242904431E-2</v>
      </c>
      <c r="P18" s="59"/>
    </row>
    <row r="19" spans="1:16" x14ac:dyDescent="0.25">
      <c r="A19" s="9"/>
      <c r="B19" s="36"/>
      <c r="C19" s="6"/>
      <c r="D19" s="37"/>
      <c r="F19" s="36"/>
      <c r="G19" s="6"/>
      <c r="H19" s="37"/>
      <c r="J19" s="51"/>
      <c r="K19" s="11"/>
      <c r="L19" s="37"/>
      <c r="M19" s="6"/>
      <c r="N19" s="58"/>
      <c r="O19" s="12"/>
      <c r="P19" s="59"/>
    </row>
    <row r="20" spans="1:16" x14ac:dyDescent="0.25">
      <c r="A20" s="5" t="s">
        <v>21</v>
      </c>
      <c r="B20" s="38">
        <v>8393711.4100000057</v>
      </c>
      <c r="C20" s="13">
        <v>17266901.119999997</v>
      </c>
      <c r="D20" s="39">
        <f>SUM(B20:C20)</f>
        <v>25660612.530000001</v>
      </c>
      <c r="F20" s="49">
        <f>+B20/B$37</f>
        <v>0.10156312510670452</v>
      </c>
      <c r="G20" s="14">
        <f>+C20/C$37</f>
        <v>0.14186614464376457</v>
      </c>
      <c r="H20" s="37"/>
      <c r="J20" s="52">
        <v>9.1546571667706383E-2</v>
      </c>
      <c r="K20" s="15">
        <v>0.12376328875740358</v>
      </c>
      <c r="L20" s="37"/>
      <c r="M20" s="10"/>
      <c r="N20" s="60">
        <f>+J20-F20</f>
        <v>-1.0016553438998141E-2</v>
      </c>
      <c r="O20" s="16">
        <f>+K20-G20</f>
        <v>-1.8102855886360986E-2</v>
      </c>
      <c r="P20" s="59"/>
    </row>
    <row r="21" spans="1:16" x14ac:dyDescent="0.25">
      <c r="A21" s="5"/>
      <c r="B21" s="36"/>
      <c r="C21" s="6"/>
      <c r="D21" s="37"/>
      <c r="F21" s="48"/>
      <c r="G21" s="10"/>
      <c r="H21" s="37"/>
      <c r="J21" s="51"/>
      <c r="K21" s="11"/>
      <c r="L21" s="37"/>
      <c r="M21" s="10"/>
      <c r="N21" s="58"/>
      <c r="O21" s="12"/>
      <c r="P21" s="59"/>
    </row>
    <row r="22" spans="1:16" x14ac:dyDescent="0.25">
      <c r="A22" s="5" t="s">
        <v>22</v>
      </c>
      <c r="B22" s="36"/>
      <c r="C22" s="6"/>
      <c r="D22" s="37"/>
      <c r="F22" s="36"/>
      <c r="G22" s="6"/>
      <c r="H22" s="37"/>
      <c r="J22" s="51"/>
      <c r="K22" s="11"/>
      <c r="L22" s="37"/>
      <c r="M22" s="6"/>
      <c r="N22" s="58"/>
      <c r="O22" s="12"/>
      <c r="P22" s="59"/>
    </row>
    <row r="23" spans="1:16" x14ac:dyDescent="0.25">
      <c r="A23" s="9" t="s">
        <v>23</v>
      </c>
      <c r="B23" s="36">
        <v>5782705.7100000009</v>
      </c>
      <c r="C23" s="6">
        <v>10286643.490000002</v>
      </c>
      <c r="D23" s="37">
        <f>SUM(B23:C23)</f>
        <v>16069349.200000003</v>
      </c>
      <c r="F23" s="48">
        <f t="shared" ref="F23:G26" si="5">+B23/B$36</f>
        <v>8.5677074542956269E-2</v>
      </c>
      <c r="G23" s="10">
        <f t="shared" si="5"/>
        <v>8.7536841323881107E-2</v>
      </c>
      <c r="H23" s="37"/>
      <c r="J23" s="51">
        <v>8.7755236069513923E-2</v>
      </c>
      <c r="K23" s="11">
        <v>8.2667581132341461E-2</v>
      </c>
      <c r="L23" s="37"/>
      <c r="M23" s="10"/>
      <c r="N23" s="58">
        <f t="shared" ref="N23:O26" si="6">+J23-F23</f>
        <v>2.0781615265576536E-3</v>
      </c>
      <c r="O23" s="12">
        <f t="shared" si="6"/>
        <v>-4.8692601915396455E-3</v>
      </c>
      <c r="P23" s="59"/>
    </row>
    <row r="24" spans="1:16" x14ac:dyDescent="0.25">
      <c r="A24" s="9" t="s">
        <v>24</v>
      </c>
      <c r="B24" s="36">
        <v>3309092.6599999992</v>
      </c>
      <c r="C24" s="6">
        <v>5785938.9799999995</v>
      </c>
      <c r="D24" s="37">
        <f>SUM(B24:C24)</f>
        <v>9095031.6399999987</v>
      </c>
      <c r="F24" s="48">
        <f t="shared" si="5"/>
        <v>4.9027806829265282E-2</v>
      </c>
      <c r="G24" s="10">
        <f t="shared" si="5"/>
        <v>4.9236937480557942E-2</v>
      </c>
      <c r="H24" s="37"/>
      <c r="J24" s="51">
        <v>4.9394496305282809E-2</v>
      </c>
      <c r="K24" s="11">
        <v>4.8977469575206649E-2</v>
      </c>
      <c r="L24" s="37"/>
      <c r="M24" s="10"/>
      <c r="N24" s="58">
        <f t="shared" si="6"/>
        <v>3.6668947601752738E-4</v>
      </c>
      <c r="O24" s="12">
        <f t="shared" si="6"/>
        <v>-2.5946790535129327E-4</v>
      </c>
      <c r="P24" s="59"/>
    </row>
    <row r="25" spans="1:16" x14ac:dyDescent="0.25">
      <c r="A25" s="9" t="s">
        <v>25</v>
      </c>
      <c r="B25" s="36">
        <v>2391850.7099999972</v>
      </c>
      <c r="C25" s="6">
        <v>3127284.7699999996</v>
      </c>
      <c r="D25" s="37">
        <f>SUM(B25:C25)</f>
        <v>5519135.4799999967</v>
      </c>
      <c r="F25" s="48">
        <f t="shared" si="5"/>
        <v>3.5437869719345032E-2</v>
      </c>
      <c r="G25" s="10">
        <f t="shared" si="5"/>
        <v>2.6612434945587869E-2</v>
      </c>
      <c r="H25" s="37"/>
      <c r="J25" s="51">
        <v>2.8328555147260785E-2</v>
      </c>
      <c r="K25" s="11">
        <v>2.1849664419279345E-2</v>
      </c>
      <c r="L25" s="37"/>
      <c r="M25" s="10"/>
      <c r="N25" s="58">
        <f t="shared" si="6"/>
        <v>-7.1093145720842466E-3</v>
      </c>
      <c r="O25" s="12">
        <f t="shared" si="6"/>
        <v>-4.762770526308524E-3</v>
      </c>
      <c r="P25" s="59"/>
    </row>
    <row r="26" spans="1:16" x14ac:dyDescent="0.25">
      <c r="A26" s="9" t="s">
        <v>26</v>
      </c>
      <c r="B26" s="36">
        <v>676939.43</v>
      </c>
      <c r="C26" s="6">
        <v>1332601.68</v>
      </c>
      <c r="D26" s="37">
        <f>SUM(B26:C26)</f>
        <v>2009541.1099999999</v>
      </c>
      <c r="F26" s="48">
        <f t="shared" si="5"/>
        <v>1.0029593915678673E-2</v>
      </c>
      <c r="G26" s="10">
        <f t="shared" si="5"/>
        <v>1.1340117106566251E-2</v>
      </c>
      <c r="H26" s="37"/>
      <c r="J26" s="51">
        <v>6.0720962114397519E-3</v>
      </c>
      <c r="K26" s="11">
        <v>8.7286503641525164E-3</v>
      </c>
      <c r="L26" s="37"/>
      <c r="M26" s="10"/>
      <c r="N26" s="58">
        <f t="shared" si="6"/>
        <v>-3.9574977042389214E-3</v>
      </c>
      <c r="O26" s="12">
        <f t="shared" si="6"/>
        <v>-2.6114667424137344E-3</v>
      </c>
      <c r="P26" s="59"/>
    </row>
    <row r="27" spans="1:16" x14ac:dyDescent="0.25">
      <c r="A27" s="17" t="s">
        <v>27</v>
      </c>
      <c r="B27" s="38">
        <f>SUM(B23:B26)</f>
        <v>12160588.509999998</v>
      </c>
      <c r="C27" s="13">
        <f t="shared" ref="C27" si="7">SUM(C23:C26)</f>
        <v>20532468.920000002</v>
      </c>
      <c r="D27" s="39">
        <f>SUM(D23:D26)</f>
        <v>32693057.43</v>
      </c>
      <c r="F27" s="49">
        <f>SUM(F23:F26)</f>
        <v>0.18017234500724527</v>
      </c>
      <c r="G27" s="14">
        <f>SUM(G23:G26)</f>
        <v>0.17472633085659317</v>
      </c>
      <c r="H27" s="37"/>
      <c r="J27" s="52">
        <f>SUM(J23:J26)</f>
        <v>0.17155038373349726</v>
      </c>
      <c r="K27" s="15">
        <f>SUM(K23:K26)</f>
        <v>0.16222336549097999</v>
      </c>
      <c r="L27" s="37"/>
      <c r="M27" s="10"/>
      <c r="N27" s="60">
        <f>SUM(N23:N26)</f>
        <v>-8.621961273747987E-3</v>
      </c>
      <c r="O27" s="16">
        <f>SUM(O23:O26)</f>
        <v>-1.2502965365613197E-2</v>
      </c>
      <c r="P27" s="59"/>
    </row>
    <row r="28" spans="1:16" x14ac:dyDescent="0.25">
      <c r="A28" s="17"/>
      <c r="B28" s="36"/>
      <c r="C28" s="6"/>
      <c r="D28" s="37"/>
      <c r="F28" s="48"/>
      <c r="G28" s="10"/>
      <c r="H28" s="37"/>
      <c r="J28" s="51"/>
      <c r="K28" s="11"/>
      <c r="L28" s="37"/>
      <c r="M28" s="10"/>
      <c r="N28" s="58"/>
      <c r="O28" s="12"/>
      <c r="P28" s="59"/>
    </row>
    <row r="29" spans="1:16" x14ac:dyDescent="0.25">
      <c r="A29" s="5" t="s">
        <v>28</v>
      </c>
      <c r="B29" s="36"/>
      <c r="C29" s="6"/>
      <c r="D29" s="37"/>
      <c r="F29" s="36"/>
      <c r="G29" s="6"/>
      <c r="H29" s="37"/>
      <c r="J29" s="51"/>
      <c r="K29" s="11"/>
      <c r="L29" s="37"/>
      <c r="M29" s="6"/>
      <c r="N29" s="58"/>
      <c r="O29" s="12"/>
      <c r="P29" s="59"/>
    </row>
    <row r="30" spans="1:16" x14ac:dyDescent="0.25">
      <c r="A30" s="9" t="s">
        <v>29</v>
      </c>
      <c r="B30" s="36">
        <v>7481071.8599999994</v>
      </c>
      <c r="C30" s="6">
        <v>10907969.110000003</v>
      </c>
      <c r="D30" s="37">
        <f>SUM(B30:C30)</f>
        <v>18389040.970000003</v>
      </c>
      <c r="F30" s="48">
        <f>+B30/B$37</f>
        <v>9.0520271681514261E-2</v>
      </c>
      <c r="G30" s="10">
        <f>+C30/C$37</f>
        <v>8.9620686003498498E-2</v>
      </c>
      <c r="H30" s="37"/>
      <c r="J30" s="51">
        <v>0.10100553360286642</v>
      </c>
      <c r="K30" s="11">
        <v>9.681242919382646E-2</v>
      </c>
      <c r="L30" s="37"/>
      <c r="M30" s="10"/>
      <c r="N30" s="58">
        <f>+J30-F30</f>
        <v>1.0485261921352157E-2</v>
      </c>
      <c r="O30" s="12">
        <f>+K30-G30</f>
        <v>7.1917431903279622E-3</v>
      </c>
      <c r="P30" s="59"/>
    </row>
    <row r="31" spans="1:16" x14ac:dyDescent="0.25">
      <c r="A31" s="9" t="s">
        <v>30</v>
      </c>
      <c r="B31" s="36">
        <v>193544.81999999998</v>
      </c>
      <c r="C31" s="6">
        <v>455008.07</v>
      </c>
      <c r="D31" s="37">
        <f>SUM(B31:C31)</f>
        <v>648552.89</v>
      </c>
      <c r="F31" s="48">
        <f>+B31/B$37</f>
        <v>2.3418742683952477E-3</v>
      </c>
      <c r="G31" s="10">
        <f>+C31/C$37</f>
        <v>3.7383801658499426E-3</v>
      </c>
      <c r="H31" s="37"/>
      <c r="J31" s="51">
        <v>3.8034965148226697E-3</v>
      </c>
      <c r="K31" s="11">
        <v>5.0136706438155352E-3</v>
      </c>
      <c r="L31" s="37"/>
      <c r="M31" s="10"/>
      <c r="N31" s="58">
        <f>+J31-F31</f>
        <v>1.461622246427422E-3</v>
      </c>
      <c r="O31" s="12">
        <f>+K31-G31</f>
        <v>1.2752904779655926E-3</v>
      </c>
      <c r="P31" s="59"/>
    </row>
    <row r="32" spans="1:16" x14ac:dyDescent="0.25">
      <c r="A32" s="17" t="s">
        <v>31</v>
      </c>
      <c r="B32" s="38">
        <f>SUM(B30:B31)</f>
        <v>7674616.6799999997</v>
      </c>
      <c r="C32" s="13">
        <f>SUM(C30:C31)</f>
        <v>11362977.180000003</v>
      </c>
      <c r="D32" s="39">
        <f>SUM(D30:D31)</f>
        <v>19037593.860000003</v>
      </c>
      <c r="F32" s="49">
        <f>SUM(F30:F31)</f>
        <v>9.2862145949909505E-2</v>
      </c>
      <c r="G32" s="14">
        <f>SUM(G30:G31)</f>
        <v>9.3359066169348442E-2</v>
      </c>
      <c r="H32" s="37"/>
      <c r="J32" s="52">
        <f>SUM(J30:J31)</f>
        <v>0.10480903011768909</v>
      </c>
      <c r="K32" s="15">
        <f>SUM(K30:K31)</f>
        <v>0.101826099837642</v>
      </c>
      <c r="L32" s="37"/>
      <c r="M32" s="10"/>
      <c r="N32" s="60">
        <f>SUM(N30:N31)</f>
        <v>1.194688416777958E-2</v>
      </c>
      <c r="O32" s="16">
        <f>SUM(O30:O31)</f>
        <v>8.4670336682935547E-3</v>
      </c>
      <c r="P32" s="59"/>
    </row>
    <row r="33" spans="1:16" x14ac:dyDescent="0.25">
      <c r="A33" s="18"/>
      <c r="B33" s="36"/>
      <c r="C33" s="6"/>
      <c r="D33" s="37"/>
      <c r="F33" s="48"/>
      <c r="G33" s="10"/>
      <c r="H33" s="37"/>
      <c r="J33" s="51"/>
      <c r="K33" s="11"/>
      <c r="L33" s="37"/>
      <c r="M33" s="10"/>
      <c r="N33" s="58"/>
      <c r="O33" s="12"/>
      <c r="P33" s="59"/>
    </row>
    <row r="34" spans="1:16" ht="15.75" thickBot="1" x14ac:dyDescent="0.3">
      <c r="A34" s="17" t="s">
        <v>5</v>
      </c>
      <c r="B34" s="40">
        <f>+B18+B20+B27+B32</f>
        <v>56047576.670000002</v>
      </c>
      <c r="C34" s="19">
        <f>+C18+C20+C27+C32</f>
        <v>92120791.770000011</v>
      </c>
      <c r="D34" s="41">
        <f>+D18+D20+D27+D32</f>
        <v>148168368.44000003</v>
      </c>
      <c r="F34" s="50">
        <f>+F18+F20+F27+F32</f>
        <v>0.78676132143467092</v>
      </c>
      <c r="G34" s="20">
        <f>+G18+G20+G27+G32</f>
        <v>0.77551748626084072</v>
      </c>
      <c r="H34" s="37"/>
      <c r="J34" s="53">
        <f>+J18+J20+J27+J32</f>
        <v>0.80001750125351834</v>
      </c>
      <c r="K34" s="21">
        <f>+K18+K20+K27+K32</f>
        <v>0.76628888292006458</v>
      </c>
      <c r="L34" s="37"/>
      <c r="M34" s="10"/>
      <c r="N34" s="61">
        <f>+N18+N20+N27+N32</f>
        <v>1.3256179818847365E-2</v>
      </c>
      <c r="O34" s="22">
        <f>+O18+O20+O27+O32</f>
        <v>-9.2286033407761973E-3</v>
      </c>
      <c r="P34" s="59"/>
    </row>
    <row r="35" spans="1:16" ht="15.75" thickTop="1" x14ac:dyDescent="0.25">
      <c r="A35" s="17"/>
      <c r="B35" s="36"/>
      <c r="C35" s="6"/>
      <c r="D35" s="42"/>
      <c r="F35" s="36"/>
      <c r="G35" s="6"/>
      <c r="H35" s="37"/>
      <c r="J35" s="51"/>
      <c r="K35" s="11"/>
      <c r="L35" s="37"/>
      <c r="M35" s="6"/>
      <c r="N35" s="58"/>
      <c r="O35" s="12"/>
      <c r="P35" s="59"/>
    </row>
    <row r="36" spans="1:16" x14ac:dyDescent="0.25">
      <c r="A36" s="17" t="s">
        <v>32</v>
      </c>
      <c r="B36" s="36">
        <v>67494201.230000004</v>
      </c>
      <c r="C36" s="6">
        <v>117512162.13000001</v>
      </c>
      <c r="D36" s="37">
        <f>SUM(B36:C36)</f>
        <v>185006363.36000001</v>
      </c>
      <c r="F36" s="48">
        <f>+F34</f>
        <v>0.78676132143467092</v>
      </c>
      <c r="G36" s="10">
        <f>+G34</f>
        <v>0.77551748626084072</v>
      </c>
      <c r="H36" s="37"/>
      <c r="J36" s="51">
        <f>+J34</f>
        <v>0.80001750125351834</v>
      </c>
      <c r="K36" s="11">
        <f>+K34</f>
        <v>0.76628888292006458</v>
      </c>
      <c r="L36" s="37"/>
      <c r="M36" s="10"/>
      <c r="N36" s="58">
        <f>+N34</f>
        <v>1.3256179818847365E-2</v>
      </c>
      <c r="O36" s="12">
        <f>+O34</f>
        <v>-9.2286033407761973E-3</v>
      </c>
      <c r="P36" s="59"/>
    </row>
    <row r="37" spans="1:16" x14ac:dyDescent="0.25">
      <c r="A37" s="17" t="s">
        <v>33</v>
      </c>
      <c r="B37" s="36">
        <v>82645265.210000008</v>
      </c>
      <c r="C37" s="6">
        <v>121712626.81</v>
      </c>
      <c r="D37" s="37">
        <f>SUM(B37:C37)</f>
        <v>204357892.02000001</v>
      </c>
      <c r="F37" s="48">
        <f>+F32+F20</f>
        <v>0.19442527105661403</v>
      </c>
      <c r="G37" s="10">
        <f>+G32+G20</f>
        <v>0.23522521081311301</v>
      </c>
      <c r="H37" s="37"/>
      <c r="J37" s="48">
        <f>+J32+J20</f>
        <v>0.19635560178539546</v>
      </c>
      <c r="K37" s="10">
        <f>+K32+K20</f>
        <v>0.22558938859504557</v>
      </c>
      <c r="L37" s="37"/>
      <c r="M37" s="10"/>
      <c r="N37" s="58">
        <f>+N32+N20</f>
        <v>1.9303307287814389E-3</v>
      </c>
      <c r="O37" s="12">
        <f>+O32+O20</f>
        <v>-9.6358222180674309E-3</v>
      </c>
      <c r="P37" s="59"/>
    </row>
    <row r="38" spans="1:16" ht="15.75" thickBot="1" x14ac:dyDescent="0.3">
      <c r="A38" s="17"/>
      <c r="B38" s="43"/>
      <c r="C38" s="44"/>
      <c r="D38" s="45"/>
      <c r="F38" s="43"/>
      <c r="G38" s="44"/>
      <c r="H38" s="45"/>
      <c r="J38" s="43"/>
      <c r="K38" s="44"/>
      <c r="L38" s="45"/>
      <c r="M38" s="6"/>
      <c r="N38" s="62"/>
      <c r="O38" s="63"/>
      <c r="P38" s="45"/>
    </row>
    <row r="40" spans="1:16" x14ac:dyDescent="0.25">
      <c r="A40" s="30" t="s">
        <v>73</v>
      </c>
    </row>
    <row r="41" spans="1:16" x14ac:dyDescent="0.25">
      <c r="A41" t="s">
        <v>78</v>
      </c>
    </row>
    <row r="42" spans="1:16" x14ac:dyDescent="0.25">
      <c r="A42" t="s">
        <v>74</v>
      </c>
    </row>
    <row r="43" spans="1:16" x14ac:dyDescent="0.25">
      <c r="A43" t="s">
        <v>75</v>
      </c>
    </row>
    <row r="44" spans="1:16" x14ac:dyDescent="0.25">
      <c r="A44" t="s">
        <v>76</v>
      </c>
    </row>
  </sheetData>
  <pageMargins left="1" right="0.5" top="1.5" bottom="0.5" header="0.5" footer="0.3"/>
  <pageSetup scale="54" fitToHeight="0" orientation="portrait" r:id="rId1"/>
  <headerFooter scaleWithDoc="0">
    <oddHeader>&amp;C
&amp;"Times New Roman,Bold"&amp;12Louisville Gas and Electric Company
Case No. 2016-00371&amp;R&amp;"Times New Roman,Bold"&amp;12Attachment to Response to AG-1 Question No. 228
Page &amp;P of &amp;N
Meiman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abSelected="1" workbookViewId="0"/>
  </sheetViews>
  <sheetFormatPr defaultRowHeight="15" x14ac:dyDescent="0.25"/>
  <cols>
    <col min="1" max="1" width="25.85546875" customWidth="1"/>
    <col min="2" max="2" width="15.7109375" customWidth="1"/>
    <col min="3" max="3" width="15.140625" customWidth="1"/>
    <col min="4" max="4" width="16.42578125" customWidth="1"/>
    <col min="5" max="5" width="2.140625" customWidth="1"/>
    <col min="6" max="6" width="14.85546875" customWidth="1"/>
    <col min="7" max="7" width="17.85546875" customWidth="1"/>
    <col min="8" max="8" width="1.85546875" customWidth="1"/>
    <col min="9" max="9" width="2" customWidth="1"/>
    <col min="10" max="10" width="13.5703125" customWidth="1"/>
    <col min="11" max="11" width="14.7109375" customWidth="1"/>
    <col min="12" max="13" width="1.85546875" customWidth="1"/>
    <col min="14" max="14" width="8" style="25" customWidth="1"/>
    <col min="15" max="15" width="1.5703125" style="25" customWidth="1"/>
    <col min="16" max="16" width="8.42578125" style="25" bestFit="1" customWidth="1"/>
    <col min="17" max="17" width="1.85546875" customWidth="1"/>
    <col min="18" max="18" width="9.140625" customWidth="1"/>
  </cols>
  <sheetData>
    <row r="1" spans="1:18" ht="15.75" thickBot="1" x14ac:dyDescent="0.3"/>
    <row r="2" spans="1:18" x14ac:dyDescent="0.25">
      <c r="A2" s="1"/>
      <c r="B2" s="31" t="s">
        <v>39</v>
      </c>
      <c r="C2" s="32"/>
      <c r="D2" s="33"/>
      <c r="F2" s="46" t="s">
        <v>34</v>
      </c>
      <c r="G2" s="32"/>
      <c r="H2" s="33"/>
      <c r="J2" s="46" t="s">
        <v>35</v>
      </c>
      <c r="K2" s="32"/>
      <c r="L2" s="33"/>
      <c r="M2" s="2"/>
      <c r="N2" s="64"/>
      <c r="O2" s="55" t="s">
        <v>2</v>
      </c>
      <c r="P2" s="55"/>
      <c r="Q2" s="33"/>
      <c r="R2" s="2"/>
    </row>
    <row r="3" spans="1:18" x14ac:dyDescent="0.25">
      <c r="A3" s="3"/>
      <c r="B3" s="34" t="s">
        <v>3</v>
      </c>
      <c r="C3" s="2" t="s">
        <v>4</v>
      </c>
      <c r="D3" s="35" t="s">
        <v>5</v>
      </c>
      <c r="F3" s="34" t="s">
        <v>3</v>
      </c>
      <c r="G3" s="2" t="s">
        <v>4</v>
      </c>
      <c r="H3" s="47"/>
      <c r="J3" s="34" t="s">
        <v>3</v>
      </c>
      <c r="K3" s="2" t="s">
        <v>4</v>
      </c>
      <c r="L3" s="47"/>
      <c r="M3" s="2"/>
      <c r="N3" s="56" t="s">
        <v>3</v>
      </c>
      <c r="O3" s="4"/>
      <c r="P3" s="4" t="s">
        <v>4</v>
      </c>
      <c r="Q3" s="47"/>
      <c r="R3" s="2"/>
    </row>
    <row r="4" spans="1:18" x14ac:dyDescent="0.25">
      <c r="A4" s="5" t="s">
        <v>6</v>
      </c>
      <c r="B4" s="36"/>
      <c r="C4" s="6"/>
      <c r="D4" s="37"/>
      <c r="F4" s="36"/>
      <c r="G4" s="6"/>
      <c r="H4" s="37"/>
      <c r="J4" s="36"/>
      <c r="K4" s="6"/>
      <c r="L4" s="37"/>
      <c r="M4" s="6"/>
      <c r="N4" s="57"/>
      <c r="O4" s="7"/>
      <c r="P4" s="7"/>
      <c r="Q4" s="37"/>
      <c r="R4" s="8"/>
    </row>
    <row r="5" spans="1:18" x14ac:dyDescent="0.25">
      <c r="A5" s="9" t="s">
        <v>7</v>
      </c>
      <c r="B5" s="36">
        <v>499434.95000000007</v>
      </c>
      <c r="C5" s="6">
        <v>749954.44999999984</v>
      </c>
      <c r="D5" s="37">
        <f t="shared" ref="D5:D15" si="0">SUM(B5:C5)</f>
        <v>1249389.3999999999</v>
      </c>
      <c r="F5" s="48">
        <f t="shared" ref="F5:F15" si="1">+B5/B$34</f>
        <v>7.4229303660402436E-3</v>
      </c>
      <c r="G5" s="10">
        <f t="shared" ref="G5:G15" si="2">+C5/C$34</f>
        <v>6.569271957557095E-3</v>
      </c>
      <c r="H5" s="37"/>
      <c r="J5" s="51">
        <v>7.4789727301831704E-3</v>
      </c>
      <c r="K5" s="11">
        <v>6.4462048429755475E-3</v>
      </c>
      <c r="L5" s="37"/>
      <c r="M5" s="10"/>
      <c r="N5" s="57">
        <f t="shared" ref="N5:N15" si="3">+J5-F5</f>
        <v>5.604236414292682E-5</v>
      </c>
      <c r="O5" s="7"/>
      <c r="P5" s="7">
        <f t="shared" ref="P5:P15" si="4">+K5-G5</f>
        <v>-1.2306711458154752E-4</v>
      </c>
      <c r="Q5" s="59"/>
      <c r="R5" s="8"/>
    </row>
    <row r="6" spans="1:18" x14ac:dyDescent="0.25">
      <c r="A6" s="9" t="s">
        <v>8</v>
      </c>
      <c r="B6" s="36">
        <v>382173.13</v>
      </c>
      <c r="C6" s="6">
        <v>622374.5399999998</v>
      </c>
      <c r="D6" s="37">
        <f t="shared" si="0"/>
        <v>1004547.6699999998</v>
      </c>
      <c r="F6" s="48">
        <f t="shared" si="1"/>
        <v>5.6801081537478405E-3</v>
      </c>
      <c r="G6" s="10">
        <f t="shared" si="2"/>
        <v>5.4517279185682492E-3</v>
      </c>
      <c r="H6" s="37"/>
      <c r="J6" s="51">
        <v>5.6123029967431138E-3</v>
      </c>
      <c r="K6" s="11">
        <v>5.62481006712381E-3</v>
      </c>
      <c r="L6" s="37"/>
      <c r="M6" s="10"/>
      <c r="N6" s="57">
        <f t="shared" si="3"/>
        <v>-6.7805157004726703E-5</v>
      </c>
      <c r="O6" s="7"/>
      <c r="P6" s="7">
        <f t="shared" si="4"/>
        <v>1.7308214855556083E-4</v>
      </c>
      <c r="Q6" s="59"/>
      <c r="R6" s="8"/>
    </row>
    <row r="7" spans="1:18" x14ac:dyDescent="0.25">
      <c r="A7" s="9" t="s">
        <v>9</v>
      </c>
      <c r="B7" s="36">
        <v>8975744.7800000012</v>
      </c>
      <c r="C7" s="6">
        <v>14538228</v>
      </c>
      <c r="D7" s="37">
        <f t="shared" si="0"/>
        <v>23513972.780000001</v>
      </c>
      <c r="F7" s="48">
        <f t="shared" si="1"/>
        <v>0.13340341617119347</v>
      </c>
      <c r="G7" s="10">
        <f t="shared" si="2"/>
        <v>0.1273484989828001</v>
      </c>
      <c r="H7" s="37"/>
      <c r="J7" s="51">
        <v>0.15048847220825981</v>
      </c>
      <c r="K7" s="11">
        <v>0.12409099505068909</v>
      </c>
      <c r="L7" s="37"/>
      <c r="M7" s="10"/>
      <c r="N7" s="57">
        <f t="shared" si="3"/>
        <v>1.7085056037066337E-2</v>
      </c>
      <c r="O7" s="7"/>
      <c r="P7" s="7">
        <f t="shared" si="4"/>
        <v>-3.2575039321110083E-3</v>
      </c>
      <c r="Q7" s="59"/>
      <c r="R7" s="8"/>
    </row>
    <row r="8" spans="1:18" x14ac:dyDescent="0.25">
      <c r="A8" s="9" t="s">
        <v>10</v>
      </c>
      <c r="B8" s="36">
        <v>1234241.7699999996</v>
      </c>
      <c r="C8" s="6">
        <v>851340.02</v>
      </c>
      <c r="D8" s="37">
        <f t="shared" si="0"/>
        <v>2085581.7899999996</v>
      </c>
      <c r="F8" s="48">
        <f t="shared" si="1"/>
        <v>1.8344112108230018E-2</v>
      </c>
      <c r="G8" s="10">
        <f t="shared" si="2"/>
        <v>7.4573650702813993E-3</v>
      </c>
      <c r="H8" s="37"/>
      <c r="J8" s="51">
        <v>9.3258858880710185E-3</v>
      </c>
      <c r="K8" s="11">
        <v>8.3111540614444167E-3</v>
      </c>
      <c r="L8" s="37"/>
      <c r="M8" s="10"/>
      <c r="N8" s="57">
        <f t="shared" si="3"/>
        <v>-9.0182262201589994E-3</v>
      </c>
      <c r="O8" s="7"/>
      <c r="P8" s="7">
        <f t="shared" si="4"/>
        <v>8.537889911630174E-4</v>
      </c>
      <c r="Q8" s="59"/>
      <c r="R8" s="8"/>
    </row>
    <row r="9" spans="1:18" x14ac:dyDescent="0.25">
      <c r="A9" s="9" t="s">
        <v>36</v>
      </c>
      <c r="B9" s="36">
        <v>11455525.460000001</v>
      </c>
      <c r="C9" s="6">
        <v>23626524.569999997</v>
      </c>
      <c r="D9" s="37">
        <f t="shared" si="0"/>
        <v>35082050.030000001</v>
      </c>
      <c r="F9" s="48">
        <f t="shared" si="1"/>
        <v>0.17025954590478926</v>
      </c>
      <c r="G9" s="10">
        <f t="shared" si="2"/>
        <v>0.20695798966488527</v>
      </c>
      <c r="H9" s="37"/>
      <c r="J9" s="51">
        <v>0.2946486840437309</v>
      </c>
      <c r="K9" s="11">
        <v>0.19481714376266837</v>
      </c>
      <c r="L9" s="37"/>
      <c r="M9" s="10"/>
      <c r="N9" s="57">
        <f t="shared" si="3"/>
        <v>0.12438913813894165</v>
      </c>
      <c r="O9" s="7"/>
      <c r="P9" s="7">
        <f t="shared" si="4"/>
        <v>-1.2140845902216896E-2</v>
      </c>
      <c r="Q9" s="59"/>
      <c r="R9" s="8"/>
    </row>
    <row r="10" spans="1:18" x14ac:dyDescent="0.25">
      <c r="A10" s="9" t="s">
        <v>37</v>
      </c>
      <c r="B10" s="36">
        <v>5432883.3200000003</v>
      </c>
      <c r="C10" s="6">
        <v>2424330.04</v>
      </c>
      <c r="D10" s="37">
        <f t="shared" si="0"/>
        <v>7857213.3600000003</v>
      </c>
      <c r="F10" s="48">
        <f t="shared" si="1"/>
        <v>8.0747081419074759E-2</v>
      </c>
      <c r="G10" s="10">
        <f t="shared" si="2"/>
        <v>2.1236067534015267E-2</v>
      </c>
      <c r="H10" s="37"/>
      <c r="J10" s="51">
        <v>8.0407684681654767E-2</v>
      </c>
      <c r="K10" s="11">
        <v>1.8186308288973756E-2</v>
      </c>
      <c r="L10" s="37"/>
      <c r="M10" s="10"/>
      <c r="N10" s="57">
        <f t="shared" si="3"/>
        <v>-3.3939673741999188E-4</v>
      </c>
      <c r="O10" s="7"/>
      <c r="P10" s="7">
        <f t="shared" si="4"/>
        <v>-3.0497592450415105E-3</v>
      </c>
      <c r="Q10" s="59"/>
      <c r="R10" s="8"/>
    </row>
    <row r="11" spans="1:18" x14ac:dyDescent="0.25">
      <c r="A11" s="9" t="s">
        <v>15</v>
      </c>
      <c r="B11" s="36">
        <v>3671405.44</v>
      </c>
      <c r="C11" s="6">
        <v>5433121.5099999998</v>
      </c>
      <c r="D11" s="37">
        <f t="shared" si="0"/>
        <v>9104526.9499999993</v>
      </c>
      <c r="F11" s="48">
        <f t="shared" si="1"/>
        <v>5.4566839838944663E-2</v>
      </c>
      <c r="G11" s="10">
        <f t="shared" si="2"/>
        <v>4.7591760776462183E-2</v>
      </c>
      <c r="H11" s="37"/>
      <c r="J11" s="51">
        <v>4.7677332015513899E-2</v>
      </c>
      <c r="K11" s="11">
        <v>4.7783580667313905E-2</v>
      </c>
      <c r="L11" s="37"/>
      <c r="M11" s="10"/>
      <c r="N11" s="57">
        <f t="shared" si="3"/>
        <v>-6.8895078234307641E-3</v>
      </c>
      <c r="O11" s="7"/>
      <c r="P11" s="7">
        <f t="shared" si="4"/>
        <v>1.9181989085172158E-4</v>
      </c>
      <c r="Q11" s="59"/>
      <c r="R11" s="8"/>
    </row>
    <row r="12" spans="1:18" x14ac:dyDescent="0.25">
      <c r="A12" s="9" t="s">
        <v>16</v>
      </c>
      <c r="B12" s="36">
        <v>880162.97000000009</v>
      </c>
      <c r="C12" s="6">
        <v>1702734.8100000003</v>
      </c>
      <c r="D12" s="37">
        <f t="shared" si="0"/>
        <v>2582897.7800000003</v>
      </c>
      <c r="F12" s="48">
        <f t="shared" si="1"/>
        <v>1.3081560345500785E-2</v>
      </c>
      <c r="G12" s="10">
        <f t="shared" si="2"/>
        <v>1.4915209901733784E-2</v>
      </c>
      <c r="H12" s="37"/>
      <c r="J12" s="51">
        <v>1.2047519271993625E-2</v>
      </c>
      <c r="K12" s="11">
        <v>1.2151481744697443E-2</v>
      </c>
      <c r="L12" s="37"/>
      <c r="M12" s="10"/>
      <c r="N12" s="57">
        <f t="shared" si="3"/>
        <v>-1.0340410735071599E-3</v>
      </c>
      <c r="O12" s="7"/>
      <c r="P12" s="7">
        <f t="shared" si="4"/>
        <v>-2.7637281570363405E-3</v>
      </c>
      <c r="Q12" s="59"/>
      <c r="R12" s="8"/>
    </row>
    <row r="13" spans="1:18" x14ac:dyDescent="0.25">
      <c r="A13" s="9" t="s">
        <v>17</v>
      </c>
      <c r="B13" s="36">
        <v>982853.68999999971</v>
      </c>
      <c r="C13" s="6">
        <v>104982.01000000001</v>
      </c>
      <c r="D13" s="37">
        <f t="shared" si="0"/>
        <v>1087835.6999999997</v>
      </c>
      <c r="F13" s="48">
        <f t="shared" si="1"/>
        <v>1.4607817296077699E-2</v>
      </c>
      <c r="G13" s="10">
        <f t="shared" si="2"/>
        <v>9.1959634927291751E-4</v>
      </c>
      <c r="H13" s="37"/>
      <c r="J13" s="51">
        <v>1.6919631360930953E-2</v>
      </c>
      <c r="K13" s="11">
        <v>6.2027228299283235E-4</v>
      </c>
      <c r="L13" s="37"/>
      <c r="M13" s="10"/>
      <c r="N13" s="57">
        <f t="shared" si="3"/>
        <v>2.3118140648532536E-3</v>
      </c>
      <c r="O13" s="7"/>
      <c r="P13" s="7">
        <f t="shared" si="4"/>
        <v>-2.9932406628008516E-4</v>
      </c>
      <c r="Q13" s="59"/>
      <c r="R13" s="8"/>
    </row>
    <row r="14" spans="1:18" x14ac:dyDescent="0.25">
      <c r="A14" s="9" t="s">
        <v>18</v>
      </c>
      <c r="B14" s="36">
        <v>357519.89</v>
      </c>
      <c r="C14" s="6">
        <v>686945.21000000008</v>
      </c>
      <c r="D14" s="37">
        <f t="shared" si="0"/>
        <v>1044465.1000000001</v>
      </c>
      <c r="F14" s="48">
        <f t="shared" si="1"/>
        <v>5.3136955031768745E-3</v>
      </c>
      <c r="G14" s="10">
        <f t="shared" si="2"/>
        <v>6.017338658942782E-3</v>
      </c>
      <c r="H14" s="37"/>
      <c r="J14" s="51">
        <v>6.5499572792741718E-3</v>
      </c>
      <c r="K14" s="11">
        <v>6.5645538202476492E-3</v>
      </c>
      <c r="L14" s="37"/>
      <c r="M14" s="10"/>
      <c r="N14" s="57">
        <f t="shared" si="3"/>
        <v>1.2362617760972973E-3</v>
      </c>
      <c r="O14" s="7"/>
      <c r="P14" s="7">
        <f t="shared" si="4"/>
        <v>5.4721516130486723E-4</v>
      </c>
      <c r="Q14" s="59"/>
      <c r="R14" s="8"/>
    </row>
    <row r="15" spans="1:18" x14ac:dyDescent="0.25">
      <c r="A15" s="9" t="s">
        <v>19</v>
      </c>
      <c r="B15" s="36">
        <v>-291449.19</v>
      </c>
      <c r="C15" s="6">
        <v>-83285.95</v>
      </c>
      <c r="D15" s="37">
        <f t="shared" si="0"/>
        <v>-374735.14</v>
      </c>
      <c r="F15" s="48">
        <f t="shared" si="1"/>
        <v>-4.3317093499540471E-3</v>
      </c>
      <c r="G15" s="10">
        <f t="shared" si="2"/>
        <v>-7.2954838229642141E-4</v>
      </c>
      <c r="H15" s="37"/>
      <c r="J15" s="51">
        <v>3.0394712224384893E-3</v>
      </c>
      <c r="K15" s="11">
        <v>2.4702524840245449E-3</v>
      </c>
      <c r="L15" s="37"/>
      <c r="M15" s="10"/>
      <c r="N15" s="57">
        <f t="shared" si="3"/>
        <v>7.3711805723925359E-3</v>
      </c>
      <c r="O15" s="7"/>
      <c r="P15" s="7">
        <f t="shared" si="4"/>
        <v>3.1998008663209664E-3</v>
      </c>
      <c r="Q15" s="59"/>
      <c r="R15" s="8"/>
    </row>
    <row r="16" spans="1:18" x14ac:dyDescent="0.25">
      <c r="A16" s="3" t="s">
        <v>20</v>
      </c>
      <c r="B16" s="38">
        <f>SUM(B5:B15)</f>
        <v>33580496.210000008</v>
      </c>
      <c r="C16" s="13">
        <f>SUM(C5:C15)</f>
        <v>50657249.209999993</v>
      </c>
      <c r="D16" s="39">
        <f>SUM(D5:D15)</f>
        <v>84237745.420000002</v>
      </c>
      <c r="F16" s="49">
        <f>SUM(F5:F15)</f>
        <v>0.4990953977568216</v>
      </c>
      <c r="G16" s="14">
        <f>SUM(G5:G15)</f>
        <v>0.4437352784322226</v>
      </c>
      <c r="H16" s="37"/>
      <c r="J16" s="52">
        <f>SUM(J5:J15)</f>
        <v>0.63419591369879402</v>
      </c>
      <c r="K16" s="15">
        <f>SUM(K5:K15)</f>
        <v>0.42706675707315139</v>
      </c>
      <c r="L16" s="37"/>
      <c r="M16" s="10"/>
      <c r="N16" s="65">
        <f>SUM(N5:N15)</f>
        <v>0.13510051594197237</v>
      </c>
      <c r="O16" s="7"/>
      <c r="P16" s="23">
        <f>SUM(P5:P15)</f>
        <v>-1.6668521359071261E-2</v>
      </c>
      <c r="Q16" s="59"/>
      <c r="R16" s="8"/>
    </row>
    <row r="17" spans="1:18" x14ac:dyDescent="0.25">
      <c r="A17" s="9"/>
      <c r="B17" s="36"/>
      <c r="C17" s="6"/>
      <c r="D17" s="37"/>
      <c r="F17" s="36"/>
      <c r="G17" s="6"/>
      <c r="H17" s="37"/>
      <c r="J17" s="51"/>
      <c r="K17" s="11"/>
      <c r="L17" s="37"/>
      <c r="M17" s="6"/>
      <c r="N17" s="57"/>
      <c r="O17" s="7"/>
      <c r="P17" s="7"/>
      <c r="Q17" s="59"/>
      <c r="R17" s="8"/>
    </row>
    <row r="18" spans="1:18" x14ac:dyDescent="0.25">
      <c r="A18" s="5" t="s">
        <v>21</v>
      </c>
      <c r="B18" s="38">
        <v>9375242.7600000054</v>
      </c>
      <c r="C18" s="13">
        <v>18782518.800000008</v>
      </c>
      <c r="D18" s="39">
        <f>SUM(B18:C18)</f>
        <v>28157761.560000014</v>
      </c>
      <c r="F18" s="49">
        <f>+B18/B$35</f>
        <v>0.1075449764356458</v>
      </c>
      <c r="G18" s="14">
        <f>+C18/C$35</f>
        <v>0.15853854368570958</v>
      </c>
      <c r="H18" s="37"/>
      <c r="J18" s="52">
        <v>8.7072677909649565E-2</v>
      </c>
      <c r="K18" s="15">
        <v>0.11789756023874109</v>
      </c>
      <c r="L18" s="37"/>
      <c r="M18" s="10"/>
      <c r="N18" s="65">
        <f>+J18-F18</f>
        <v>-2.0472298525996233E-2</v>
      </c>
      <c r="O18" s="7"/>
      <c r="P18" s="23">
        <f>+K18-G18</f>
        <v>-4.0640983446968482E-2</v>
      </c>
      <c r="Q18" s="59"/>
      <c r="R18" s="8"/>
    </row>
    <row r="19" spans="1:18" x14ac:dyDescent="0.25">
      <c r="A19" s="5"/>
      <c r="B19" s="36"/>
      <c r="C19" s="6"/>
      <c r="D19" s="37"/>
      <c r="F19" s="48"/>
      <c r="G19" s="10"/>
      <c r="H19" s="37"/>
      <c r="J19" s="51"/>
      <c r="K19" s="11"/>
      <c r="L19" s="37"/>
      <c r="M19" s="10"/>
      <c r="N19" s="57"/>
      <c r="O19" s="7"/>
      <c r="P19" s="7"/>
      <c r="Q19" s="59"/>
      <c r="R19" s="8"/>
    </row>
    <row r="20" spans="1:18" x14ac:dyDescent="0.25">
      <c r="A20" s="5" t="s">
        <v>22</v>
      </c>
      <c r="B20" s="36"/>
      <c r="C20" s="6"/>
      <c r="D20" s="37"/>
      <c r="F20" s="36"/>
      <c r="G20" s="6"/>
      <c r="H20" s="37"/>
      <c r="J20" s="51"/>
      <c r="K20" s="11"/>
      <c r="L20" s="37"/>
      <c r="M20" s="6"/>
      <c r="N20" s="57"/>
      <c r="O20" s="7"/>
      <c r="P20" s="7"/>
      <c r="Q20" s="59"/>
      <c r="R20" s="8"/>
    </row>
    <row r="21" spans="1:18" x14ac:dyDescent="0.25">
      <c r="A21" s="9" t="s">
        <v>23</v>
      </c>
      <c r="B21" s="36">
        <v>5912850.7299999977</v>
      </c>
      <c r="C21" s="6">
        <v>10283087.629999997</v>
      </c>
      <c r="D21" s="37">
        <f>SUM(B21:C21)</f>
        <v>16195938.359999996</v>
      </c>
      <c r="F21" s="48">
        <f t="shared" ref="F21:G24" si="5">+B21/B$34</f>
        <v>8.7880672415056649E-2</v>
      </c>
      <c r="G21" s="10">
        <f t="shared" si="5"/>
        <v>9.0075336181899113E-2</v>
      </c>
      <c r="H21" s="37"/>
      <c r="J21" s="51">
        <v>9.3598850723416893E-2</v>
      </c>
      <c r="K21" s="11">
        <v>7.6668319573824764E-2</v>
      </c>
      <c r="L21" s="37"/>
      <c r="M21" s="10"/>
      <c r="N21" s="57">
        <f>+J21-F21</f>
        <v>5.7181783083602444E-3</v>
      </c>
      <c r="O21" s="7"/>
      <c r="P21" s="7">
        <f>+K21-G21</f>
        <v>-1.3407016608074349E-2</v>
      </c>
      <c r="Q21" s="59"/>
      <c r="R21" s="8"/>
    </row>
    <row r="22" spans="1:18" x14ac:dyDescent="0.25">
      <c r="A22" s="9" t="s">
        <v>24</v>
      </c>
      <c r="B22" s="36">
        <v>3311796.2399999998</v>
      </c>
      <c r="C22" s="6">
        <v>5585743.9800000004</v>
      </c>
      <c r="D22" s="37">
        <f>SUM(B22:C22)</f>
        <v>8897540.2200000007</v>
      </c>
      <c r="F22" s="48">
        <f t="shared" si="5"/>
        <v>4.9222091637827703E-2</v>
      </c>
      <c r="G22" s="10">
        <f t="shared" si="5"/>
        <v>4.8928666654231297E-2</v>
      </c>
      <c r="H22" s="37"/>
      <c r="J22" s="51">
        <v>4.9252413896489058E-2</v>
      </c>
      <c r="K22" s="11">
        <v>4.8687325001531868E-2</v>
      </c>
      <c r="L22" s="37"/>
      <c r="M22" s="10"/>
      <c r="N22" s="57">
        <f>+J22-F22</f>
        <v>3.0322258661355517E-5</v>
      </c>
      <c r="O22" s="7"/>
      <c r="P22" s="7">
        <f>+K22-G22</f>
        <v>-2.4134165269942831E-4</v>
      </c>
      <c r="Q22" s="59"/>
      <c r="R22" s="8"/>
    </row>
    <row r="23" spans="1:18" x14ac:dyDescent="0.25">
      <c r="A23" s="9" t="s">
        <v>25</v>
      </c>
      <c r="B23" s="36">
        <v>2246693.8599999994</v>
      </c>
      <c r="C23" s="6">
        <v>3101343.0100000002</v>
      </c>
      <c r="D23" s="37">
        <f>SUM(B23:C23)</f>
        <v>5348036.8699999992</v>
      </c>
      <c r="F23" s="48">
        <f t="shared" si="5"/>
        <v>3.3391840271871566E-2</v>
      </c>
      <c r="G23" s="10">
        <f t="shared" si="5"/>
        <v>2.7166404128089006E-2</v>
      </c>
      <c r="H23" s="37"/>
      <c r="J23" s="51">
        <v>2.758355024315913E-2</v>
      </c>
      <c r="K23" s="11">
        <v>2.057730485731419E-2</v>
      </c>
      <c r="L23" s="37"/>
      <c r="M23" s="10"/>
      <c r="N23" s="57">
        <f>+J23-F23</f>
        <v>-5.8082900287124359E-3</v>
      </c>
      <c r="O23" s="7"/>
      <c r="P23" s="7">
        <f>+K23-G23</f>
        <v>-6.5890992707748168E-3</v>
      </c>
      <c r="Q23" s="59"/>
      <c r="R23" s="8"/>
    </row>
    <row r="24" spans="1:18" x14ac:dyDescent="0.25">
      <c r="A24" s="9" t="s">
        <v>26</v>
      </c>
      <c r="B24" s="36">
        <v>648403.28999999957</v>
      </c>
      <c r="C24" s="6">
        <v>1246196.2199999995</v>
      </c>
      <c r="D24" s="37">
        <f>SUM(B24:C24)</f>
        <v>1894599.5099999991</v>
      </c>
      <c r="F24" s="48">
        <f t="shared" si="5"/>
        <v>9.6369957104151284E-3</v>
      </c>
      <c r="G24" s="10">
        <f t="shared" si="5"/>
        <v>1.0916132148638695E-2</v>
      </c>
      <c r="H24" s="37"/>
      <c r="J24" s="51">
        <v>6.3017048032431508E-3</v>
      </c>
      <c r="K24" s="11">
        <v>8.5926614878722961E-3</v>
      </c>
      <c r="L24" s="37"/>
      <c r="M24" s="10"/>
      <c r="N24" s="57">
        <f>+J24-F24</f>
        <v>-3.3352909071719776E-3</v>
      </c>
      <c r="O24" s="7"/>
      <c r="P24" s="7">
        <f>+K24-G24</f>
        <v>-2.3234706607663993E-3</v>
      </c>
      <c r="Q24" s="59"/>
      <c r="R24" s="8"/>
    </row>
    <row r="25" spans="1:18" x14ac:dyDescent="0.25">
      <c r="A25" s="17" t="s">
        <v>27</v>
      </c>
      <c r="B25" s="38">
        <f>SUM(B21:B24)</f>
        <v>12119744.119999995</v>
      </c>
      <c r="C25" s="13">
        <f t="shared" ref="C25" si="6">SUM(C21:C24)</f>
        <v>20216370.839999996</v>
      </c>
      <c r="D25" s="39">
        <f>SUM(D21:D24)</f>
        <v>32336114.959999993</v>
      </c>
      <c r="F25" s="49">
        <f>SUM(F21:F24)</f>
        <v>0.18013160003517104</v>
      </c>
      <c r="G25" s="14">
        <f>SUM(G21:G24)</f>
        <v>0.17708653911285813</v>
      </c>
      <c r="H25" s="37"/>
      <c r="J25" s="52">
        <f>SUM(J21:J24)</f>
        <v>0.17673651966630821</v>
      </c>
      <c r="K25" s="15">
        <f>SUM(K21:K24)</f>
        <v>0.15452561092054312</v>
      </c>
      <c r="L25" s="37"/>
      <c r="M25" s="10"/>
      <c r="N25" s="65">
        <f>SUM(N21:N24)</f>
        <v>-3.3950803688628135E-3</v>
      </c>
      <c r="O25" s="7"/>
      <c r="P25" s="23">
        <f>SUM(P21:P24)</f>
        <v>-2.2560928192314991E-2</v>
      </c>
      <c r="Q25" s="59"/>
      <c r="R25" s="8"/>
    </row>
    <row r="26" spans="1:18" x14ac:dyDescent="0.25">
      <c r="A26" s="17"/>
      <c r="B26" s="36"/>
      <c r="C26" s="6"/>
      <c r="D26" s="37"/>
      <c r="F26" s="48"/>
      <c r="G26" s="10"/>
      <c r="H26" s="37"/>
      <c r="J26" s="51"/>
      <c r="K26" s="11"/>
      <c r="L26" s="37"/>
      <c r="M26" s="10"/>
      <c r="N26" s="57"/>
      <c r="O26" s="7"/>
      <c r="P26" s="7"/>
      <c r="Q26" s="59"/>
      <c r="R26" s="8"/>
    </row>
    <row r="27" spans="1:18" x14ac:dyDescent="0.25">
      <c r="A27" s="5" t="s">
        <v>28</v>
      </c>
      <c r="B27" s="36"/>
      <c r="C27" s="6"/>
      <c r="D27" s="37"/>
      <c r="F27" s="36"/>
      <c r="G27" s="6"/>
      <c r="H27" s="37"/>
      <c r="J27" s="51"/>
      <c r="K27" s="11"/>
      <c r="L27" s="37"/>
      <c r="M27" s="6"/>
      <c r="N27" s="57"/>
      <c r="O27" s="7"/>
      <c r="P27" s="7"/>
      <c r="Q27" s="59"/>
      <c r="R27" s="8"/>
    </row>
    <row r="28" spans="1:18" x14ac:dyDescent="0.25">
      <c r="A28" s="9" t="s">
        <v>29</v>
      </c>
      <c r="B28" s="36">
        <v>7863920.7499999981</v>
      </c>
      <c r="C28" s="6">
        <v>10921177.089999998</v>
      </c>
      <c r="D28" s="37">
        <f>SUM(B28:C28)</f>
        <v>18785097.839999996</v>
      </c>
      <c r="F28" s="48">
        <f>+B28/B$35</f>
        <v>9.0208349095648954E-2</v>
      </c>
      <c r="G28" s="10">
        <f t="shared" ref="G28:G29" si="7">+C28/C$35</f>
        <v>9.2182924431963534E-2</v>
      </c>
      <c r="H28" s="37"/>
      <c r="J28" s="51">
        <v>9.5137505329193309E-2</v>
      </c>
      <c r="K28" s="11">
        <v>9.400753443514917E-2</v>
      </c>
      <c r="L28" s="37"/>
      <c r="M28" s="10"/>
      <c r="N28" s="57">
        <f>+J28-F28</f>
        <v>4.9291562335443545E-3</v>
      </c>
      <c r="O28" s="7"/>
      <c r="P28" s="7">
        <f>+K28-G28</f>
        <v>1.8246100031856366E-3</v>
      </c>
      <c r="Q28" s="59"/>
      <c r="R28" s="8"/>
    </row>
    <row r="29" spans="1:18" x14ac:dyDescent="0.25">
      <c r="A29" s="9" t="s">
        <v>30</v>
      </c>
      <c r="B29" s="36">
        <v>145510.62000000002</v>
      </c>
      <c r="C29" s="6">
        <v>357885.97999999986</v>
      </c>
      <c r="D29" s="37">
        <f>SUM(B29:C29)</f>
        <v>503396.59999999986</v>
      </c>
      <c r="F29" s="48">
        <f>+B29/B$35</f>
        <v>1.6691766389029701E-3</v>
      </c>
      <c r="G29" s="10">
        <f t="shared" si="7"/>
        <v>3.0208260499509222E-3</v>
      </c>
      <c r="H29" s="37"/>
      <c r="J29" s="51">
        <v>3.5510319065402275E-3</v>
      </c>
      <c r="K29" s="11">
        <v>4.8273916471805282E-3</v>
      </c>
      <c r="L29" s="37"/>
      <c r="M29" s="10"/>
      <c r="N29" s="57">
        <f>+J29-F29</f>
        <v>1.8818552676372574E-3</v>
      </c>
      <c r="O29" s="7"/>
      <c r="P29" s="7">
        <f>+K29-G29</f>
        <v>1.806565597229606E-3</v>
      </c>
      <c r="Q29" s="59"/>
      <c r="R29" s="8"/>
    </row>
    <row r="30" spans="1:18" x14ac:dyDescent="0.25">
      <c r="A30" s="17" t="s">
        <v>31</v>
      </c>
      <c r="B30" s="38">
        <f>SUM(B28:B29)</f>
        <v>8009431.3699999982</v>
      </c>
      <c r="C30" s="13">
        <f>SUM(C28:C29)</f>
        <v>11279063.069999998</v>
      </c>
      <c r="D30" s="39">
        <f>SUM(D28:D29)</f>
        <v>19288494.439999998</v>
      </c>
      <c r="F30" s="49">
        <f>SUM(F28:F29)</f>
        <v>9.1877525734551921E-2</v>
      </c>
      <c r="G30" s="14">
        <f>SUM(G28:G29)</f>
        <v>9.5203750481914456E-2</v>
      </c>
      <c r="H30" s="37"/>
      <c r="J30" s="52">
        <f>SUM(J28:J29)</f>
        <v>9.8688537235733537E-2</v>
      </c>
      <c r="K30" s="15">
        <f>SUM(K28:K29)</f>
        <v>9.8834926082329702E-2</v>
      </c>
      <c r="L30" s="37"/>
      <c r="M30" s="10"/>
      <c r="N30" s="65">
        <f>SUM(N28:N29)</f>
        <v>6.8110115011816123E-3</v>
      </c>
      <c r="O30" s="7"/>
      <c r="P30" s="23">
        <f>SUM(P28:P29)</f>
        <v>3.6311756004152426E-3</v>
      </c>
      <c r="Q30" s="59"/>
      <c r="R30" s="10"/>
    </row>
    <row r="31" spans="1:18" x14ac:dyDescent="0.25">
      <c r="A31" s="18"/>
      <c r="B31" s="36"/>
      <c r="C31" s="6"/>
      <c r="D31" s="37"/>
      <c r="F31" s="48"/>
      <c r="G31" s="10"/>
      <c r="H31" s="37"/>
      <c r="J31" s="51"/>
      <c r="K31" s="11"/>
      <c r="L31" s="37"/>
      <c r="M31" s="10"/>
      <c r="N31" s="57"/>
      <c r="O31" s="7"/>
      <c r="P31" s="7"/>
      <c r="Q31" s="59"/>
      <c r="R31" s="10"/>
    </row>
    <row r="32" spans="1:18" ht="15.75" thickBot="1" x14ac:dyDescent="0.3">
      <c r="A32" s="17" t="s">
        <v>5</v>
      </c>
      <c r="B32" s="40">
        <f>+B16+B18+B25+B30</f>
        <v>63084914.460000008</v>
      </c>
      <c r="C32" s="19">
        <f>+C16+C18+C25+C30</f>
        <v>100935201.91999999</v>
      </c>
      <c r="D32" s="41">
        <f>+D16+D18+D25+D30</f>
        <v>164020116.38</v>
      </c>
      <c r="F32" s="50">
        <f>+F16+F18+F25+F30</f>
        <v>0.87864949996219033</v>
      </c>
      <c r="G32" s="20">
        <f>+G16+G18+G25+G30</f>
        <v>0.87456411171270476</v>
      </c>
      <c r="H32" s="37"/>
      <c r="J32" s="53">
        <f>+J16+J18+J25+J30</f>
        <v>0.99669364851048536</v>
      </c>
      <c r="K32" s="21">
        <f>+K16+K18+K25+K30</f>
        <v>0.7983248543147653</v>
      </c>
      <c r="L32" s="37"/>
      <c r="M32" s="10"/>
      <c r="N32" s="66">
        <f>+N16+N18+N25+N30</f>
        <v>0.11804414854829494</v>
      </c>
      <c r="O32" s="7"/>
      <c r="P32" s="24">
        <f>+P16+P18+P25+P30</f>
        <v>-7.6239257397939492E-2</v>
      </c>
      <c r="Q32" s="59"/>
      <c r="R32" s="10"/>
    </row>
    <row r="33" spans="1:18" ht="15.75" thickTop="1" x14ac:dyDescent="0.25">
      <c r="A33" s="17"/>
      <c r="B33" s="36"/>
      <c r="C33" s="6"/>
      <c r="D33" s="42"/>
      <c r="F33" s="36"/>
      <c r="G33" s="6"/>
      <c r="H33" s="37"/>
      <c r="J33" s="51"/>
      <c r="K33" s="11"/>
      <c r="L33" s="37"/>
      <c r="M33" s="6"/>
      <c r="N33" s="57"/>
      <c r="O33" s="7"/>
      <c r="P33" s="7"/>
      <c r="Q33" s="59"/>
      <c r="R33" s="6"/>
    </row>
    <row r="34" spans="1:18" x14ac:dyDescent="0.25">
      <c r="A34" s="17" t="s">
        <v>32</v>
      </c>
      <c r="B34" s="36">
        <v>67282720.620000005</v>
      </c>
      <c r="C34" s="6">
        <v>114160968.65000002</v>
      </c>
      <c r="D34" s="37">
        <f>SUM(B34:C34)</f>
        <v>181443689.27000004</v>
      </c>
      <c r="F34" s="48">
        <f>+F32</f>
        <v>0.87864949996219033</v>
      </c>
      <c r="G34" s="10">
        <f>+G32</f>
        <v>0.87456411171270476</v>
      </c>
      <c r="H34" s="37"/>
      <c r="J34" s="51">
        <f>+J32</f>
        <v>0.99669364851048536</v>
      </c>
      <c r="K34" s="11">
        <f>+K32</f>
        <v>0.7983248543147653</v>
      </c>
      <c r="L34" s="37"/>
      <c r="M34" s="10"/>
      <c r="N34" s="57">
        <f>+N32</f>
        <v>0.11804414854829494</v>
      </c>
      <c r="O34" s="7"/>
      <c r="P34" s="7">
        <f>+P32</f>
        <v>-7.6239257397939492E-2</v>
      </c>
      <c r="Q34" s="59"/>
      <c r="R34" s="10"/>
    </row>
    <row r="35" spans="1:18" x14ac:dyDescent="0.25">
      <c r="A35" s="17" t="s">
        <v>33</v>
      </c>
      <c r="B35" s="36">
        <v>87175087.770000011</v>
      </c>
      <c r="C35" s="6">
        <v>118472885.92000002</v>
      </c>
      <c r="D35" s="37">
        <f>SUM(B35:C35)</f>
        <v>205647973.69000003</v>
      </c>
      <c r="F35" s="48">
        <f>+F30+F18</f>
        <v>0.19942250217019772</v>
      </c>
      <c r="G35" s="10">
        <f>+G30+G18</f>
        <v>0.25374229416762406</v>
      </c>
      <c r="H35" s="37"/>
      <c r="J35" s="48">
        <f>+J30+J18</f>
        <v>0.1857612151453831</v>
      </c>
      <c r="K35" s="10">
        <f>+K30+K18</f>
        <v>0.21673248632107078</v>
      </c>
      <c r="L35" s="37"/>
      <c r="M35" s="10"/>
      <c r="N35" s="57">
        <f>+N30+N18</f>
        <v>-1.366128702481462E-2</v>
      </c>
      <c r="O35" s="7"/>
      <c r="P35" s="7">
        <f>+P30+P18</f>
        <v>-3.7009807846553236E-2</v>
      </c>
      <c r="Q35" s="59"/>
      <c r="R35" s="10"/>
    </row>
    <row r="36" spans="1:18" ht="15.75" thickBot="1" x14ac:dyDescent="0.3">
      <c r="A36" s="17"/>
      <c r="B36" s="43"/>
      <c r="C36" s="44"/>
      <c r="D36" s="45"/>
      <c r="F36" s="43"/>
      <c r="G36" s="44"/>
      <c r="H36" s="45"/>
      <c r="J36" s="43"/>
      <c r="K36" s="44"/>
      <c r="L36" s="45"/>
      <c r="M36" s="6"/>
      <c r="N36" s="67"/>
      <c r="O36" s="68"/>
      <c r="P36" s="68"/>
      <c r="Q36" s="45"/>
      <c r="R36" s="6"/>
    </row>
    <row r="38" spans="1:18" x14ac:dyDescent="0.25">
      <c r="A38" s="30" t="s">
        <v>73</v>
      </c>
      <c r="P38"/>
    </row>
    <row r="39" spans="1:18" x14ac:dyDescent="0.25">
      <c r="A39" t="s">
        <v>78</v>
      </c>
      <c r="P39"/>
    </row>
    <row r="40" spans="1:18" x14ac:dyDescent="0.25">
      <c r="A40" t="s">
        <v>74</v>
      </c>
      <c r="P40"/>
    </row>
    <row r="41" spans="1:18" x14ac:dyDescent="0.25">
      <c r="A41" t="s">
        <v>75</v>
      </c>
      <c r="P41"/>
    </row>
    <row r="42" spans="1:18" x14ac:dyDescent="0.25">
      <c r="A42" t="s">
        <v>76</v>
      </c>
      <c r="P42"/>
    </row>
  </sheetData>
  <pageMargins left="1" right="0.5" top="1.5" bottom="0.5" header="0.5" footer="0.3"/>
  <pageSetup scale="54" fitToHeight="0" orientation="portrait" r:id="rId1"/>
  <headerFooter scaleWithDoc="0">
    <oddHeader>&amp;C
&amp;"Times New Roman,Bold"&amp;12Louisville Gas and Electric Company
Case No. 2016-00371&amp;R&amp;"Times New Roman,Bold"&amp;12Attachment to Response to AG-1 Question No. 228
Page &amp;P of &amp;N
Meiman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23" ma:contentTypeDescription="Create a new document." ma:contentTypeScope="" ma:versionID="94be6cab25ab8256bbb1fc79dd2dfe04">
  <xsd:schema xmlns:xsd="http://www.w3.org/2001/XMLSchema" xmlns:xs="http://www.w3.org/2001/XMLSchema" xmlns:p="http://schemas.microsoft.com/office/2006/metadata/properties" xmlns:ns2="54fcda00-7b58-44a7-b108-8bd10a8a08ba" targetNamespace="http://schemas.microsoft.com/office/2006/metadata/properties" ma:root="true" ma:fieldsID="31a0ed52fb81a01592d427fec12e496b" ns2:_="">
    <xsd:import namespace="54fcda00-7b58-44a7-b108-8bd10a8a08ba"/>
    <xsd:element name="properties">
      <xsd:complexType>
        <xsd:sequence>
          <xsd:element name="documentManagement">
            <xsd:complexType>
              <xsd:all>
                <xsd:element ref="ns2:Rate_x0020_Case_x0020_Type"/>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Filed_x0020_Documents" minOccurs="0"/>
                <xsd:element ref="ns2:Document_x0020_Date" minOccurs="0"/>
                <xsd:element ref="ns2: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Rate_x0020_Case_x0020_Type" ma:index="2" ma:displayName="Rate Case Jurisdiction" ma:format="Dropdown" ma:internalName="Rate_x0020_Case_x0020_Type">
      <xsd:simpleType>
        <xsd:restriction base="dms:Choice">
          <xsd:enumeration value="Kentucky"/>
          <xsd:enumeration value="Virginia"/>
          <xsd:enumeration value="Tennessee"/>
          <xsd:enumeration value="FERC"/>
        </xsd:restriction>
      </xsd:simpleType>
    </xsd:element>
    <xsd:element name="Company" ma:index="3"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4" ma:displayName="Year" ma:format="Dropdown" ma:internalName="Year">
      <xsd:simpleType>
        <xsd:restriction base="dms:Choice">
          <xsd:enumeration value="2016"/>
          <xsd:enumeration value="2015"/>
          <xsd:enumeration value="2014"/>
        </xsd:restriction>
      </xsd:simpleType>
    </xsd:element>
    <xsd:element name="Document_x0020_Type" ma:index="5" ma:displayName="Document Type" ma:format="Dropdown" ma:internalName="Document_x0020_Type">
      <xsd:simpleType>
        <xsd:restriction base="dms:Choice">
          <xsd:enumeration value="General Information"/>
          <xsd:enumeration value="Application"/>
          <xsd:enumeration value="Orders"/>
          <xsd:enumeration value="Testimony"/>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6" nillable="true" ma:displayName="Filing Requirement" ma:format="Dropdown" ma:internalName="Filing_x0020_Requirement">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restriction>
      </xsd:simpleType>
    </xsd:element>
    <xsd:element name="Witness_x0020_Testimony" ma:index="7" nillable="true" ma:displayName="Witness" ma:format="Dropdown" ma:internalName="Witness_x0020_Testimony">
      <xsd:simpleType>
        <xsd:restriction base="dms:Choice">
          <xsd:enumeration value="Arbough, Daniel K."/>
          <xsd:enumeration value="Bellar, Lonnie E."/>
          <xsd:enumeration value="Blake, Kent W."/>
          <xsd:enumeration value="Conroy, Robert M."/>
          <xsd:enumeration value="Garrett, Christopher M."/>
          <xsd:enumeration value="Lovekamp, Rick E."/>
          <xsd:enumeration value="Malloy, John P."/>
          <xsd:enumeration value="McKenzie, Adrien M. (FINCAP, Inc.)"/>
          <xsd:enumeration value="Meiman, Greg J."/>
          <xsd:enumeration value="Metts, Heather D."/>
          <xsd:enumeration value="Murphy, J. Clay"/>
          <xsd:enumeration value="Rahn, Derek"/>
          <xsd:enumeration value="Scott, Valerie L."/>
          <xsd:enumeration value="Seelye, Steve (The Prime Group)"/>
          <xsd:enumeration value="Sinclair, David S."/>
          <xsd:enumeration value="Spanos, John J. (Gannett Fleming)"/>
          <xsd:enumeration value="Staffieri, Victor A."/>
          <xsd:enumeration value="Straight, Scott"/>
          <xsd:enumeration value="Thompson, Paul W."/>
          <xsd:enumeration value="z - eFiled/Filed"/>
        </xsd:restriction>
      </xsd:simpleType>
    </xsd:element>
    <xsd:element name="Intervemprs" ma:index="8" nillable="true" ma:displayName="Data Request Party" ma:format="Dropdown" ma:internalName="Intervemprs">
      <xsd:simpleType>
        <xsd:restriction base="dms:Choice">
          <xsd:enumeration value="0-Data Response Tracking Sheet"/>
          <xsd:enumeration value="KY Public Service Commission - PSC"/>
          <xsd:enumeration value="Association of Community Ministries - ACM"/>
          <xsd:enumeration value="Attorney General - AG"/>
          <xsd:enumeration value="AT&amp;T"/>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9" nillable="true" ma:displayName="Data Request Round" ma:format="Dropdown" ma:internalName="Round">
      <xsd:simpleType>
        <xsd:restriction base="dms:Choice">
          <xsd:enumeration value="DR1"/>
          <xsd:enumeration value="DR1 Attachments"/>
          <xsd:enumeration value="DR1 eFiled/Filed"/>
          <xsd:enumeration value="DR2"/>
          <xsd:enumeration value="DR2 Attachments"/>
          <xsd:enumeration value="DR2 eFiled/Filed"/>
          <xsd:enumeration value="DR3"/>
          <xsd:enumeration value="DR3 Attachments"/>
          <xsd:enumeration value="DR3 eFiled/Filed"/>
          <xsd:enumeration value="Post"/>
          <xsd:enumeration value="Post Attachments"/>
          <xsd:enumeration value="Post eFiled/Filed"/>
          <xsd:enumeration value="PSC DR2/Intervenors DR1"/>
        </xsd:restriction>
      </xsd:simpleType>
    </xsd:element>
    <xsd:element name="Data_x0020_Request_x0020_Question_x0020_No_x002e_" ma:index="10" nillable="true" ma:displayName="Data Request Question No." ma:format="Dropdown" ma:internalName="Data_x0020_Request_x0020_Question_x0020_No_x002e_">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Filed_x0020_Documents" ma:index="11" nillable="true" ma:displayName="Filed Documents (Internal Use Only)" ma:format="Dropdown" ma:internalName="Filed_x0020_Documents">
      <xsd:simpleType>
        <xsd:restriction base="dms:Choice">
          <xsd:enumeration value="Application/Filing Requirements/Testimony"/>
          <xsd:enumeration value="PSC DR 1"/>
          <xsd:enumeration value="PSC DR 2/Intervenor DR 1"/>
          <xsd:enumeration value="PSC DR 3/Intervenor DR 2"/>
        </xsd:restriction>
      </xsd:simpleType>
    </xsd:element>
    <xsd:element name="Document_x0020_Date" ma:index="12" nillable="true" ma:displayName="Document Date (Internal Use Only)" ma:format="DateOnly" ma:internalName="Document_x0020_Date">
      <xsd:simpleType>
        <xsd:restriction base="dms:DateTime"/>
      </xsd:simpleType>
    </xsd:element>
    <xsd:element name="Status_x0020__x0028_Internal_x0020_Use_x0020_Only_x0029_" ma:index="13"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Document_x0020_Date xmlns="54fcda00-7b58-44a7-b108-8bd10a8a08ba" xsi:nil="true"/>
    <Status_x0020__x0028_Internal_x0020_Use_x0020_Only_x0029_ xmlns="54fcda00-7b58-44a7-b108-8bd10a8a08ba"/>
    <Filing_x0020_Requirement xmlns="54fcda00-7b58-44a7-b108-8bd10a8a08ba" xsi:nil="true"/>
    <Round xmlns="54fcda00-7b58-44a7-b108-8bd10a8a08ba">DR1 Attachments</Round>
    <Rate_x0020_Case_x0020_Type xmlns="54fcda00-7b58-44a7-b108-8bd10a8a08ba">Kentucky</Rate_x0020_Case_x0020_Type>
    <Data_x0020_Request_x0020_Question_x0020_No_x002e_ xmlns="54fcda00-7b58-44a7-b108-8bd10a8a08ba">228</Data_x0020_Request_x0020_Question_x0020_No_x002e_>
    <Year xmlns="54fcda00-7b58-44a7-b108-8bd10a8a08ba">2016</Year>
    <Document_x0020_Type xmlns="54fcda00-7b58-44a7-b108-8bd10a8a08ba">Data Requests</Document_x0020_Type>
    <Witness_x0020_Testimony xmlns="54fcda00-7b58-44a7-b108-8bd10a8a08ba" xsi:nil="true"/>
    <Intervemprs xmlns="54fcda00-7b58-44a7-b108-8bd10a8a08ba">Attorney General - AG</Intervemprs>
    <Filed_x0020_Documents xmlns="54fcda00-7b58-44a7-b108-8bd10a8a08ba" xsi:nil="true"/>
  </documentManagement>
</p:properties>
</file>

<file path=customXml/itemProps1.xml><?xml version="1.0" encoding="utf-8"?>
<ds:datastoreItem xmlns:ds="http://schemas.openxmlformats.org/officeDocument/2006/customXml" ds:itemID="{52ADC00F-CB1C-4B18-9995-F69512DA2ECC}"/>
</file>

<file path=customXml/itemProps2.xml><?xml version="1.0" encoding="utf-8"?>
<ds:datastoreItem xmlns:ds="http://schemas.openxmlformats.org/officeDocument/2006/customXml" ds:itemID="{B04F8480-84BB-4BB0-B295-FEF3D370F198}"/>
</file>

<file path=customXml/itemProps3.xml><?xml version="1.0" encoding="utf-8"?>
<ds:datastoreItem xmlns:ds="http://schemas.openxmlformats.org/officeDocument/2006/customXml" ds:itemID="{E65A5A90-2BC5-45AD-8920-362B00E5AA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vt:lpstr>
      <vt:lpstr>2016</vt:lpstr>
      <vt:lpstr>2015</vt:lpstr>
      <vt:lpstr>'2015'!Print_Area</vt:lpstr>
      <vt:lpstr>'2016'!Print_Area</vt:lpstr>
      <vt:lpstr>Overview!Print_Area</vt:lpstr>
    </vt:vector>
  </TitlesOfParts>
  <Company>Information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Shultz, Cathy</dc:creator>
  <cp:lastModifiedBy>Byrd, Jonathan</cp:lastModifiedBy>
  <cp:lastPrinted>2017-01-18T21:45:03Z</cp:lastPrinted>
  <dcterms:created xsi:type="dcterms:W3CDTF">2017-01-16T18:44:45Z</dcterms:created>
  <dcterms:modified xsi:type="dcterms:W3CDTF">2017-01-18T21:45:05Z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