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CASES\1645 Kentucky Utilities - LG&amp;E\KU\GAW Work\CCOSS with Updated forecasted hourly loads\"/>
    </mc:Choice>
  </mc:AlternateContent>
  <bookViews>
    <workbookView xWindow="0" yWindow="0" windowWidth="20490" windowHeight="7455" firstSheet="3" activeTab="6"/>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Alloc">'Alloc Pct'!$D$12:$BF$608</definedName>
    <definedName name="classify">'Classification Factors'!$D$13:$Q$99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64" i="12" l="1"/>
  <c r="AZ64" i="12"/>
  <c r="AV64" i="12"/>
  <c r="AR64" i="12"/>
  <c r="AN64" i="12"/>
  <c r="AJ64" i="12"/>
  <c r="AF64" i="12"/>
  <c r="AB64" i="12"/>
  <c r="X64" i="12"/>
  <c r="T64" i="12"/>
  <c r="P64" i="12"/>
  <c r="L64" i="12"/>
  <c r="BD63" i="12"/>
  <c r="AZ63" i="12"/>
  <c r="AV63" i="12"/>
  <c r="AR63" i="12"/>
  <c r="AN63" i="12"/>
  <c r="AJ63" i="12"/>
  <c r="AF63" i="12"/>
  <c r="AB63" i="12"/>
  <c r="X63" i="12"/>
  <c r="T63" i="12"/>
  <c r="P63" i="12"/>
  <c r="L63" i="12"/>
  <c r="T77" i="15" l="1"/>
  <c r="S77" i="15"/>
  <c r="R77" i="15"/>
  <c r="Q77" i="15"/>
  <c r="P77" i="15"/>
  <c r="O77" i="15"/>
  <c r="N77" i="15"/>
  <c r="M77" i="15"/>
  <c r="L77" i="15"/>
  <c r="K77" i="15"/>
  <c r="J77" i="15"/>
  <c r="I77" i="15"/>
  <c r="V89" i="15"/>
  <c r="H88" i="15"/>
  <c r="V87" i="15"/>
  <c r="V85" i="15"/>
  <c r="V83" i="15"/>
  <c r="V81" i="15"/>
  <c r="H80" i="15"/>
  <c r="V79" i="15"/>
  <c r="T78" i="15"/>
  <c r="S78" i="15"/>
  <c r="R78" i="15"/>
  <c r="Q78" i="15"/>
  <c r="P78" i="15"/>
  <c r="O78" i="15"/>
  <c r="N78" i="15"/>
  <c r="M78" i="15"/>
  <c r="L78" i="15"/>
  <c r="K78" i="15"/>
  <c r="J78" i="15"/>
  <c r="I78" i="15"/>
  <c r="V78" i="15" s="1"/>
  <c r="V76" i="15"/>
  <c r="H75" i="15"/>
  <c r="V74" i="15"/>
  <c r="V72" i="15"/>
  <c r="T71" i="15"/>
  <c r="S71" i="15"/>
  <c r="R71" i="15"/>
  <c r="Q71" i="15"/>
  <c r="P71" i="15"/>
  <c r="O71" i="15"/>
  <c r="N71" i="15"/>
  <c r="M71" i="15"/>
  <c r="L71" i="15"/>
  <c r="K71" i="15"/>
  <c r="J71" i="15"/>
  <c r="I71" i="15"/>
  <c r="V71" i="15" s="1"/>
  <c r="T70" i="15"/>
  <c r="S70" i="15"/>
  <c r="R70" i="15"/>
  <c r="Q70" i="15"/>
  <c r="P70" i="15"/>
  <c r="O70" i="15"/>
  <c r="N70" i="15"/>
  <c r="M70" i="15"/>
  <c r="L70" i="15"/>
  <c r="K70" i="15"/>
  <c r="J70" i="15"/>
  <c r="J80" i="15" s="1"/>
  <c r="J82" i="15" s="1"/>
  <c r="I70" i="15"/>
  <c r="V70" i="15" s="1"/>
  <c r="V69" i="15"/>
  <c r="H68" i="15"/>
  <c r="H73" i="15" s="1"/>
  <c r="V67" i="15"/>
  <c r="T80" i="15" l="1"/>
  <c r="T82" i="15" s="1"/>
  <c r="R80" i="15"/>
  <c r="R82" i="15" s="1"/>
  <c r="P80" i="15"/>
  <c r="P82" i="15" s="1"/>
  <c r="N80" i="15"/>
  <c r="N82" i="15" s="1"/>
  <c r="L80" i="15"/>
  <c r="L82" i="15" s="1"/>
  <c r="V77" i="15"/>
  <c r="K80" i="15"/>
  <c r="K82" i="15" s="1"/>
  <c r="O80" i="15"/>
  <c r="O82" i="15" s="1"/>
  <c r="S80" i="15"/>
  <c r="S82" i="15" s="1"/>
  <c r="M80" i="15"/>
  <c r="M82" i="15" s="1"/>
  <c r="Q80" i="15"/>
  <c r="Q82" i="15" s="1"/>
  <c r="I80" i="15"/>
  <c r="I82" i="15" s="1"/>
  <c r="H84" i="15"/>
  <c r="D64" i="14"/>
  <c r="C64" i="14"/>
  <c r="G64" i="12"/>
  <c r="BF64" i="14" s="1"/>
  <c r="G63" i="12"/>
  <c r="H63" i="12" s="1"/>
  <c r="AW84" i="12"/>
  <c r="BE83" i="12"/>
  <c r="BE84" i="12" s="1"/>
  <c r="BA83" i="12"/>
  <c r="BA84" i="12" s="1"/>
  <c r="AW83" i="12"/>
  <c r="AS83" i="12"/>
  <c r="AS84" i="12" s="1"/>
  <c r="AO83" i="12"/>
  <c r="AO84" i="12" s="1"/>
  <c r="AK83" i="12"/>
  <c r="AK84" i="12" s="1"/>
  <c r="AG83" i="12"/>
  <c r="AG84" i="12" s="1"/>
  <c r="AC83" i="12"/>
  <c r="AC84" i="12" s="1"/>
  <c r="Y83" i="12"/>
  <c r="Y84" i="12" s="1"/>
  <c r="U83" i="12"/>
  <c r="U84" i="12" s="1"/>
  <c r="Q83" i="12"/>
  <c r="Q84" i="12" s="1"/>
  <c r="M83" i="12"/>
  <c r="M84" i="12" s="1"/>
  <c r="V82" i="15" l="1"/>
  <c r="V80" i="15"/>
  <c r="H86" i="15"/>
  <c r="Q64" i="14"/>
  <c r="AB64" i="14"/>
  <c r="AL64" i="14"/>
  <c r="AW64" i="14"/>
  <c r="BB64" i="14"/>
  <c r="H64" i="12"/>
  <c r="H64" i="14" s="1"/>
  <c r="R64" i="14"/>
  <c r="AC64" i="14"/>
  <c r="AN64" i="14"/>
  <c r="AX64" i="14"/>
  <c r="I64" i="14"/>
  <c r="N64" i="14"/>
  <c r="T64" i="14"/>
  <c r="Y64" i="14"/>
  <c r="AD64" i="14"/>
  <c r="AJ64" i="14"/>
  <c r="AO64" i="14"/>
  <c r="AT64" i="14"/>
  <c r="AZ64" i="14"/>
  <c r="BE64" i="14"/>
  <c r="L64" i="14"/>
  <c r="V64" i="14"/>
  <c r="AG64" i="14"/>
  <c r="AR64" i="14"/>
  <c r="M64" i="14"/>
  <c r="X64" i="14"/>
  <c r="AH64" i="14"/>
  <c r="AS64" i="14"/>
  <c r="BD64" i="14"/>
  <c r="J64" i="14"/>
  <c r="P64" i="14"/>
  <c r="U64" i="14"/>
  <c r="Z64" i="14"/>
  <c r="AF64" i="14"/>
  <c r="AK64" i="14"/>
  <c r="AP64" i="14"/>
  <c r="AV64" i="14"/>
  <c r="BA64" i="14"/>
  <c r="I84" i="12"/>
  <c r="M85" i="12" s="1"/>
  <c r="D24" i="1"/>
  <c r="G38" i="9"/>
  <c r="D140" i="1"/>
  <c r="D139" i="1"/>
  <c r="H90" i="15" l="1"/>
  <c r="G64" i="14"/>
  <c r="Q85" i="12"/>
  <c r="Q62" i="12" s="1"/>
  <c r="AG85" i="12"/>
  <c r="AG62" i="12" s="1"/>
  <c r="AW85" i="12"/>
  <c r="AW62" i="12" s="1"/>
  <c r="U85" i="12"/>
  <c r="U62" i="12" s="1"/>
  <c r="AO85" i="12"/>
  <c r="AO62" i="12" s="1"/>
  <c r="AC85" i="12"/>
  <c r="AC62" i="12" s="1"/>
  <c r="AS85" i="12"/>
  <c r="AS62" i="12" s="1"/>
  <c r="BE85" i="12"/>
  <c r="BE62" i="12" s="1"/>
  <c r="Y85" i="12"/>
  <c r="Y62" i="12" s="1"/>
  <c r="AK85" i="12"/>
  <c r="AK62" i="12" s="1"/>
  <c r="BA85" i="12"/>
  <c r="BA62" i="12" s="1"/>
  <c r="M62" i="12"/>
  <c r="I61" i="12"/>
  <c r="H61" i="12"/>
  <c r="AT61" i="12"/>
  <c r="AP61" i="12"/>
  <c r="AL61" i="12"/>
  <c r="AH61" i="12"/>
  <c r="AD61" i="12"/>
  <c r="Z61" i="12"/>
  <c r="V61" i="12"/>
  <c r="R61" i="12"/>
  <c r="N61" i="12"/>
  <c r="G85" i="12" l="1"/>
  <c r="I85" i="12" s="1"/>
  <c r="I62" i="12" s="1"/>
  <c r="G61" i="12"/>
  <c r="J61" i="12"/>
  <c r="H40" i="15"/>
  <c r="G460" i="10"/>
  <c r="R24" i="15"/>
  <c r="T104" i="15"/>
  <c r="T24" i="15" s="1"/>
  <c r="S104" i="15"/>
  <c r="S24" i="15" s="1"/>
  <c r="R104" i="15"/>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I18" i="15"/>
  <c r="Q19" i="15"/>
  <c r="F100" i="15"/>
  <c r="T98" i="15"/>
  <c r="T21" i="15" s="1"/>
  <c r="S98" i="15"/>
  <c r="S21" i="15" s="1"/>
  <c r="R98" i="15"/>
  <c r="R21" i="15" s="1"/>
  <c r="Q98" i="15"/>
  <c r="Q21" i="15" s="1"/>
  <c r="P98" i="15"/>
  <c r="P21" i="15" s="1"/>
  <c r="O98" i="15"/>
  <c r="O21" i="15" s="1"/>
  <c r="N98" i="15"/>
  <c r="N21" i="15" s="1"/>
  <c r="M98" i="15"/>
  <c r="M19" i="15" s="1"/>
  <c r="L98" i="15"/>
  <c r="L21" i="15" s="1"/>
  <c r="K98" i="15"/>
  <c r="J98" i="15"/>
  <c r="J21" i="15" s="1"/>
  <c r="I98" i="15"/>
  <c r="I19"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V15" i="15"/>
  <c r="G62" i="12" l="1"/>
  <c r="I21" i="15"/>
  <c r="M21" i="15"/>
  <c r="V18" i="15"/>
  <c r="V24" i="15"/>
  <c r="H98" i="15"/>
  <c r="J19" i="15"/>
  <c r="N19" i="15"/>
  <c r="R19" i="15"/>
  <c r="K19" i="15"/>
  <c r="O19" i="15"/>
  <c r="S19" i="15"/>
  <c r="K21" i="15"/>
  <c r="V21" i="15" s="1"/>
  <c r="H104" i="15"/>
  <c r="H95" i="15"/>
  <c r="L19" i="15"/>
  <c r="P19" i="15"/>
  <c r="T19" i="15"/>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12" i="14"/>
  <c r="D307" i="10" l="1"/>
  <c r="D306" i="10"/>
  <c r="D305"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AY381" i="10"/>
  <c r="AU381" i="10"/>
  <c r="AQ381" i="10"/>
  <c r="AM381" i="10"/>
  <c r="AI381" i="10"/>
  <c r="AE381" i="10"/>
  <c r="AA381" i="10"/>
  <c r="W381" i="10"/>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AY327" i="10"/>
  <c r="AU327" i="10"/>
  <c r="AQ327" i="10"/>
  <c r="AM327" i="10"/>
  <c r="AI327" i="10"/>
  <c r="AE327" i="10"/>
  <c r="AA327" i="10"/>
  <c r="W327" i="10"/>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AY300" i="10"/>
  <c r="AU300" i="10"/>
  <c r="AQ300" i="10"/>
  <c r="AM300" i="10"/>
  <c r="AI300" i="10"/>
  <c r="AE300" i="10"/>
  <c r="AA300" i="10"/>
  <c r="W300" i="10"/>
  <c r="S300" i="10"/>
  <c r="O300" i="10"/>
  <c r="W310" i="10" l="1"/>
  <c r="AM310" i="10"/>
  <c r="BC310" i="10"/>
  <c r="W395" i="10"/>
  <c r="AM395" i="10"/>
  <c r="BC395" i="10"/>
  <c r="W329" i="10"/>
  <c r="W348" i="10" s="1"/>
  <c r="W435" i="10" s="1"/>
  <c r="AM329" i="10"/>
  <c r="BC329" i="10"/>
  <c r="O346" i="10"/>
  <c r="AE346" i="10"/>
  <c r="AU346" i="10"/>
  <c r="AU348" i="10" s="1"/>
  <c r="AU435" i="10" s="1"/>
  <c r="AA310" i="10"/>
  <c r="AQ310" i="10"/>
  <c r="AQ395" i="10"/>
  <c r="S395" i="10"/>
  <c r="AI395" i="10"/>
  <c r="AY395" i="10"/>
  <c r="O310" i="10"/>
  <c r="O48" i="12"/>
  <c r="AE310" i="10"/>
  <c r="AE48" i="12"/>
  <c r="AU310" i="10"/>
  <c r="AU48" i="12"/>
  <c r="AA395" i="10"/>
  <c r="AA51" i="12"/>
  <c r="AQ51" i="12"/>
  <c r="S310" i="10"/>
  <c r="S48" i="12"/>
  <c r="AI310" i="10"/>
  <c r="AI348" i="10" s="1"/>
  <c r="AI48" i="12"/>
  <c r="AY310" i="10"/>
  <c r="AY48" i="12"/>
  <c r="AA329" i="10"/>
  <c r="AQ329" i="10"/>
  <c r="S346" i="10"/>
  <c r="AI346" i="10"/>
  <c r="AY346" i="10"/>
  <c r="O395" i="10"/>
  <c r="AE395" i="10"/>
  <c r="AU395" i="10"/>
  <c r="O329" i="10"/>
  <c r="AE329" i="10"/>
  <c r="AU329" i="10"/>
  <c r="W346" i="10"/>
  <c r="AM346" i="10"/>
  <c r="BC346" i="10"/>
  <c r="S329" i="10"/>
  <c r="AI329" i="10"/>
  <c r="AY329" i="10"/>
  <c r="AA346" i="10"/>
  <c r="AQ346" i="10"/>
  <c r="AQ348" i="10" s="1"/>
  <c r="AQ435" i="10" s="1"/>
  <c r="O51" i="12"/>
  <c r="AE51" i="12"/>
  <c r="AU51" i="12"/>
  <c r="S51" i="12"/>
  <c r="AI51" i="12"/>
  <c r="AY51" i="12"/>
  <c r="W51" i="12"/>
  <c r="AM51" i="12"/>
  <c r="BC51" i="12"/>
  <c r="BC348" i="10"/>
  <c r="BC435" i="10" s="1"/>
  <c r="AE348" i="10"/>
  <c r="AE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6" i="14"/>
  <c r="BE76" i="14"/>
  <c r="BD76" i="14"/>
  <c r="BB76" i="14"/>
  <c r="BA76" i="14"/>
  <c r="AZ76" i="14"/>
  <c r="AX76" i="14"/>
  <c r="AW76" i="14"/>
  <c r="AV76" i="14"/>
  <c r="AT76" i="14"/>
  <c r="AS76" i="14"/>
  <c r="AR76" i="14"/>
  <c r="AP76" i="14"/>
  <c r="AO76" i="14"/>
  <c r="AN76" i="14"/>
  <c r="AL76" i="14"/>
  <c r="AK76" i="14"/>
  <c r="AJ76" i="14"/>
  <c r="AH76" i="14"/>
  <c r="AG76" i="14"/>
  <c r="AF76" i="14"/>
  <c r="AD76" i="14"/>
  <c r="AC76" i="14"/>
  <c r="AB76" i="14"/>
  <c r="Z76" i="14"/>
  <c r="Y76" i="14"/>
  <c r="X76" i="14"/>
  <c r="V76" i="14"/>
  <c r="U76" i="14"/>
  <c r="T76" i="14"/>
  <c r="R76" i="14"/>
  <c r="Q76" i="14"/>
  <c r="P76" i="14"/>
  <c r="N76" i="14"/>
  <c r="M76" i="14"/>
  <c r="L76" i="14"/>
  <c r="J76" i="14"/>
  <c r="I76" i="14"/>
  <c r="H76" i="14"/>
  <c r="G76" i="14"/>
  <c r="BF75" i="14"/>
  <c r="BE75" i="14"/>
  <c r="BD75" i="14"/>
  <c r="BB75" i="14"/>
  <c r="BA75" i="14"/>
  <c r="AZ75" i="14"/>
  <c r="AX75" i="14"/>
  <c r="AW75" i="14"/>
  <c r="AV75" i="14"/>
  <c r="AT75" i="14"/>
  <c r="AS75" i="14"/>
  <c r="AR75" i="14"/>
  <c r="AP75" i="14"/>
  <c r="AO75" i="14"/>
  <c r="AN75" i="14"/>
  <c r="AL75" i="14"/>
  <c r="AK75" i="14"/>
  <c r="AJ75" i="14"/>
  <c r="AH75" i="14"/>
  <c r="AG75" i="14"/>
  <c r="AF75" i="14"/>
  <c r="AD75" i="14"/>
  <c r="AC75" i="14"/>
  <c r="AB75" i="14"/>
  <c r="Z75" i="14"/>
  <c r="Y75" i="14"/>
  <c r="X75" i="14"/>
  <c r="V75" i="14"/>
  <c r="U75" i="14"/>
  <c r="T75" i="14"/>
  <c r="R75" i="14"/>
  <c r="Q75" i="14"/>
  <c r="P75" i="14"/>
  <c r="N75" i="14"/>
  <c r="M75" i="14"/>
  <c r="L75" i="14"/>
  <c r="G75" i="14" s="1"/>
  <c r="I75" i="14"/>
  <c r="H75" i="14"/>
  <c r="BF71" i="14"/>
  <c r="BE71" i="14"/>
  <c r="BD71" i="14"/>
  <c r="BB71" i="14"/>
  <c r="BA71" i="14"/>
  <c r="AZ71" i="14"/>
  <c r="AX71" i="14"/>
  <c r="AW71" i="14"/>
  <c r="AV71" i="14"/>
  <c r="AT71" i="14"/>
  <c r="AS71" i="14"/>
  <c r="AR71" i="14"/>
  <c r="AP71" i="14"/>
  <c r="AO71" i="14"/>
  <c r="AN71" i="14"/>
  <c r="AL71" i="14"/>
  <c r="AK71" i="14"/>
  <c r="AJ71" i="14"/>
  <c r="AH71" i="14"/>
  <c r="AG71" i="14"/>
  <c r="AF71" i="14"/>
  <c r="AD71" i="14"/>
  <c r="AC71" i="14"/>
  <c r="AB71" i="14"/>
  <c r="Z71" i="14"/>
  <c r="Y71" i="14"/>
  <c r="X71" i="14"/>
  <c r="V71" i="14"/>
  <c r="U71" i="14"/>
  <c r="T71" i="14"/>
  <c r="R71" i="14"/>
  <c r="Q71" i="14"/>
  <c r="P71" i="14"/>
  <c r="N71" i="14"/>
  <c r="M71" i="14"/>
  <c r="L71" i="14"/>
  <c r="G71" i="14" s="1"/>
  <c r="J71" i="14"/>
  <c r="I71" i="14"/>
  <c r="H71" i="14"/>
  <c r="BF70" i="14"/>
  <c r="BE70" i="14"/>
  <c r="BD70" i="14"/>
  <c r="BB70" i="14"/>
  <c r="BA70" i="14"/>
  <c r="AZ70" i="14"/>
  <c r="AX70" i="14"/>
  <c r="AW70" i="14"/>
  <c r="AV70" i="14"/>
  <c r="AT70" i="14"/>
  <c r="AS70" i="14"/>
  <c r="AR70" i="14"/>
  <c r="AP70" i="14"/>
  <c r="AO70" i="14"/>
  <c r="AN70" i="14"/>
  <c r="AL70" i="14"/>
  <c r="AK70" i="14"/>
  <c r="AJ70" i="14"/>
  <c r="AH70" i="14"/>
  <c r="AG70" i="14"/>
  <c r="AF70" i="14"/>
  <c r="AD70" i="14"/>
  <c r="AC70" i="14"/>
  <c r="AB70" i="14"/>
  <c r="Z70" i="14"/>
  <c r="Y70" i="14"/>
  <c r="X70" i="14"/>
  <c r="V70" i="14"/>
  <c r="U70" i="14"/>
  <c r="T70" i="14"/>
  <c r="R70" i="14"/>
  <c r="Q70" i="14"/>
  <c r="P70" i="14"/>
  <c r="N70" i="14"/>
  <c r="M70" i="14"/>
  <c r="L70" i="14"/>
  <c r="G70" i="14" s="1"/>
  <c r="I70" i="14"/>
  <c r="H70" i="14"/>
  <c r="BF66" i="14"/>
  <c r="BE66" i="14"/>
  <c r="BD66" i="14"/>
  <c r="BB66" i="14"/>
  <c r="BA66" i="14"/>
  <c r="AZ66" i="14"/>
  <c r="AX66" i="14"/>
  <c r="AW66" i="14"/>
  <c r="AV66" i="14"/>
  <c r="AT66" i="14"/>
  <c r="AS66" i="14"/>
  <c r="AR66" i="14"/>
  <c r="AP66" i="14"/>
  <c r="AO66" i="14"/>
  <c r="AN66" i="14"/>
  <c r="AL66" i="14"/>
  <c r="AK66" i="14"/>
  <c r="AJ66" i="14"/>
  <c r="AH66" i="14"/>
  <c r="AG66" i="14"/>
  <c r="AF66" i="14"/>
  <c r="AD66" i="14"/>
  <c r="AC66" i="14"/>
  <c r="AB66" i="14"/>
  <c r="Z66" i="14"/>
  <c r="Y66" i="14"/>
  <c r="X66" i="14"/>
  <c r="V66" i="14"/>
  <c r="U66" i="14"/>
  <c r="T66" i="14"/>
  <c r="R66" i="14"/>
  <c r="Q66" i="14"/>
  <c r="P66" i="14"/>
  <c r="N66" i="14"/>
  <c r="M66" i="14"/>
  <c r="L66" i="14"/>
  <c r="G66" i="14" s="1"/>
  <c r="J66" i="14"/>
  <c r="I66" i="14"/>
  <c r="H66"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S348" i="10" l="1"/>
  <c r="AM348" i="10"/>
  <c r="G63" i="14"/>
  <c r="G61" i="14"/>
  <c r="G62" i="14"/>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Y249" i="10" s="1"/>
  <c r="AU247" i="10"/>
  <c r="AQ247" i="10"/>
  <c r="AM247" i="10"/>
  <c r="AI247" i="10"/>
  <c r="AI249" i="10" s="1"/>
  <c r="AE247" i="10"/>
  <c r="AA247" i="10"/>
  <c r="W247" i="10"/>
  <c r="S247" i="10"/>
  <c r="S249" i="10" s="1"/>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U173" i="10" s="1"/>
  <c r="AQ171" i="10"/>
  <c r="AM171" i="10"/>
  <c r="AI171" i="10"/>
  <c r="AE171" i="10"/>
  <c r="AE173" i="10" s="1"/>
  <c r="AA171" i="10"/>
  <c r="W171" i="10"/>
  <c r="S171" i="10"/>
  <c r="O171" i="10"/>
  <c r="O173" i="10" s="1"/>
  <c r="BC163" i="10"/>
  <c r="AY163" i="10"/>
  <c r="AU163" i="10"/>
  <c r="AQ163" i="10"/>
  <c r="AM163" i="10"/>
  <c r="AI163" i="10"/>
  <c r="AE163" i="10"/>
  <c r="AA163" i="10"/>
  <c r="W163" i="10"/>
  <c r="S163" i="10"/>
  <c r="O163" i="10"/>
  <c r="V31" i="15" l="1"/>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AE154" i="10"/>
  <c r="AE192" i="10" s="1"/>
  <c r="AE203" i="10" s="1"/>
  <c r="AE287" i="10" s="1"/>
  <c r="AE464" i="10" s="1"/>
  <c r="AU154" i="10"/>
  <c r="AU192" i="10" s="1"/>
  <c r="AU203" i="10" s="1"/>
  <c r="AU287" i="10" s="1"/>
  <c r="AU289" i="10" s="1"/>
  <c r="AU60" i="12" s="1"/>
  <c r="O289" i="10"/>
  <c r="O60" i="12" s="1"/>
  <c r="O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AI128" i="10"/>
  <c r="BC126" i="10"/>
  <c r="AY126" i="10"/>
  <c r="AY128" i="10" s="1"/>
  <c r="AU126" i="10"/>
  <c r="AQ126" i="10"/>
  <c r="AM126" i="10"/>
  <c r="AI126" i="10"/>
  <c r="AE126" i="10"/>
  <c r="AA126" i="10"/>
  <c r="W126" i="10"/>
  <c r="S126" i="10"/>
  <c r="O126" i="10"/>
  <c r="BC117" i="10"/>
  <c r="AY117" i="10"/>
  <c r="AU117" i="10"/>
  <c r="AQ117" i="10"/>
  <c r="AM117" i="10"/>
  <c r="AI117" i="10"/>
  <c r="AE117" i="10"/>
  <c r="AA117" i="10"/>
  <c r="W117" i="10"/>
  <c r="S117" i="10"/>
  <c r="S128" i="10" s="1"/>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U464" i="10" l="1"/>
  <c r="W128" i="10"/>
  <c r="AM128" i="10"/>
  <c r="BC128" i="10"/>
  <c r="O87" i="10"/>
  <c r="O45" i="12" s="1"/>
  <c r="AA128" i="10"/>
  <c r="AQ128" i="10"/>
  <c r="O128" i="10"/>
  <c r="AE128" i="10"/>
  <c r="AU128" i="10"/>
  <c r="S87" i="10"/>
  <c r="S45" i="12" s="1"/>
  <c r="O38" i="12"/>
  <c r="AQ289" i="10"/>
  <c r="AQ60" i="12" s="1"/>
  <c r="AQ464" i="10"/>
  <c r="O100" i="10"/>
  <c r="AY289" i="10"/>
  <c r="AY60" i="12" s="1"/>
  <c r="AY464" i="10"/>
  <c r="AA289" i="10"/>
  <c r="AA60" i="12" s="1"/>
  <c r="AA464" i="10"/>
  <c r="S100" i="10"/>
  <c r="S132" i="10" s="1"/>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D54" i="1"/>
  <c r="Q54" i="1" s="1"/>
  <c r="O243" i="1" l="1"/>
  <c r="O132" i="10"/>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O373" i="1"/>
  <c r="O226" i="1"/>
  <c r="O18" i="9"/>
  <c r="O387" i="1"/>
  <c r="W387" i="1" s="1"/>
  <c r="G41" i="10"/>
  <c r="G49" i="10"/>
  <c r="O242" i="1"/>
  <c r="W242" i="1" s="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8" i="14"/>
  <c r="D78" i="14"/>
  <c r="C78" i="14"/>
  <c r="E77" i="14"/>
  <c r="D77" i="14"/>
  <c r="C77" i="14"/>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D63" i="14"/>
  <c r="C63"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H24" i="12"/>
  <c r="G24" i="12"/>
  <c r="J23" i="12"/>
  <c r="J23" i="14" s="1"/>
  <c r="I23" i="12"/>
  <c r="H23" i="12"/>
  <c r="G23" i="12"/>
  <c r="J22" i="12"/>
  <c r="J22" i="14" s="1"/>
  <c r="I22" i="12"/>
  <c r="H22" i="12"/>
  <c r="G22" i="12"/>
  <c r="J21" i="12"/>
  <c r="I21" i="12"/>
  <c r="H21" i="12"/>
  <c r="G21" i="12"/>
  <c r="J20" i="12"/>
  <c r="I20" i="12"/>
  <c r="H20" i="12"/>
  <c r="G20" i="12"/>
  <c r="J19" i="12"/>
  <c r="I19" i="12"/>
  <c r="H19" i="12"/>
  <c r="G19" i="12"/>
  <c r="J18" i="12"/>
  <c r="I18" i="12"/>
  <c r="H18" i="12"/>
  <c r="G18" i="12"/>
  <c r="J17" i="12"/>
  <c r="I17" i="12"/>
  <c r="H17" i="12"/>
  <c r="G17" i="12"/>
  <c r="J16" i="12"/>
  <c r="I16" i="12"/>
  <c r="H16" i="12"/>
  <c r="G16" i="12"/>
  <c r="J15" i="12"/>
  <c r="I15" i="12"/>
  <c r="H15" i="12"/>
  <c r="H15" i="14" s="1"/>
  <c r="J14" i="12"/>
  <c r="I14" i="12"/>
  <c r="H14" i="12"/>
  <c r="G14" i="12"/>
  <c r="J13" i="12"/>
  <c r="I13" i="12"/>
  <c r="H13" i="12"/>
  <c r="G13" i="12"/>
  <c r="G12" i="12"/>
  <c r="BB12" i="14" s="1"/>
  <c r="J12" i="12"/>
  <c r="I12" i="12"/>
  <c r="H12" i="12"/>
  <c r="D138" i="10" l="1"/>
  <c r="D177" i="10"/>
  <c r="D295" i="10"/>
  <c r="J16" i="14"/>
  <c r="J17" i="14"/>
  <c r="J18" i="14"/>
  <c r="J19" i="14"/>
  <c r="J20" i="14"/>
  <c r="J21" i="14"/>
  <c r="W241" i="1"/>
  <c r="H31" i="14"/>
  <c r="H32" i="14"/>
  <c r="H33" i="14"/>
  <c r="H16" i="14"/>
  <c r="H17" i="14"/>
  <c r="H18" i="14"/>
  <c r="H19" i="14"/>
  <c r="H20" i="14"/>
  <c r="H21" i="14"/>
  <c r="H22" i="14"/>
  <c r="H23" i="14"/>
  <c r="D24" i="10"/>
  <c r="I16" i="14"/>
  <c r="I17" i="14"/>
  <c r="I18" i="14"/>
  <c r="I19" i="14"/>
  <c r="I20" i="14"/>
  <c r="I21" i="14"/>
  <c r="I22" i="14"/>
  <c r="I23" i="14"/>
  <c r="I24" i="14"/>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L376" i="10" s="1"/>
  <c r="AW32" i="14"/>
  <c r="AB32" i="14"/>
  <c r="AR32" i="14"/>
  <c r="V32" i="14"/>
  <c r="Q32" i="14"/>
  <c r="AL32" i="14"/>
  <c r="BB33" i="14"/>
  <c r="AW33" i="14"/>
  <c r="AR33" i="14"/>
  <c r="AL33" i="14"/>
  <c r="AG33" i="14"/>
  <c r="AB33" i="14"/>
  <c r="V33" i="14"/>
  <c r="Q33" i="14"/>
  <c r="L33" i="14"/>
  <c r="L231" i="10" s="1"/>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M231" i="10" s="1"/>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L50" i="10" s="1"/>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M39" i="10" s="1"/>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L57" i="10" s="1"/>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M30" i="10" s="1"/>
  <c r="AR24" i="14"/>
  <c r="V24" i="14"/>
  <c r="AL24" i="14"/>
  <c r="Q24" i="14"/>
  <c r="BB24" i="14"/>
  <c r="AG24" i="14"/>
  <c r="L24" i="14"/>
  <c r="L30" i="10" s="1"/>
  <c r="AW24" i="14"/>
  <c r="AB24" i="14"/>
  <c r="BB25" i="14"/>
  <c r="AW25" i="14"/>
  <c r="AR25" i="14"/>
  <c r="AL25" i="14"/>
  <c r="AG25" i="14"/>
  <c r="AB25" i="14"/>
  <c r="V25" i="14"/>
  <c r="Q25" i="14"/>
  <c r="L25" i="14"/>
  <c r="L38" i="10" s="1"/>
  <c r="BF25" i="14"/>
  <c r="BA25" i="14"/>
  <c r="AV25" i="14"/>
  <c r="AP25" i="14"/>
  <c r="AK25" i="14"/>
  <c r="AF25" i="14"/>
  <c r="Z25" i="14"/>
  <c r="U25" i="14"/>
  <c r="P25" i="14"/>
  <c r="BE25" i="14"/>
  <c r="AZ25" i="14"/>
  <c r="AT25" i="14"/>
  <c r="AO25" i="14"/>
  <c r="AJ25" i="14"/>
  <c r="AD25" i="14"/>
  <c r="Y25" i="14"/>
  <c r="T25" i="14"/>
  <c r="N25" i="14"/>
  <c r="BD25" i="14"/>
  <c r="AH25" i="14"/>
  <c r="M25" i="14"/>
  <c r="M38" i="10" s="1"/>
  <c r="AX25" i="14"/>
  <c r="AC25" i="14"/>
  <c r="AS25" i="14"/>
  <c r="X25" i="14"/>
  <c r="R25" i="14"/>
  <c r="AN25" i="14"/>
  <c r="BD26" i="14"/>
  <c r="AX26" i="14"/>
  <c r="AS26" i="14"/>
  <c r="AN26" i="14"/>
  <c r="AH26" i="14"/>
  <c r="AC26" i="14"/>
  <c r="X26" i="14"/>
  <c r="R26" i="14"/>
  <c r="M26" i="14"/>
  <c r="M56" i="10" s="1"/>
  <c r="BB26" i="14"/>
  <c r="AW26" i="14"/>
  <c r="AR26" i="14"/>
  <c r="AL26" i="14"/>
  <c r="AG26" i="14"/>
  <c r="AB26" i="14"/>
  <c r="V26" i="14"/>
  <c r="Q26" i="14"/>
  <c r="L26" i="14"/>
  <c r="L56" i="10" s="1"/>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M41" i="10" s="1"/>
  <c r="BB27" i="14"/>
  <c r="AW27" i="14"/>
  <c r="AR27" i="14"/>
  <c r="AL27" i="14"/>
  <c r="AG27" i="14"/>
  <c r="AB27" i="14"/>
  <c r="V27" i="14"/>
  <c r="Q27" i="14"/>
  <c r="L27" i="14"/>
  <c r="L49" i="10" s="1"/>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L295" i="10" s="1"/>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98" i="10"/>
  <c r="M407" i="10"/>
  <c r="M406" i="10"/>
  <c r="M252"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M58" i="10" s="1"/>
  <c r="BB31" i="14"/>
  <c r="AW31" i="14"/>
  <c r="AR31" i="14"/>
  <c r="AL31" i="14"/>
  <c r="AG31" i="14"/>
  <c r="AB31" i="14"/>
  <c r="V31" i="14"/>
  <c r="Q31" i="14"/>
  <c r="L31" i="14"/>
  <c r="L58" i="10" s="1"/>
  <c r="AP31" i="14"/>
  <c r="U31" i="14"/>
  <c r="BF31" i="14"/>
  <c r="AK31" i="14"/>
  <c r="P31" i="14"/>
  <c r="BA31" i="14"/>
  <c r="AF31" i="14"/>
  <c r="AV31" i="14"/>
  <c r="Z31" i="14"/>
  <c r="L253" i="10"/>
  <c r="L263" i="10"/>
  <c r="L399" i="10"/>
  <c r="L254" i="10"/>
  <c r="L260" i="10"/>
  <c r="L268"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12" i="14"/>
  <c r="R12" i="14"/>
  <c r="X12" i="14"/>
  <c r="AC12" i="14"/>
  <c r="AH12" i="14"/>
  <c r="AN12" i="14"/>
  <c r="AS12" i="14"/>
  <c r="AX12" i="14"/>
  <c r="BD12" i="14"/>
  <c r="N12" i="14"/>
  <c r="T12" i="14"/>
  <c r="Y12" i="14"/>
  <c r="AD12" i="14"/>
  <c r="AJ12" i="14"/>
  <c r="AO12" i="14"/>
  <c r="AT12" i="14"/>
  <c r="AZ12" i="14"/>
  <c r="BE12" i="14"/>
  <c r="P12" i="14"/>
  <c r="U12" i="14"/>
  <c r="Z12" i="14"/>
  <c r="AF12" i="14"/>
  <c r="AK12" i="14"/>
  <c r="AP12" i="14"/>
  <c r="AV12" i="14"/>
  <c r="BA12" i="14"/>
  <c r="BF12" i="14"/>
  <c r="L12" i="14"/>
  <c r="Q12" i="14"/>
  <c r="V12" i="14"/>
  <c r="AB12" i="14"/>
  <c r="AG12" i="14"/>
  <c r="AL12" i="14"/>
  <c r="AR12" i="14"/>
  <c r="AW12" i="14"/>
  <c r="L42" i="10"/>
  <c r="M49" i="10"/>
  <c r="N1" i="10"/>
  <c r="N61" i="10" l="1"/>
  <c r="M35" i="10"/>
  <c r="M40" i="12" s="1"/>
  <c r="M149" i="10"/>
  <c r="L245" i="10"/>
  <c r="L31" i="10"/>
  <c r="M306" i="10"/>
  <c r="M305" i="10"/>
  <c r="L59" i="10"/>
  <c r="L54" i="10"/>
  <c r="L177" i="10"/>
  <c r="L306" i="10"/>
  <c r="M307" i="10"/>
  <c r="M177" i="10"/>
  <c r="M100" i="15"/>
  <c r="L100" i="15"/>
  <c r="K100" i="15"/>
  <c r="J100" i="15"/>
  <c r="M53" i="10"/>
  <c r="L305" i="10"/>
  <c r="V16" i="15"/>
  <c r="I100" i="15"/>
  <c r="T100" i="15"/>
  <c r="S100" i="15"/>
  <c r="R100" i="15"/>
  <c r="M229" i="10"/>
  <c r="L229" i="10"/>
  <c r="M295" i="10"/>
  <c r="Q100" i="15"/>
  <c r="P100" i="15"/>
  <c r="O100" i="15"/>
  <c r="N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N39" i="10"/>
  <c r="M151" i="10"/>
  <c r="L60" i="10"/>
  <c r="N138" i="10"/>
  <c r="M138" i="10"/>
  <c r="L151" i="10"/>
  <c r="G12" i="14"/>
  <c r="N59" i="10"/>
  <c r="N245" i="10"/>
  <c r="L138" i="10"/>
  <c r="L169" i="10"/>
  <c r="N54" i="10"/>
  <c r="L149" i="10"/>
  <c r="L170" i="10"/>
  <c r="N31" i="10"/>
  <c r="L150" i="10"/>
  <c r="O1" i="10"/>
  <c r="P1" i="10" s="1"/>
  <c r="P149" i="10" s="1"/>
  <c r="L43" i="12" l="1"/>
  <c r="H100" i="15"/>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X475" i="1" s="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X471" i="1" s="1"/>
  <c r="U470" i="1"/>
  <c r="J470" i="10" s="1"/>
  <c r="BJ470" i="10" s="1"/>
  <c r="T470" i="1"/>
  <c r="I470" i="10" s="1"/>
  <c r="BI470" i="10" s="1"/>
  <c r="S470" i="1"/>
  <c r="X470" i="1" s="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X467" i="1" s="1"/>
  <c r="U462" i="1"/>
  <c r="J462" i="10" s="1"/>
  <c r="BJ462" i="10" s="1"/>
  <c r="T462" i="1"/>
  <c r="I462" i="10" s="1"/>
  <c r="BI462" i="10" s="1"/>
  <c r="S462" i="1"/>
  <c r="X462" i="1" s="1"/>
  <c r="U451" i="1"/>
  <c r="J451" i="10" s="1"/>
  <c r="BJ451" i="10" s="1"/>
  <c r="T451" i="1"/>
  <c r="I451" i="10" s="1"/>
  <c r="BI451" i="10" s="1"/>
  <c r="S451" i="1"/>
  <c r="U450" i="1"/>
  <c r="J450" i="10" s="1"/>
  <c r="BJ450" i="10" s="1"/>
  <c r="T450" i="1"/>
  <c r="I450" i="10" s="1"/>
  <c r="BI450" i="10" s="1"/>
  <c r="S450" i="1"/>
  <c r="U449" i="1"/>
  <c r="J449" i="10" s="1"/>
  <c r="T449" i="1"/>
  <c r="I449" i="10" s="1"/>
  <c r="S449" i="1"/>
  <c r="X449" i="1" s="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X428" i="1" s="1"/>
  <c r="U425" i="1"/>
  <c r="J425" i="10" s="1"/>
  <c r="BJ425" i="10" s="1"/>
  <c r="T425" i="1"/>
  <c r="I425" i="10" s="1"/>
  <c r="BI425" i="10" s="1"/>
  <c r="S425" i="1"/>
  <c r="X425" i="1" s="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X415" i="1" s="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X411" i="1" s="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I416" i="10" s="1"/>
  <c r="S406" i="1"/>
  <c r="U402" i="1"/>
  <c r="J402" i="10" s="1"/>
  <c r="BJ402" i="10" s="1"/>
  <c r="T402" i="1"/>
  <c r="I402" i="10" s="1"/>
  <c r="BI402" i="10" s="1"/>
  <c r="S402" i="1"/>
  <c r="X402" i="1" s="1"/>
  <c r="U401" i="1"/>
  <c r="J401" i="10" s="1"/>
  <c r="BJ401" i="10" s="1"/>
  <c r="T401" i="1"/>
  <c r="I401" i="10" s="1"/>
  <c r="BI401" i="10" s="1"/>
  <c r="S401" i="1"/>
  <c r="T400" i="1"/>
  <c r="I400" i="10" s="1"/>
  <c r="S400" i="1"/>
  <c r="H400" i="10" s="1"/>
  <c r="T399" i="1"/>
  <c r="I399" i="10" s="1"/>
  <c r="S399" i="1"/>
  <c r="T398" i="1"/>
  <c r="I398" i="10" s="1"/>
  <c r="I403" i="10" s="1"/>
  <c r="S398" i="1"/>
  <c r="U392" i="1"/>
  <c r="J392" i="10" s="1"/>
  <c r="BJ392" i="10" s="1"/>
  <c r="T392" i="1"/>
  <c r="I392" i="10" s="1"/>
  <c r="BI392" i="10" s="1"/>
  <c r="S392" i="1"/>
  <c r="X392" i="1" s="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X384" i="1" s="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X375" i="1" s="1"/>
  <c r="U374" i="1"/>
  <c r="J374" i="10" s="1"/>
  <c r="BJ374" i="10" s="1"/>
  <c r="T374" i="1"/>
  <c r="I374" i="10" s="1"/>
  <c r="BI374" i="10" s="1"/>
  <c r="S374" i="1"/>
  <c r="X374" i="1" s="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X362" i="1" s="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X324" i="1" s="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X315" i="1" s="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X262" i="1" s="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X239" i="1" s="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X228" i="1" s="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X160" i="1" s="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121" i="1" l="1"/>
  <c r="X125"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H319" i="10"/>
  <c r="BH319" i="10" s="1"/>
  <c r="E15" i="12"/>
  <c r="E15" i="14" s="1"/>
  <c r="H299" i="10"/>
  <c r="BH299" i="10" s="1"/>
  <c r="D199" i="1"/>
  <c r="H257" i="10" l="1"/>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F40" i="9"/>
  <c r="H39" i="9"/>
  <c r="H40" i="9" s="1"/>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98" i="10" l="1"/>
  <c r="H48" i="15"/>
  <c r="G446" i="10"/>
  <c r="H29" i="15"/>
  <c r="G85" i="10"/>
  <c r="H47" i="15"/>
  <c r="G126" i="10"/>
  <c r="H59" i="15"/>
  <c r="G117" i="10"/>
  <c r="H58"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168" i="1"/>
  <c r="K101" i="15"/>
  <c r="K17" i="15" s="1"/>
  <c r="J101" i="15"/>
  <c r="J17" i="15" s="1"/>
  <c r="H367" i="10"/>
  <c r="I120" i="1"/>
  <c r="I126" i="1" s="1"/>
  <c r="I323" i="1"/>
  <c r="I30" i="9" s="1"/>
  <c r="I343" i="1"/>
  <c r="I352" i="1"/>
  <c r="I354" i="1" s="1"/>
  <c r="I297" i="1"/>
  <c r="I185" i="1"/>
  <c r="I342" i="1"/>
  <c r="I344" i="1" s="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29" i="9"/>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G287" i="10" l="1"/>
  <c r="H28" i="15"/>
  <c r="H32" i="15" s="1"/>
  <c r="H34" i="15" s="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H42" i="15" l="1"/>
  <c r="H64" i="15" s="1"/>
  <c r="H65" i="15" s="1"/>
  <c r="H38" i="15"/>
  <c r="S139" i="1"/>
  <c r="X139" i="1" s="1"/>
  <c r="W139" i="1"/>
  <c r="S140" i="1"/>
  <c r="X140" i="1" s="1"/>
  <c r="W140" i="1"/>
  <c r="I346" i="1"/>
  <c r="I190" i="1"/>
  <c r="L101" i="15"/>
  <c r="L17" i="15" s="1"/>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H161" i="10" l="1"/>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M17" i="16" l="1"/>
  <c r="M16" i="16"/>
  <c r="M56" i="16"/>
  <c r="M57" i="16"/>
  <c r="H139" i="10"/>
  <c r="G72" i="12" s="1"/>
  <c r="I72" i="14" s="1"/>
  <c r="H140" i="10"/>
  <c r="G77" i="12" s="1"/>
  <c r="H72" i="12"/>
  <c r="H72" i="14" s="1"/>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3"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BD77" i="12" l="1"/>
  <c r="AZ77" i="12"/>
  <c r="AV77" i="12"/>
  <c r="AR77" i="12"/>
  <c r="AN77" i="12"/>
  <c r="AJ77" i="12"/>
  <c r="AF77" i="12"/>
  <c r="AB77" i="12"/>
  <c r="X77" i="12"/>
  <c r="T77" i="12"/>
  <c r="P77" i="12"/>
  <c r="L77" i="12"/>
  <c r="BB77" i="12"/>
  <c r="AT77" i="12"/>
  <c r="AL77" i="12"/>
  <c r="AD77" i="12"/>
  <c r="V77" i="12"/>
  <c r="N77" i="12"/>
  <c r="BA77" i="12"/>
  <c r="AS77" i="12"/>
  <c r="AK77" i="12"/>
  <c r="AC77" i="12"/>
  <c r="U77" i="12"/>
  <c r="M77" i="12"/>
  <c r="BC77" i="12"/>
  <c r="AY77" i="12"/>
  <c r="AU77" i="12"/>
  <c r="AQ77" i="12"/>
  <c r="AM77" i="12"/>
  <c r="AI77" i="12"/>
  <c r="AE77" i="12"/>
  <c r="AA77" i="12"/>
  <c r="W77" i="12"/>
  <c r="S77" i="12"/>
  <c r="O77" i="12"/>
  <c r="BF77" i="12"/>
  <c r="AX77" i="12"/>
  <c r="AP77" i="12"/>
  <c r="AH77" i="12"/>
  <c r="Z77" i="12"/>
  <c r="R77" i="12"/>
  <c r="BE77" i="12"/>
  <c r="AW77" i="12"/>
  <c r="AO77" i="12"/>
  <c r="AG77" i="12"/>
  <c r="Y77" i="12"/>
  <c r="Q77" i="12"/>
  <c r="BC72" i="12"/>
  <c r="AY72" i="12"/>
  <c r="AU72" i="12"/>
  <c r="AQ72" i="12"/>
  <c r="AM72" i="12"/>
  <c r="AI72" i="12"/>
  <c r="AE72" i="12"/>
  <c r="AA72" i="12"/>
  <c r="W72" i="12"/>
  <c r="S72" i="12"/>
  <c r="O72" i="12"/>
  <c r="BA72" i="12"/>
  <c r="AS72" i="12"/>
  <c r="AO72" i="12"/>
  <c r="AG72" i="12"/>
  <c r="Y72" i="12"/>
  <c r="Q72" i="12"/>
  <c r="AZ72" i="12"/>
  <c r="AR72" i="12"/>
  <c r="AJ72" i="12"/>
  <c r="AB72" i="12"/>
  <c r="T72" i="12"/>
  <c r="L72" i="12"/>
  <c r="BF72" i="12"/>
  <c r="BB72" i="12"/>
  <c r="AX72" i="12"/>
  <c r="AT72" i="12"/>
  <c r="AP72" i="12"/>
  <c r="AL72" i="12"/>
  <c r="AH72" i="12"/>
  <c r="AD72" i="12"/>
  <c r="Z72" i="12"/>
  <c r="V72" i="12"/>
  <c r="R72" i="12"/>
  <c r="N72" i="12"/>
  <c r="BE72" i="12"/>
  <c r="AW72" i="12"/>
  <c r="AK72" i="12"/>
  <c r="AC72" i="12"/>
  <c r="U72" i="12"/>
  <c r="M72" i="12"/>
  <c r="BD72" i="12"/>
  <c r="AV72" i="12"/>
  <c r="AN72" i="12"/>
  <c r="AF72" i="12"/>
  <c r="X72" i="12"/>
  <c r="P72" i="12"/>
  <c r="J72" i="14"/>
  <c r="M101" i="15"/>
  <c r="H67" i="16"/>
  <c r="H33" i="16"/>
  <c r="H27" i="16"/>
  <c r="H26" i="16"/>
  <c r="H48" i="16"/>
  <c r="H63" i="16"/>
  <c r="J77" i="14"/>
  <c r="H77" i="12"/>
  <c r="H77" i="14" s="1"/>
  <c r="H66" i="16"/>
  <c r="H35" i="16"/>
  <c r="H31" i="16"/>
  <c r="H34" i="16"/>
  <c r="I77"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3" i="12"/>
  <c r="AY73" i="12"/>
  <c r="AU73" i="12"/>
  <c r="AQ73" i="12"/>
  <c r="AM73" i="12"/>
  <c r="AI73" i="12"/>
  <c r="AI74" i="12" s="1"/>
  <c r="AI58" i="12" s="1"/>
  <c r="AE73" i="12"/>
  <c r="AA73" i="12"/>
  <c r="W73" i="12"/>
  <c r="S73" i="12"/>
  <c r="S74" i="12" s="1"/>
  <c r="S58" i="12" s="1"/>
  <c r="O73" i="12"/>
  <c r="G74" i="12"/>
  <c r="I73" i="12"/>
  <c r="I73" i="14" s="1"/>
  <c r="J73" i="14"/>
  <c r="H73" i="14"/>
  <c r="T73" i="12"/>
  <c r="T73" i="14" s="1"/>
  <c r="R73" i="12"/>
  <c r="R73" i="14" s="1"/>
  <c r="BA73" i="12"/>
  <c r="BA73" i="14" s="1"/>
  <c r="AD73" i="12"/>
  <c r="AD73" i="14" s="1"/>
  <c r="L73" i="12"/>
  <c r="L73" i="14" s="1"/>
  <c r="AS73" i="12"/>
  <c r="AS73" i="14" s="1"/>
  <c r="BF73" i="12"/>
  <c r="BF73" i="14" s="1"/>
  <c r="Q73" i="12"/>
  <c r="Q73" i="14" s="1"/>
  <c r="AW73" i="12"/>
  <c r="AW73" i="14" s="1"/>
  <c r="N73" i="12"/>
  <c r="N73" i="14" s="1"/>
  <c r="AH73" i="12"/>
  <c r="AH73" i="14" s="1"/>
  <c r="Y73" i="12"/>
  <c r="Y73" i="14" s="1"/>
  <c r="AF73" i="12"/>
  <c r="AF73" i="14" s="1"/>
  <c r="X73" i="12"/>
  <c r="X73" i="14" s="1"/>
  <c r="V73" i="12"/>
  <c r="V73" i="14" s="1"/>
  <c r="AB73" i="12"/>
  <c r="AB73" i="14" s="1"/>
  <c r="U73" i="12"/>
  <c r="U73" i="14" s="1"/>
  <c r="M73" i="12"/>
  <c r="M73" i="14" s="1"/>
  <c r="Z73" i="12"/>
  <c r="Z73" i="14" s="1"/>
  <c r="AV73" i="12"/>
  <c r="AV73" i="14" s="1"/>
  <c r="AR73" i="12"/>
  <c r="AR73" i="14" s="1"/>
  <c r="BE73" i="12"/>
  <c r="BE73" i="14" s="1"/>
  <c r="AJ73" i="12"/>
  <c r="AJ73" i="14" s="1"/>
  <c r="AK73" i="12"/>
  <c r="AK73" i="14" s="1"/>
  <c r="AG73" i="12"/>
  <c r="AG73" i="14" s="1"/>
  <c r="AL73" i="12"/>
  <c r="AL73" i="14" s="1"/>
  <c r="AN73" i="12"/>
  <c r="AN73" i="14" s="1"/>
  <c r="BB73" i="12"/>
  <c r="BB73" i="14" s="1"/>
  <c r="P73" i="12"/>
  <c r="P73" i="14" s="1"/>
  <c r="AO73" i="12"/>
  <c r="AO73" i="14" s="1"/>
  <c r="AT73" i="12"/>
  <c r="AT73" i="14" s="1"/>
  <c r="AC73" i="12"/>
  <c r="AC73" i="14" s="1"/>
  <c r="AX73" i="12"/>
  <c r="AX73" i="14" s="1"/>
  <c r="AP73" i="12"/>
  <c r="AP73" i="14" s="1"/>
  <c r="AZ73" i="12"/>
  <c r="AZ73" i="14" s="1"/>
  <c r="BD73" i="12"/>
  <c r="BD73"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8"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O74" i="12" l="1"/>
  <c r="O58" i="12" s="1"/>
  <c r="AM74" i="12"/>
  <c r="AM58" i="12" s="1"/>
  <c r="BC74" i="12"/>
  <c r="BC58" i="12" s="1"/>
  <c r="H98" i="16"/>
  <c r="AA74" i="12"/>
  <c r="AA58" i="12" s="1"/>
  <c r="AQ74" i="12"/>
  <c r="AQ58" i="12" s="1"/>
  <c r="AY74" i="12"/>
  <c r="AY58" i="12" s="1"/>
  <c r="W74" i="12"/>
  <c r="W58" i="12" s="1"/>
  <c r="AU74" i="12"/>
  <c r="AU58" i="12" s="1"/>
  <c r="I344" i="10"/>
  <c r="AE74" i="12"/>
  <c r="AE58" i="12" s="1"/>
  <c r="H446" i="10"/>
  <c r="H117" i="10"/>
  <c r="H46" i="16" s="1"/>
  <c r="H337" i="10"/>
  <c r="I247" i="10"/>
  <c r="H99" i="16"/>
  <c r="H94" i="16"/>
  <c r="H86" i="16"/>
  <c r="H131" i="16"/>
  <c r="H130" i="16"/>
  <c r="I188" i="10"/>
  <c r="I98" i="10"/>
  <c r="M17" i="15"/>
  <c r="I446" i="10"/>
  <c r="I337" i="10"/>
  <c r="I346" i="10" s="1"/>
  <c r="I85" i="10"/>
  <c r="H32" i="16"/>
  <c r="H19" i="16"/>
  <c r="H20" i="16"/>
  <c r="H25" i="16"/>
  <c r="H65" i="16"/>
  <c r="H64" i="16"/>
  <c r="H24" i="16"/>
  <c r="J113" i="10"/>
  <c r="I16" i="10"/>
  <c r="I68" i="10"/>
  <c r="H85" i="16" s="1"/>
  <c r="X296" i="1"/>
  <c r="I379" i="10"/>
  <c r="I323" i="10"/>
  <c r="X18" i="1"/>
  <c r="J90" i="10"/>
  <c r="J18" i="10"/>
  <c r="X184" i="1"/>
  <c r="X72" i="1"/>
  <c r="T117" i="1"/>
  <c r="T128" i="1" s="1"/>
  <c r="J17" i="10"/>
  <c r="I78" i="12"/>
  <c r="I78" i="14" s="1"/>
  <c r="BC78" i="12"/>
  <c r="BC79" i="12" s="1"/>
  <c r="BC59" i="12" s="1"/>
  <c r="AY78" i="12"/>
  <c r="AY79" i="12" s="1"/>
  <c r="AY59" i="12" s="1"/>
  <c r="AU78" i="12"/>
  <c r="AU79" i="12" s="1"/>
  <c r="AU59" i="12" s="1"/>
  <c r="AQ78" i="12"/>
  <c r="AQ79" i="12" s="1"/>
  <c r="AQ59" i="12" s="1"/>
  <c r="AM78" i="12"/>
  <c r="AM79" i="12" s="1"/>
  <c r="AM59" i="12" s="1"/>
  <c r="AI78" i="12"/>
  <c r="AI79" i="12" s="1"/>
  <c r="AI59" i="12" s="1"/>
  <c r="AE78" i="12"/>
  <c r="AE79" i="12" s="1"/>
  <c r="AE59" i="12" s="1"/>
  <c r="AA78" i="12"/>
  <c r="AA79" i="12" s="1"/>
  <c r="AA59" i="12" s="1"/>
  <c r="W78" i="12"/>
  <c r="W79" i="12" s="1"/>
  <c r="W59" i="12" s="1"/>
  <c r="S78" i="12"/>
  <c r="S79" i="12" s="1"/>
  <c r="S59" i="12" s="1"/>
  <c r="O78" i="12"/>
  <c r="O79" i="12" s="1"/>
  <c r="O59" i="12" s="1"/>
  <c r="G79" i="12"/>
  <c r="H78" i="14"/>
  <c r="J78" i="14"/>
  <c r="Y78" i="12"/>
  <c r="Y78" i="14" s="1"/>
  <c r="AF78" i="12"/>
  <c r="AF78" i="14" s="1"/>
  <c r="X78" i="12"/>
  <c r="X78" i="14" s="1"/>
  <c r="AB78" i="12"/>
  <c r="AB78" i="14" s="1"/>
  <c r="AT78" i="12"/>
  <c r="AT78" i="14" s="1"/>
  <c r="U78" i="12"/>
  <c r="U78" i="14" s="1"/>
  <c r="AP78" i="12"/>
  <c r="AP78" i="14" s="1"/>
  <c r="M78" i="12"/>
  <c r="M78" i="14" s="1"/>
  <c r="AV78" i="12"/>
  <c r="AV78" i="14" s="1"/>
  <c r="AR78" i="12"/>
  <c r="AR78" i="14" s="1"/>
  <c r="BE78" i="12"/>
  <c r="BE78" i="14" s="1"/>
  <c r="AD78" i="12"/>
  <c r="AD78" i="14" s="1"/>
  <c r="AJ78" i="12"/>
  <c r="AJ78" i="14" s="1"/>
  <c r="AK78" i="12"/>
  <c r="AK78" i="14" s="1"/>
  <c r="BF78" i="12"/>
  <c r="BF78" i="14" s="1"/>
  <c r="AX78" i="12"/>
  <c r="AX78" i="14" s="1"/>
  <c r="AG78" i="12"/>
  <c r="AG78" i="14" s="1"/>
  <c r="N78" i="12"/>
  <c r="N78" i="14" s="1"/>
  <c r="AL78" i="12"/>
  <c r="AL78" i="14" s="1"/>
  <c r="AN78" i="12"/>
  <c r="AN78" i="14" s="1"/>
  <c r="BB78" i="12"/>
  <c r="BB78" i="14" s="1"/>
  <c r="P78" i="12"/>
  <c r="P78" i="14" s="1"/>
  <c r="AO78" i="12"/>
  <c r="AO78" i="14" s="1"/>
  <c r="AC78" i="12"/>
  <c r="AC78" i="14" s="1"/>
  <c r="AZ78" i="12"/>
  <c r="AZ78" i="14" s="1"/>
  <c r="BD78" i="12"/>
  <c r="BD78" i="14" s="1"/>
  <c r="Z78" i="12"/>
  <c r="Z78" i="14" s="1"/>
  <c r="T78" i="12"/>
  <c r="T78" i="14" s="1"/>
  <c r="R78" i="12"/>
  <c r="R78" i="14" s="1"/>
  <c r="BA78" i="12"/>
  <c r="BA78" i="14" s="1"/>
  <c r="L78" i="12"/>
  <c r="L78" i="14" s="1"/>
  <c r="AS78" i="12"/>
  <c r="AS78" i="14" s="1"/>
  <c r="Q78" i="12"/>
  <c r="Q78" i="14" s="1"/>
  <c r="V78" i="12"/>
  <c r="V78" i="14" s="1"/>
  <c r="AW78" i="12"/>
  <c r="AW78" i="14" s="1"/>
  <c r="AH78" i="12"/>
  <c r="AH78" i="14" s="1"/>
  <c r="AF270" i="10"/>
  <c r="AF257" i="10"/>
  <c r="AF42" i="12"/>
  <c r="AF416" i="10"/>
  <c r="G73" i="14"/>
  <c r="H74" i="14"/>
  <c r="J74" i="14"/>
  <c r="I74"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H134" i="16" l="1"/>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8" i="14"/>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H201" i="16" l="1"/>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Q460" i="1" l="1"/>
  <c r="U460" i="1" s="1"/>
  <c r="Q280" i="1"/>
  <c r="U280" i="1" s="1"/>
  <c r="J280" i="10" s="1"/>
  <c r="H72" i="16"/>
  <c r="O16" i="16"/>
  <c r="H71" i="16"/>
  <c r="O56" i="16"/>
  <c r="O17" i="16"/>
  <c r="O57" i="16"/>
  <c r="J460" i="10"/>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56" i="1" l="1"/>
  <c r="W280" i="1"/>
  <c r="W235" i="1"/>
  <c r="U223" i="1"/>
  <c r="X223" i="1" s="1"/>
  <c r="W249" i="1"/>
  <c r="W223" i="1"/>
  <c r="O101" i="15"/>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J223" i="10" l="1"/>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P16" i="16" l="1"/>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P17" i="15" s="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H58" i="16" l="1"/>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Q16" i="16" l="1"/>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40" i="12" s="1"/>
  <c r="AT58" i="10"/>
  <c r="AT24" i="10"/>
  <c r="T201" i="1"/>
  <c r="T203" i="1" s="1"/>
  <c r="T287" i="1" s="1"/>
  <c r="T289" i="1" s="1"/>
  <c r="I195" i="10"/>
  <c r="G68" i="12" s="1"/>
  <c r="S201" i="1"/>
  <c r="H195" i="10"/>
  <c r="G67"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BE67" i="12" l="1"/>
  <c r="BA67" i="12"/>
  <c r="AW67" i="12"/>
  <c r="AS67" i="12"/>
  <c r="AO67" i="12"/>
  <c r="AK67" i="12"/>
  <c r="AG67" i="12"/>
  <c r="AC67" i="12"/>
  <c r="Y67" i="12"/>
  <c r="U67" i="12"/>
  <c r="Q67" i="12"/>
  <c r="M67" i="12"/>
  <c r="S67" i="12"/>
  <c r="BB67" i="12"/>
  <c r="AX67" i="12"/>
  <c r="AP67" i="12"/>
  <c r="AH67" i="12"/>
  <c r="Z67" i="12"/>
  <c r="R67" i="12"/>
  <c r="N67" i="12"/>
  <c r="BD67" i="12"/>
  <c r="AZ67" i="12"/>
  <c r="AV67" i="12"/>
  <c r="AR67" i="12"/>
  <c r="AN67" i="12"/>
  <c r="AJ67" i="12"/>
  <c r="AF67" i="12"/>
  <c r="AB67" i="12"/>
  <c r="X67" i="12"/>
  <c r="T67" i="12"/>
  <c r="P67" i="12"/>
  <c r="L67" i="12"/>
  <c r="BC67" i="12"/>
  <c r="AY67" i="12"/>
  <c r="AU67" i="12"/>
  <c r="AQ67" i="12"/>
  <c r="AM67" i="12"/>
  <c r="AI67" i="12"/>
  <c r="AE67" i="12"/>
  <c r="AA67" i="12"/>
  <c r="W67" i="12"/>
  <c r="O67" i="12"/>
  <c r="BF67" i="12"/>
  <c r="AT67" i="12"/>
  <c r="AL67" i="12"/>
  <c r="AD67" i="12"/>
  <c r="V67" i="12"/>
  <c r="Q101" i="15"/>
  <c r="Q17" i="15" s="1"/>
  <c r="G69" i="12"/>
  <c r="H67" i="12"/>
  <c r="H67" i="14" s="1"/>
  <c r="I67" i="14"/>
  <c r="J67" i="14"/>
  <c r="AT42" i="12"/>
  <c r="AT270" i="10"/>
  <c r="Q190" i="16" s="1"/>
  <c r="AT257" i="10"/>
  <c r="Q189" i="16" s="1"/>
  <c r="AT43" i="12"/>
  <c r="AT416" i="10"/>
  <c r="I68" i="12"/>
  <c r="I68" i="14" s="1"/>
  <c r="BC68" i="12"/>
  <c r="AY68" i="12"/>
  <c r="AU68" i="12"/>
  <c r="AQ68" i="12"/>
  <c r="AM68" i="12"/>
  <c r="AI68" i="12"/>
  <c r="AE68" i="12"/>
  <c r="AA68" i="12"/>
  <c r="W68" i="12"/>
  <c r="S68" i="12"/>
  <c r="O68" i="12"/>
  <c r="J68" i="14"/>
  <c r="H68" i="14"/>
  <c r="AL68" i="12"/>
  <c r="AL68" i="14" s="1"/>
  <c r="AN68" i="12"/>
  <c r="AN68" i="14" s="1"/>
  <c r="BB68" i="12"/>
  <c r="BB68" i="14" s="1"/>
  <c r="P68" i="12"/>
  <c r="P68" i="14" s="1"/>
  <c r="AO68" i="12"/>
  <c r="AO68" i="14" s="1"/>
  <c r="AC68" i="12"/>
  <c r="AC68" i="14" s="1"/>
  <c r="AZ68" i="12"/>
  <c r="AZ68" i="14" s="1"/>
  <c r="BD68" i="12"/>
  <c r="BD68" i="14" s="1"/>
  <c r="T68" i="12"/>
  <c r="T68" i="14" s="1"/>
  <c r="R68" i="12"/>
  <c r="R68" i="14" s="1"/>
  <c r="BA68" i="12"/>
  <c r="BA68" i="14" s="1"/>
  <c r="L68" i="12"/>
  <c r="L68" i="14" s="1"/>
  <c r="AS68" i="12"/>
  <c r="AS68" i="14" s="1"/>
  <c r="Q68" i="12"/>
  <c r="Q68" i="14" s="1"/>
  <c r="AT68" i="12"/>
  <c r="AT68" i="14" s="1"/>
  <c r="AP68" i="12"/>
  <c r="AP68" i="14" s="1"/>
  <c r="AW68" i="12"/>
  <c r="AW68" i="14" s="1"/>
  <c r="AH68" i="12"/>
  <c r="AH68" i="14" s="1"/>
  <c r="Y68" i="12"/>
  <c r="Y68" i="14" s="1"/>
  <c r="AF68" i="12"/>
  <c r="AF68" i="14" s="1"/>
  <c r="AD68" i="12"/>
  <c r="AD68" i="14" s="1"/>
  <c r="X68" i="12"/>
  <c r="X68" i="14" s="1"/>
  <c r="BF68" i="12"/>
  <c r="BF68" i="14" s="1"/>
  <c r="V68" i="12"/>
  <c r="V68" i="14" s="1"/>
  <c r="AB68" i="12"/>
  <c r="AB68" i="14" s="1"/>
  <c r="AX68" i="12"/>
  <c r="AX68" i="14" s="1"/>
  <c r="U68" i="12"/>
  <c r="U68" i="14" s="1"/>
  <c r="N68" i="12"/>
  <c r="N68" i="14" s="1"/>
  <c r="M68" i="12"/>
  <c r="M68" i="14" s="1"/>
  <c r="AV68" i="12"/>
  <c r="AV68" i="14" s="1"/>
  <c r="AR68" i="12"/>
  <c r="AR68" i="14" s="1"/>
  <c r="BE68" i="12"/>
  <c r="BE68" i="14" s="1"/>
  <c r="AJ68" i="12"/>
  <c r="AJ68" i="14" s="1"/>
  <c r="AK68" i="12"/>
  <c r="AK68" i="14" s="1"/>
  <c r="AG68" i="12"/>
  <c r="AG68" i="14" s="1"/>
  <c r="Z68" i="12"/>
  <c r="Z68"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G287" i="1"/>
  <c r="W287" i="1" s="1"/>
  <c r="S287" i="1" l="1"/>
  <c r="X287" i="1" s="1"/>
  <c r="AE69" i="12"/>
  <c r="AE57" i="12" s="1"/>
  <c r="BC69"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8" i="14"/>
  <c r="O69" i="12"/>
  <c r="O57" i="12" s="1"/>
  <c r="S69" i="12"/>
  <c r="S57" i="12" s="1"/>
  <c r="J69" i="14"/>
  <c r="I69" i="14"/>
  <c r="H69" i="14"/>
  <c r="AV42" i="12"/>
  <c r="AV403" i="10"/>
  <c r="AI69" i="12"/>
  <c r="AI57" i="12" s="1"/>
  <c r="W69" i="12"/>
  <c r="W57" i="12" s="1"/>
  <c r="AV270" i="10"/>
  <c r="AV257" i="10"/>
  <c r="AU69" i="12"/>
  <c r="AU57" i="12" s="1"/>
  <c r="AY69" i="12"/>
  <c r="AY57" i="12" s="1"/>
  <c r="AM69" i="12"/>
  <c r="AM57" i="12" s="1"/>
  <c r="AV43" i="12"/>
  <c r="AV416" i="10"/>
  <c r="AA69" i="12"/>
  <c r="AA57" i="12" s="1"/>
  <c r="AQ69"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S464" i="1"/>
  <c r="X464" i="1" s="1"/>
  <c r="S289" i="1"/>
  <c r="X289" i="1" s="1"/>
  <c r="G464" i="1"/>
  <c r="W464" i="1" s="1"/>
  <c r="G289" i="1"/>
  <c r="W289" i="1" s="1"/>
  <c r="R56" i="16" l="1"/>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R17" i="15" s="1"/>
  <c r="AX60" i="10"/>
  <c r="AX61" i="10"/>
  <c r="AX58" i="10"/>
  <c r="AX24" i="10"/>
  <c r="T106" i="1"/>
  <c r="T132" i="1" s="1"/>
  <c r="I103" i="10"/>
  <c r="H107" i="16" s="1"/>
  <c r="H110" i="16" s="1"/>
  <c r="H287" i="10"/>
  <c r="G21" i="9"/>
  <c r="H59" i="16" l="1"/>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S17" i="15" s="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BH25" i="10" l="1"/>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BH27" i="10" l="1"/>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31" i="10"/>
  <c r="BF58" i="10"/>
  <c r="BI270" i="10" l="1"/>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T150" i="16" s="1"/>
  <c r="V150" i="16" s="1"/>
  <c r="BF27" i="10"/>
  <c r="T149" i="16" s="1"/>
  <c r="V149" i="16" s="1"/>
  <c r="T101" i="15" l="1"/>
  <c r="T17" i="15" s="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H101" i="15" l="1"/>
  <c r="V17"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BE243" i="10" l="1"/>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4"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197" i="16" l="1"/>
  <c r="T166" i="16"/>
  <c r="T198" i="16"/>
  <c r="T165" i="16"/>
  <c r="AX114" i="10"/>
  <c r="AS212" i="10"/>
  <c r="AN206" i="10"/>
  <c r="AC94" i="10"/>
  <c r="X206" i="10"/>
  <c r="M209" i="10"/>
  <c r="R218" i="10"/>
  <c r="BD77" i="14"/>
  <c r="AX79" i="12"/>
  <c r="AX59" i="12" s="1"/>
  <c r="AS77" i="14"/>
  <c r="AN79" i="12"/>
  <c r="AN59" i="12" s="1"/>
  <c r="AH79" i="12"/>
  <c r="AH59" i="12" s="1"/>
  <c r="AC77" i="14"/>
  <c r="X79" i="12"/>
  <c r="X59" i="12" s="1"/>
  <c r="L79" i="12"/>
  <c r="L59" i="12" s="1"/>
  <c r="R77" i="14"/>
  <c r="V79"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2" i="14"/>
  <c r="AX77" i="14"/>
  <c r="BF77" i="14"/>
  <c r="BF79" i="12"/>
  <c r="BF59" i="12" s="1"/>
  <c r="AZ74" i="12"/>
  <c r="AJ72" i="14"/>
  <c r="N74" i="12"/>
  <c r="AO72" i="14"/>
  <c r="Y72" i="14"/>
  <c r="BB72" i="14"/>
  <c r="AW72" i="14"/>
  <c r="AR72" i="14"/>
  <c r="AL74" i="12"/>
  <c r="AG72" i="14"/>
  <c r="AB74" i="12"/>
  <c r="T74" i="12"/>
  <c r="Q74" i="12"/>
  <c r="AT72" i="14"/>
  <c r="AD74" i="12"/>
  <c r="P74" i="12"/>
  <c r="BE74" i="12"/>
  <c r="BA72" i="14"/>
  <c r="AV72" i="14"/>
  <c r="AP72" i="14"/>
  <c r="AK74" i="12"/>
  <c r="AF72" i="14"/>
  <c r="Z74" i="12"/>
  <c r="U72" i="14"/>
  <c r="M74" i="12"/>
  <c r="L74" i="12"/>
  <c r="L58" i="12" s="1"/>
  <c r="BF74" i="14"/>
  <c r="BF58" i="12"/>
  <c r="V67" i="14"/>
  <c r="BD67" i="14"/>
  <c r="AX67" i="14"/>
  <c r="AS67" i="14"/>
  <c r="AN67" i="14"/>
  <c r="AH67" i="14"/>
  <c r="AC67" i="14"/>
  <c r="X67" i="14"/>
  <c r="R69" i="12"/>
  <c r="AZ322" i="10"/>
  <c r="AT322" i="10"/>
  <c r="AO322" i="10"/>
  <c r="AJ322" i="10"/>
  <c r="AD322" i="10"/>
  <c r="Y322" i="10"/>
  <c r="N322" i="10"/>
  <c r="P322" i="10"/>
  <c r="BB322" i="10"/>
  <c r="AW322" i="10"/>
  <c r="AR322" i="10"/>
  <c r="AL322" i="10"/>
  <c r="AG322" i="10"/>
  <c r="AB322" i="10"/>
  <c r="T322" i="10"/>
  <c r="Q322" i="10"/>
  <c r="BF69" i="12"/>
  <c r="BF67"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S98" i="16" l="1"/>
  <c r="K166" i="16"/>
  <c r="O98" i="16"/>
  <c r="N98" i="16"/>
  <c r="J98" i="16"/>
  <c r="R98" i="16"/>
  <c r="K98" i="16"/>
  <c r="P98" i="16"/>
  <c r="Q98" i="16"/>
  <c r="M98" i="16"/>
  <c r="T98" i="16"/>
  <c r="I98" i="16"/>
  <c r="V77" i="14"/>
  <c r="T99" i="16"/>
  <c r="AN77" i="14"/>
  <c r="N166" i="16"/>
  <c r="I131" i="16"/>
  <c r="O198" i="16"/>
  <c r="M197" i="16"/>
  <c r="L131" i="16"/>
  <c r="Q198" i="16"/>
  <c r="T131" i="16"/>
  <c r="R198" i="16"/>
  <c r="S130" i="16"/>
  <c r="K131" i="16"/>
  <c r="P198" i="16"/>
  <c r="S131" i="16"/>
  <c r="R130" i="16"/>
  <c r="S198" i="16"/>
  <c r="X77" i="14"/>
  <c r="AH77" i="14"/>
  <c r="V113" i="16"/>
  <c r="R165" i="16"/>
  <c r="J165" i="16"/>
  <c r="L165" i="16"/>
  <c r="V180" i="16"/>
  <c r="L130" i="16"/>
  <c r="L197" i="16"/>
  <c r="M130" i="16"/>
  <c r="Q130" i="16"/>
  <c r="O197" i="16"/>
  <c r="M166" i="16"/>
  <c r="P99" i="16"/>
  <c r="I198" i="16"/>
  <c r="M198" i="16"/>
  <c r="P131" i="16"/>
  <c r="M131" i="16"/>
  <c r="O131" i="16"/>
  <c r="J131" i="16"/>
  <c r="R131" i="16"/>
  <c r="L166" i="16"/>
  <c r="AC79" i="12"/>
  <c r="AC59" i="12" s="1"/>
  <c r="AS79" i="12"/>
  <c r="AS59" i="12" s="1"/>
  <c r="O165" i="16"/>
  <c r="Q165" i="16"/>
  <c r="R99" i="16"/>
  <c r="P166" i="16"/>
  <c r="R79" i="12"/>
  <c r="R59" i="12" s="1"/>
  <c r="S165" i="16"/>
  <c r="K165" i="16"/>
  <c r="I197" i="16"/>
  <c r="Q197" i="16"/>
  <c r="K130" i="16"/>
  <c r="P197" i="16"/>
  <c r="J130" i="16"/>
  <c r="K197" i="16"/>
  <c r="N130" i="16"/>
  <c r="S99" i="16"/>
  <c r="V90" i="16"/>
  <c r="O99" i="16"/>
  <c r="BD79"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7"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4" i="12"/>
  <c r="AJ58" i="12" s="1"/>
  <c r="L74" i="14"/>
  <c r="Q72" i="14"/>
  <c r="AD327" i="10"/>
  <c r="AD329" i="10" s="1"/>
  <c r="AR327" i="10"/>
  <c r="AR329" i="10" s="1"/>
  <c r="N49" i="12"/>
  <c r="AZ327" i="10"/>
  <c r="AZ329" i="10" s="1"/>
  <c r="AG327" i="10"/>
  <c r="AG329" i="10" s="1"/>
  <c r="BB327" i="10"/>
  <c r="BB329" i="10" s="1"/>
  <c r="AZ72" i="14"/>
  <c r="AL72" i="14"/>
  <c r="AW74" i="12"/>
  <c r="AW58" i="12" s="1"/>
  <c r="Y74" i="12"/>
  <c r="Y74" i="14" s="1"/>
  <c r="AV74" i="12"/>
  <c r="AV58" i="12" s="1"/>
  <c r="AG74" i="12"/>
  <c r="AG74" i="14" s="1"/>
  <c r="P72" i="14"/>
  <c r="AT74" i="12"/>
  <c r="AT74" i="14" s="1"/>
  <c r="BB74" i="12"/>
  <c r="BB58" i="12" s="1"/>
  <c r="AK72" i="14"/>
  <c r="T72" i="14"/>
  <c r="L72" i="14"/>
  <c r="AP74" i="12"/>
  <c r="AP74" i="14" s="1"/>
  <c r="P327" i="10"/>
  <c r="P329" i="10" s="1"/>
  <c r="AJ327" i="10"/>
  <c r="AJ329" i="10" s="1"/>
  <c r="AO74" i="12"/>
  <c r="AO74" i="14" s="1"/>
  <c r="U74" i="12"/>
  <c r="U58" i="12" s="1"/>
  <c r="AR74" i="12"/>
  <c r="AR58" i="12" s="1"/>
  <c r="AF74" i="12"/>
  <c r="AF58" i="12" s="1"/>
  <c r="BA74" i="12"/>
  <c r="BA58" i="12" s="1"/>
  <c r="N72" i="14"/>
  <c r="AD72" i="14"/>
  <c r="Z72" i="14"/>
  <c r="AB72" i="14"/>
  <c r="M72" i="14"/>
  <c r="BE72" i="14"/>
  <c r="M77" i="14"/>
  <c r="M79" i="12"/>
  <c r="M59" i="12" s="1"/>
  <c r="Z77" i="14"/>
  <c r="Z79" i="12"/>
  <c r="Z59" i="12" s="1"/>
  <c r="AK77" i="14"/>
  <c r="AK79" i="12"/>
  <c r="AK59" i="12" s="1"/>
  <c r="AV77" i="14"/>
  <c r="AV79" i="12"/>
  <c r="AV59" i="12" s="1"/>
  <c r="BE77" i="14"/>
  <c r="BE79" i="12"/>
  <c r="BE59" i="12" s="1"/>
  <c r="AD77" i="14"/>
  <c r="AD79" i="12"/>
  <c r="AD59" i="12" s="1"/>
  <c r="Q77" i="14"/>
  <c r="Q79" i="12"/>
  <c r="Q59" i="12" s="1"/>
  <c r="AB77" i="14"/>
  <c r="AB79" i="12"/>
  <c r="AB59" i="12" s="1"/>
  <c r="AL77" i="14"/>
  <c r="AL79" i="12"/>
  <c r="AL59" i="12" s="1"/>
  <c r="AW77" i="14"/>
  <c r="AW79" i="12"/>
  <c r="AW59" i="12" s="1"/>
  <c r="Y77" i="14"/>
  <c r="Y79" i="12"/>
  <c r="Y59" i="12" s="1"/>
  <c r="N77" i="14"/>
  <c r="N79" i="12"/>
  <c r="N59" i="12" s="1"/>
  <c r="AZ77" i="14"/>
  <c r="AZ79" i="12"/>
  <c r="AZ59" i="12" s="1"/>
  <c r="U77" i="14"/>
  <c r="U79" i="12"/>
  <c r="U59" i="12" s="1"/>
  <c r="AF77" i="14"/>
  <c r="AF79" i="12"/>
  <c r="AF59" i="12" s="1"/>
  <c r="AP77" i="14"/>
  <c r="AP79" i="12"/>
  <c r="AP59" i="12" s="1"/>
  <c r="BA77" i="14"/>
  <c r="BA79" i="12"/>
  <c r="BA59" i="12" s="1"/>
  <c r="P77" i="14"/>
  <c r="P79" i="12"/>
  <c r="P59" i="12" s="1"/>
  <c r="AT77" i="14"/>
  <c r="AT79" i="12"/>
  <c r="AT59" i="12" s="1"/>
  <c r="T77" i="14"/>
  <c r="T79" i="12"/>
  <c r="T59" i="12" s="1"/>
  <c r="AG77" i="14"/>
  <c r="AG79" i="12"/>
  <c r="AG59" i="12" s="1"/>
  <c r="AR77" i="14"/>
  <c r="AR79" i="12"/>
  <c r="AR59" i="12" s="1"/>
  <c r="BB77" i="14"/>
  <c r="BB79" i="12"/>
  <c r="BB59" i="12" s="1"/>
  <c r="AO77" i="14"/>
  <c r="AO79" i="12"/>
  <c r="AO59" i="12" s="1"/>
  <c r="AJ77" i="14"/>
  <c r="AJ79" i="12"/>
  <c r="AJ59" i="12" s="1"/>
  <c r="N74" i="14"/>
  <c r="N58" i="12"/>
  <c r="AD74" i="14"/>
  <c r="AD58" i="12"/>
  <c r="AZ74" i="14"/>
  <c r="AZ58" i="12"/>
  <c r="Q74" i="14"/>
  <c r="Q58" i="12"/>
  <c r="V69" i="12"/>
  <c r="V57" i="12" s="1"/>
  <c r="AS69" i="12"/>
  <c r="AS69" i="14" s="1"/>
  <c r="P74" i="14"/>
  <c r="P58" i="12"/>
  <c r="M74" i="14"/>
  <c r="M58" i="12"/>
  <c r="Z74" i="14"/>
  <c r="Z58" i="12"/>
  <c r="AK74" i="14"/>
  <c r="AK58" i="12"/>
  <c r="BE74" i="14"/>
  <c r="BE58" i="12"/>
  <c r="T74" i="14"/>
  <c r="T58" i="12"/>
  <c r="AB74" i="14"/>
  <c r="AB58" i="12"/>
  <c r="AL74" i="14"/>
  <c r="AL58" i="12"/>
  <c r="X69" i="12"/>
  <c r="X69" i="14" s="1"/>
  <c r="AN69" i="12"/>
  <c r="AN69" i="14" s="1"/>
  <c r="R67" i="14"/>
  <c r="AC69" i="12"/>
  <c r="AC69" i="14" s="1"/>
  <c r="AX69" i="12"/>
  <c r="AX57" i="12" s="1"/>
  <c r="BD69" i="12"/>
  <c r="BD69" i="14" s="1"/>
  <c r="AH69" i="12"/>
  <c r="AH57" i="12" s="1"/>
  <c r="J75" i="14"/>
  <c r="AC74" i="12"/>
  <c r="AC72" i="14"/>
  <c r="AN74" i="12"/>
  <c r="AN72" i="14"/>
  <c r="AX74" i="12"/>
  <c r="AX72" i="14"/>
  <c r="X74" i="12"/>
  <c r="X72" i="14"/>
  <c r="AH74" i="12"/>
  <c r="AH72" i="14"/>
  <c r="AS74" i="12"/>
  <c r="AS72" i="14"/>
  <c r="BD74" i="12"/>
  <c r="BD72" i="14"/>
  <c r="V74" i="12"/>
  <c r="V72" i="14"/>
  <c r="R74" i="12"/>
  <c r="R72" i="14"/>
  <c r="Y327" i="10"/>
  <c r="Y329" i="10" s="1"/>
  <c r="AT327" i="10"/>
  <c r="AT329" i="10" s="1"/>
  <c r="AL327" i="10"/>
  <c r="AL329" i="10" s="1"/>
  <c r="T327" i="10"/>
  <c r="T329" i="10" s="1"/>
  <c r="AW327" i="10"/>
  <c r="AW329" i="10" s="1"/>
  <c r="AB327" i="10"/>
  <c r="AB329" i="10" s="1"/>
  <c r="BF69" i="14"/>
  <c r="BF57" i="12"/>
  <c r="R69" i="14"/>
  <c r="R57" i="12"/>
  <c r="Z50" i="12"/>
  <c r="U69" i="12"/>
  <c r="U67" i="14"/>
  <c r="AF69" i="12"/>
  <c r="AF67" i="14"/>
  <c r="AP69" i="12"/>
  <c r="AP67" i="14"/>
  <c r="BA69" i="12"/>
  <c r="BA67" i="14"/>
  <c r="T69" i="12"/>
  <c r="T67" i="14"/>
  <c r="AB69" i="12"/>
  <c r="AB67" i="14"/>
  <c r="AL69" i="12"/>
  <c r="AL67" i="14"/>
  <c r="AW69" i="12"/>
  <c r="AW67" i="14"/>
  <c r="P69" i="12"/>
  <c r="P67" i="14"/>
  <c r="Y69" i="12"/>
  <c r="Y67" i="14"/>
  <c r="AJ69" i="12"/>
  <c r="AJ67" i="14"/>
  <c r="AT69" i="12"/>
  <c r="AT67" i="14"/>
  <c r="M69" i="12"/>
  <c r="M67" i="14"/>
  <c r="Z69" i="12"/>
  <c r="Z67" i="14"/>
  <c r="AK69" i="12"/>
  <c r="AK67" i="14"/>
  <c r="AV69" i="12"/>
  <c r="AV67" i="14"/>
  <c r="BE69" i="12"/>
  <c r="BE67" i="14"/>
  <c r="Q69" i="12"/>
  <c r="Q67" i="14"/>
  <c r="AG69" i="12"/>
  <c r="AG67" i="14"/>
  <c r="AR69" i="12"/>
  <c r="AR67" i="14"/>
  <c r="BB69" i="12"/>
  <c r="BB67" i="14"/>
  <c r="N69" i="12"/>
  <c r="N67" i="14"/>
  <c r="AD69" i="12"/>
  <c r="AD67" i="14"/>
  <c r="AO69" i="12"/>
  <c r="AO67" i="14"/>
  <c r="AZ69" i="12"/>
  <c r="AZ67" i="14"/>
  <c r="M50" i="12"/>
  <c r="L67" i="14"/>
  <c r="L69"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4" i="14"/>
  <c r="AT58" i="12"/>
  <c r="Y58" i="12"/>
  <c r="BA74" i="14"/>
  <c r="AG58" i="12"/>
  <c r="U74" i="14"/>
  <c r="V69" i="14"/>
  <c r="AO58" i="12"/>
  <c r="AW74" i="14"/>
  <c r="BB74" i="14"/>
  <c r="AV74" i="14"/>
  <c r="AF74" i="14"/>
  <c r="AR74" i="14"/>
  <c r="AP58" i="12"/>
  <c r="AN57" i="12"/>
  <c r="H59" i="12"/>
  <c r="J59" i="12"/>
  <c r="I59" i="12"/>
  <c r="G59" i="12"/>
  <c r="AR59" i="14" s="1"/>
  <c r="G77" i="14"/>
  <c r="X57" i="12"/>
  <c r="AX69" i="14"/>
  <c r="AS57" i="12"/>
  <c r="AH69" i="14"/>
  <c r="BD57" i="12"/>
  <c r="V74" i="14"/>
  <c r="V58" i="12"/>
  <c r="AS74" i="14"/>
  <c r="AS58" i="12"/>
  <c r="X74" i="14"/>
  <c r="X58" i="12"/>
  <c r="AN74" i="14"/>
  <c r="AN58" i="12"/>
  <c r="R74" i="14"/>
  <c r="R58" i="12"/>
  <c r="BD74" i="14"/>
  <c r="BD58" i="12"/>
  <c r="AH74" i="14"/>
  <c r="AH58" i="12"/>
  <c r="AX74" i="14"/>
  <c r="AX58" i="12"/>
  <c r="AC74" i="14"/>
  <c r="AC58" i="12"/>
  <c r="AC57" i="12"/>
  <c r="G72" i="14"/>
  <c r="AZ69" i="14"/>
  <c r="AZ57" i="12"/>
  <c r="AD69" i="14"/>
  <c r="AD57" i="12"/>
  <c r="BB69" i="14"/>
  <c r="BB57" i="12"/>
  <c r="AG69" i="14"/>
  <c r="AG57" i="12"/>
  <c r="BE69" i="14"/>
  <c r="BE57" i="12"/>
  <c r="AK69" i="14"/>
  <c r="AK57" i="12"/>
  <c r="M69" i="14"/>
  <c r="M57" i="12"/>
  <c r="AJ69" i="14"/>
  <c r="AJ57" i="12"/>
  <c r="P69" i="14"/>
  <c r="P57" i="12"/>
  <c r="AL69" i="14"/>
  <c r="AL57" i="12"/>
  <c r="T69" i="14"/>
  <c r="T57" i="12"/>
  <c r="AP69" i="14"/>
  <c r="AP57" i="12"/>
  <c r="U69" i="14"/>
  <c r="U57" i="12"/>
  <c r="AO69" i="14"/>
  <c r="AO57" i="12"/>
  <c r="N69" i="14"/>
  <c r="N57" i="12"/>
  <c r="AR69" i="14"/>
  <c r="AR57" i="12"/>
  <c r="Q69" i="14"/>
  <c r="Q57" i="12"/>
  <c r="AV69" i="14"/>
  <c r="AV57" i="12"/>
  <c r="Z69" i="14"/>
  <c r="Z57" i="12"/>
  <c r="AT69" i="14"/>
  <c r="AT57" i="12"/>
  <c r="Y69" i="14"/>
  <c r="Y57" i="12"/>
  <c r="AW69" i="14"/>
  <c r="AW57" i="12"/>
  <c r="AB69" i="14"/>
  <c r="AB57" i="12"/>
  <c r="BA69" i="14"/>
  <c r="BA57" i="12"/>
  <c r="AF69" i="14"/>
  <c r="AF57" i="12"/>
  <c r="L69" i="14"/>
  <c r="J70" i="14"/>
  <c r="G67"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4" i="14"/>
  <c r="G58" i="12"/>
  <c r="AR58" i="14" s="1"/>
  <c r="H58" i="12"/>
  <c r="I58" i="12"/>
  <c r="J58" i="12"/>
  <c r="AX137" i="10"/>
  <c r="G69"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I48" i="12"/>
  <c r="BH144" i="10"/>
  <c r="BH201" i="10"/>
  <c r="BK190" i="10"/>
  <c r="BH173" i="10"/>
  <c r="BK173" i="10"/>
  <c r="L348" i="10"/>
  <c r="BH310" i="10"/>
  <c r="G48" i="12" l="1"/>
  <c r="AR48" i="14" s="1"/>
  <c r="BI144" i="10"/>
  <c r="BK310" i="10"/>
  <c r="N348" i="10"/>
  <c r="BJ348" i="10" s="1"/>
  <c r="BK201" i="10"/>
  <c r="M348" i="10"/>
  <c r="BI348" i="10" s="1"/>
  <c r="BI310" i="10"/>
  <c r="BK144" i="10"/>
  <c r="AR147" i="10"/>
  <c r="AR152" i="10" s="1"/>
  <c r="AR154" i="10" s="1"/>
  <c r="AR192" i="10" s="1"/>
  <c r="AR203" i="10" s="1"/>
  <c r="E57" i="12"/>
  <c r="E56" i="14"/>
  <c r="BH348" i="10"/>
  <c r="AD48" i="14" l="1"/>
  <c r="Z48" i="14"/>
  <c r="Z147" i="10" s="1"/>
  <c r="Z152" i="10" s="1"/>
  <c r="Z154" i="10" s="1"/>
  <c r="Z192" i="10" s="1"/>
  <c r="Z203" i="10" s="1"/>
  <c r="L186" i="16" s="1"/>
  <c r="BD48" i="14"/>
  <c r="BD147" i="10" s="1"/>
  <c r="BD152" i="10" s="1"/>
  <c r="BD154" i="10" s="1"/>
  <c r="BD192" i="10" s="1"/>
  <c r="BD203" i="10" s="1"/>
  <c r="AL48" i="14"/>
  <c r="AL147" i="10" s="1"/>
  <c r="AL152" i="10" s="1"/>
  <c r="AL154" i="10" s="1"/>
  <c r="AL192" i="10" s="1"/>
  <c r="AL203" i="10" s="1"/>
  <c r="O186" i="16" s="1"/>
  <c r="R48" i="14"/>
  <c r="R147" i="10" s="1"/>
  <c r="R152" i="10" s="1"/>
  <c r="R154" i="10" s="1"/>
  <c r="R192" i="10" s="1"/>
  <c r="R203" i="10" s="1"/>
  <c r="J186" i="16" s="1"/>
  <c r="BB48" i="14"/>
  <c r="BB147" i="10" s="1"/>
  <c r="BB152" i="10" s="1"/>
  <c r="BB154" i="10" s="1"/>
  <c r="BB192" i="10" s="1"/>
  <c r="BB203" i="10" s="1"/>
  <c r="S186" i="16" s="1"/>
  <c r="AO48" i="14"/>
  <c r="AO147" i="10" s="1"/>
  <c r="AO152" i="10" s="1"/>
  <c r="AO154" i="10" s="1"/>
  <c r="AO192" i="10" s="1"/>
  <c r="AO203" i="10" s="1"/>
  <c r="P119" i="16" s="1"/>
  <c r="AC48" i="14"/>
  <c r="AC147" i="10" s="1"/>
  <c r="AC152" i="10" s="1"/>
  <c r="AC154" i="10" s="1"/>
  <c r="AC192" i="10" s="1"/>
  <c r="AC203" i="10" s="1"/>
  <c r="M119" i="16" s="1"/>
  <c r="P48" i="14"/>
  <c r="P147" i="10" s="1"/>
  <c r="P152" i="10" s="1"/>
  <c r="P154" i="10" s="1"/>
  <c r="P192" i="10" s="1"/>
  <c r="P203" i="10" s="1"/>
  <c r="V48" i="14"/>
  <c r="V147" i="10" s="1"/>
  <c r="V152" i="10" s="1"/>
  <c r="V154" i="10" s="1"/>
  <c r="V192" i="10" s="1"/>
  <c r="V203" i="10" s="1"/>
  <c r="K186" i="16" s="1"/>
  <c r="AS48" i="14"/>
  <c r="AS147" i="10" s="1"/>
  <c r="AS152" i="10" s="1"/>
  <c r="AS154" i="10" s="1"/>
  <c r="AS192" i="10" s="1"/>
  <c r="AS203" i="10" s="1"/>
  <c r="Q119" i="16" s="1"/>
  <c r="BA48" i="14"/>
  <c r="BA147" i="10" s="1"/>
  <c r="BA152" i="10" s="1"/>
  <c r="BA154" i="10" s="1"/>
  <c r="BA192" i="10" s="1"/>
  <c r="BA203" i="10" s="1"/>
  <c r="S119" i="16" s="1"/>
  <c r="AJ48" i="14"/>
  <c r="AJ147" i="10" s="1"/>
  <c r="AJ152" i="10" s="1"/>
  <c r="AJ154" i="10" s="1"/>
  <c r="AJ192" i="10" s="1"/>
  <c r="AJ203" i="10" s="1"/>
  <c r="Q48" i="14"/>
  <c r="Q147" i="10" s="1"/>
  <c r="Q152" i="10" s="1"/>
  <c r="Q154" i="10" s="1"/>
  <c r="Q192" i="10" s="1"/>
  <c r="Q203" i="10" s="1"/>
  <c r="J119" i="16" s="1"/>
  <c r="AP48" i="14"/>
  <c r="AP147" i="10" s="1"/>
  <c r="AP152" i="10" s="1"/>
  <c r="AP154" i="10" s="1"/>
  <c r="AP192" i="10" s="1"/>
  <c r="AP203" i="10" s="1"/>
  <c r="P186" i="16" s="1"/>
  <c r="N48" i="14"/>
  <c r="N147" i="10" s="1"/>
  <c r="N152" i="10" s="1"/>
  <c r="N154" i="10" s="1"/>
  <c r="L48" i="14"/>
  <c r="L147" i="10" s="1"/>
  <c r="L152" i="10" s="1"/>
  <c r="AN48" i="14"/>
  <c r="AN147" i="10" s="1"/>
  <c r="AN152" i="10" s="1"/>
  <c r="AN154" i="10" s="1"/>
  <c r="AN192" i="10" s="1"/>
  <c r="AN203" i="10" s="1"/>
  <c r="AX48" i="14"/>
  <c r="AX147" i="10" s="1"/>
  <c r="AX152" i="10" s="1"/>
  <c r="AX154" i="10" s="1"/>
  <c r="AX192" i="10" s="1"/>
  <c r="AX203" i="10" s="1"/>
  <c r="R186" i="16" s="1"/>
  <c r="AW48" i="14"/>
  <c r="AW147" i="10" s="1"/>
  <c r="AW152" i="10" s="1"/>
  <c r="AW154" i="10" s="1"/>
  <c r="AW192" i="10" s="1"/>
  <c r="AW203" i="10" s="1"/>
  <c r="R119" i="16" s="1"/>
  <c r="AB48" i="14"/>
  <c r="AB147" i="10" s="1"/>
  <c r="AB152" i="10" s="1"/>
  <c r="AB154" i="10" s="1"/>
  <c r="AB192" i="10" s="1"/>
  <c r="AB203" i="10" s="1"/>
  <c r="AZ48" i="14"/>
  <c r="AZ147" i="10" s="1"/>
  <c r="AZ152" i="10" s="1"/>
  <c r="AZ154" i="10" s="1"/>
  <c r="AZ192" i="10" s="1"/>
  <c r="AZ203" i="10" s="1"/>
  <c r="M48" i="14"/>
  <c r="M147" i="10" s="1"/>
  <c r="M152" i="10" s="1"/>
  <c r="M154" i="10" s="1"/>
  <c r="T48" i="14"/>
  <c r="T147" i="10" s="1"/>
  <c r="T152" i="10" s="1"/>
  <c r="T154" i="10" s="1"/>
  <c r="T192" i="10" s="1"/>
  <c r="T203" i="10" s="1"/>
  <c r="BE48" i="14"/>
  <c r="BE147" i="10" s="1"/>
  <c r="BE152" i="10" s="1"/>
  <c r="BE154" i="10" s="1"/>
  <c r="BE192" i="10" s="1"/>
  <c r="BE203" i="10" s="1"/>
  <c r="T119" i="16" s="1"/>
  <c r="H48" i="14"/>
  <c r="X48" i="14"/>
  <c r="X147" i="10" s="1"/>
  <c r="X152" i="10" s="1"/>
  <c r="X154" i="10" s="1"/>
  <c r="X192" i="10" s="1"/>
  <c r="X203" i="10" s="1"/>
  <c r="AV48" i="14"/>
  <c r="AV147" i="10" s="1"/>
  <c r="AV152" i="10" s="1"/>
  <c r="AV154" i="10" s="1"/>
  <c r="AV192" i="10" s="1"/>
  <c r="AV203" i="10" s="1"/>
  <c r="U48" i="14"/>
  <c r="U147" i="10" s="1"/>
  <c r="U152" i="10" s="1"/>
  <c r="U154" i="10" s="1"/>
  <c r="U192" i="10" s="1"/>
  <c r="U203" i="10" s="1"/>
  <c r="K119" i="16" s="1"/>
  <c r="BF48" i="14"/>
  <c r="BF147" i="10" s="1"/>
  <c r="BF152" i="10" s="1"/>
  <c r="BF154" i="10" s="1"/>
  <c r="BF192" i="10" s="1"/>
  <c r="BF203" i="10" s="1"/>
  <c r="T186" i="16" s="1"/>
  <c r="Y48" i="14"/>
  <c r="Y147" i="10" s="1"/>
  <c r="Y152" i="10" s="1"/>
  <c r="Y154" i="10" s="1"/>
  <c r="Y192" i="10" s="1"/>
  <c r="Y203" i="10" s="1"/>
  <c r="L119" i="16" s="1"/>
  <c r="AT48" i="14"/>
  <c r="AT147" i="10" s="1"/>
  <c r="AT152" i="10" s="1"/>
  <c r="AT154" i="10" s="1"/>
  <c r="AT192" i="10" s="1"/>
  <c r="AT203" i="10" s="1"/>
  <c r="Q186" i="16" s="1"/>
  <c r="AH48" i="14"/>
  <c r="AH147" i="10" s="1"/>
  <c r="AH152" i="10" s="1"/>
  <c r="AH154" i="10" s="1"/>
  <c r="AH192" i="10" s="1"/>
  <c r="AH203" i="10" s="1"/>
  <c r="N186" i="16" s="1"/>
  <c r="J48" i="14"/>
  <c r="AK48" i="14"/>
  <c r="AK147" i="10" s="1"/>
  <c r="AK152" i="10" s="1"/>
  <c r="AK154" i="10" s="1"/>
  <c r="AK192" i="10" s="1"/>
  <c r="AK203" i="10" s="1"/>
  <c r="O119" i="16" s="1"/>
  <c r="AF48" i="14"/>
  <c r="AF147" i="10" s="1"/>
  <c r="AF152" i="10" s="1"/>
  <c r="AF154" i="10" s="1"/>
  <c r="AF192" i="10" s="1"/>
  <c r="AF203" i="10" s="1"/>
  <c r="AG48" i="14"/>
  <c r="AG147" i="10" s="1"/>
  <c r="AG152" i="10" s="1"/>
  <c r="AG154" i="10" s="1"/>
  <c r="AG192" i="10" s="1"/>
  <c r="AG203" i="10" s="1"/>
  <c r="N119" i="16" s="1"/>
  <c r="I48" i="14"/>
  <c r="BK348" i="10"/>
  <c r="Q53" i="16"/>
  <c r="AD147" i="10"/>
  <c r="AD152" i="10" s="1"/>
  <c r="AD154" i="10" s="1"/>
  <c r="AD192" i="10" s="1"/>
  <c r="AD203" i="10" s="1"/>
  <c r="M186" i="16" s="1"/>
  <c r="E58" i="12"/>
  <c r="E57" i="14"/>
  <c r="G48" i="14" l="1"/>
  <c r="BK147" i="10"/>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BI203" i="10"/>
  <c r="I119" i="16"/>
  <c r="BJ203" i="10"/>
  <c r="I186" i="16"/>
  <c r="L203" i="10"/>
  <c r="BH192" i="10"/>
  <c r="BK192" i="10"/>
  <c r="E62" i="12" l="1"/>
  <c r="E61" i="14"/>
  <c r="V186" i="16"/>
  <c r="V119" i="16"/>
  <c r="I53" i="16"/>
  <c r="V53" i="16" s="1"/>
  <c r="BK203" i="10"/>
  <c r="BH203" i="10"/>
  <c r="E62" i="14" l="1"/>
  <c r="E63" i="12"/>
  <c r="AA39" i="12"/>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I64" i="10" l="1"/>
  <c r="I76" i="10" s="1"/>
  <c r="I87" i="10" s="1"/>
  <c r="I100" i="10" s="1"/>
  <c r="I132" i="10" s="1"/>
  <c r="H84" i="16"/>
  <c r="H87" i="16" s="1"/>
  <c r="H104" i="16" s="1"/>
  <c r="H116" i="16" s="1"/>
  <c r="J64" i="10"/>
  <c r="J76" i="10" s="1"/>
  <c r="J87" i="10" s="1"/>
  <c r="J100" i="10" s="1"/>
  <c r="J132" i="10" s="1"/>
  <c r="H151" i="16"/>
  <c r="H154" i="16" s="1"/>
  <c r="H171" i="16" s="1"/>
  <c r="H183" i="16" s="1"/>
  <c r="E63" i="14"/>
  <c r="E64" i="12"/>
  <c r="E64" i="14" s="1"/>
  <c r="BC64" i="10"/>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34"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BA100" i="10" l="1"/>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BK247" i="10"/>
  <c r="BH247" i="10"/>
  <c r="BJ247" i="10"/>
  <c r="BK381" i="10"/>
  <c r="BH381" i="10"/>
  <c r="L51" i="12"/>
  <c r="L395" i="10"/>
  <c r="BJ87" i="10"/>
  <c r="N100" i="10"/>
  <c r="N45" i="12"/>
  <c r="BK87" i="10"/>
  <c r="BI247" i="10"/>
  <c r="N418" i="10"/>
  <c r="J38" i="12"/>
  <c r="AB38" i="14" l="1"/>
  <c r="AB105" i="10" s="1"/>
  <c r="AD38" i="14"/>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D104" i="10" l="1"/>
  <c r="M175" i="16" s="1"/>
  <c r="N104" i="10"/>
  <c r="I175" i="16" s="1"/>
  <c r="AL104" i="10"/>
  <c r="O175" i="16" s="1"/>
  <c r="Q105" i="10"/>
  <c r="J109" i="16" s="1"/>
  <c r="BF104" i="10"/>
  <c r="T175" i="16" s="1"/>
  <c r="AT104" i="10"/>
  <c r="Q175" i="16" s="1"/>
  <c r="M104" i="10"/>
  <c r="I108" i="16" s="1"/>
  <c r="Z104" i="10"/>
  <c r="L175" i="16" s="1"/>
  <c r="X105" i="10"/>
  <c r="L43" i="16" s="1"/>
  <c r="AN105" i="10"/>
  <c r="P43" i="16" s="1"/>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K43" i="16"/>
  <c r="O42" i="16"/>
  <c r="S43" i="16"/>
  <c r="I42" i="16"/>
  <c r="M42" i="16"/>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M53" i="15" l="1"/>
  <c r="J54" i="15"/>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BH435" i="10"/>
  <c r="BK285" i="10"/>
  <c r="BI433" i="10"/>
  <c r="M435" i="10"/>
  <c r="BI435" i="10" s="1"/>
  <c r="BJ433" i="10"/>
  <c r="N435" i="10"/>
  <c r="BJ435" i="10" s="1"/>
  <c r="BH433" i="10"/>
  <c r="BH285" i="10"/>
  <c r="L289" i="10" l="1"/>
  <c r="L60" i="12" s="1"/>
  <c r="AP464" i="10"/>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J44" i="16"/>
  <c r="J50" i="16" s="1"/>
  <c r="J52" i="15"/>
  <c r="J55" i="15" s="1"/>
  <c r="J62" i="15" s="1"/>
  <c r="K44" i="16"/>
  <c r="K50" i="16" s="1"/>
  <c r="K52" i="15"/>
  <c r="K55" i="15" s="1"/>
  <c r="K62" i="15" s="1"/>
  <c r="S44" i="16"/>
  <c r="S50" i="16" s="1"/>
  <c r="S52" i="15"/>
  <c r="S55" i="15" s="1"/>
  <c r="S62" i="15" s="1"/>
  <c r="V41" i="16"/>
  <c r="BI132" i="10"/>
  <c r="T44" i="16"/>
  <c r="T50" i="16" s="1"/>
  <c r="T52" i="15"/>
  <c r="T55" i="15" s="1"/>
  <c r="T62" i="15" s="1"/>
  <c r="P52" i="15"/>
  <c r="P55" i="15" s="1"/>
  <c r="P62" i="15" s="1"/>
  <c r="L44" i="16"/>
  <c r="L50" i="16" s="1"/>
  <c r="L52" i="15"/>
  <c r="L55" i="15" s="1"/>
  <c r="L62" i="15" s="1"/>
  <c r="M44" i="16"/>
  <c r="M50" i="16" s="1"/>
  <c r="M52" i="15"/>
  <c r="M55" i="15" s="1"/>
  <c r="M62" i="15" s="1"/>
  <c r="O44" i="16"/>
  <c r="O50" i="16" s="1"/>
  <c r="O52" i="15"/>
  <c r="O55" i="15" s="1"/>
  <c r="O62" i="15" s="1"/>
  <c r="R44" i="16"/>
  <c r="R50" i="16" s="1"/>
  <c r="R52" i="15"/>
  <c r="R55" i="15" s="1"/>
  <c r="R62" i="15" s="1"/>
  <c r="N44" i="16"/>
  <c r="N50" i="16" s="1"/>
  <c r="N52" i="15"/>
  <c r="N55" i="15" s="1"/>
  <c r="N62" i="15" s="1"/>
  <c r="V107" i="16"/>
  <c r="I110" i="16"/>
  <c r="V174" i="16"/>
  <c r="I177" i="16"/>
  <c r="I50" i="16"/>
  <c r="BH106" i="10"/>
  <c r="BK106" i="10"/>
  <c r="BH132" i="10"/>
  <c r="BK132" i="10"/>
  <c r="T20" i="15" l="1"/>
  <c r="T22" i="15" s="1"/>
  <c r="T26" i="15" s="1"/>
  <c r="T88" i="15"/>
  <c r="S20" i="15"/>
  <c r="S22" i="15" s="1"/>
  <c r="S26" i="15" s="1"/>
  <c r="S88" i="15"/>
  <c r="J20" i="15"/>
  <c r="J22" i="15" s="1"/>
  <c r="J26" i="15" s="1"/>
  <c r="J88" i="15"/>
  <c r="N20" i="15"/>
  <c r="N22" i="15" s="1"/>
  <c r="N26" i="15" s="1"/>
  <c r="N88" i="15"/>
  <c r="O20" i="15"/>
  <c r="O22" i="15" s="1"/>
  <c r="O26" i="15" s="1"/>
  <c r="O88" i="15"/>
  <c r="L20" i="15"/>
  <c r="L22" i="15" s="1"/>
  <c r="L26" i="15" s="1"/>
  <c r="L88" i="15"/>
  <c r="K20" i="15"/>
  <c r="K22" i="15" s="1"/>
  <c r="K26" i="15" s="1"/>
  <c r="K88" i="15"/>
  <c r="Q20" i="15"/>
  <c r="Q22" i="15" s="1"/>
  <c r="Q26" i="15" s="1"/>
  <c r="Q88" i="15"/>
  <c r="R20" i="15"/>
  <c r="R22" i="15" s="1"/>
  <c r="R26" i="15" s="1"/>
  <c r="R88" i="15"/>
  <c r="M20" i="15"/>
  <c r="M22" i="15" s="1"/>
  <c r="M26" i="15" s="1"/>
  <c r="M88" i="15"/>
  <c r="P20" i="15"/>
  <c r="P22" i="15" s="1"/>
  <c r="P26" i="15" s="1"/>
  <c r="P88" i="15"/>
  <c r="V44" i="16"/>
  <c r="V110" i="16"/>
  <c r="I116" i="16"/>
  <c r="V116" i="16" s="1"/>
  <c r="V50" i="16"/>
  <c r="V177" i="16"/>
  <c r="I183" i="16"/>
  <c r="V183" i="16" s="1"/>
  <c r="V55" i="15"/>
  <c r="I62" i="15"/>
  <c r="I88" i="15" s="1"/>
  <c r="V52" i="15"/>
  <c r="V88" i="15" l="1"/>
  <c r="P34" i="15"/>
  <c r="P38" i="15" s="1"/>
  <c r="P40" i="15" s="1"/>
  <c r="P75" i="15" s="1"/>
  <c r="P84" i="15" s="1"/>
  <c r="P68" i="15"/>
  <c r="P73" i="15" s="1"/>
  <c r="R34" i="15"/>
  <c r="R38" i="15" s="1"/>
  <c r="R40" i="15" s="1"/>
  <c r="R68" i="15"/>
  <c r="R73" i="15" s="1"/>
  <c r="O34" i="15"/>
  <c r="O38" i="15" s="1"/>
  <c r="O40" i="15" s="1"/>
  <c r="O75" i="15" s="1"/>
  <c r="O84" i="15" s="1"/>
  <c r="O68" i="15"/>
  <c r="O73" i="15" s="1"/>
  <c r="J34" i="15"/>
  <c r="J38" i="15" s="1"/>
  <c r="J40" i="15" s="1"/>
  <c r="J75" i="15" s="1"/>
  <c r="J84" i="15" s="1"/>
  <c r="J68" i="15"/>
  <c r="J73" i="15" s="1"/>
  <c r="T34" i="15"/>
  <c r="T38" i="15" s="1"/>
  <c r="T40" i="15" s="1"/>
  <c r="T75" i="15" s="1"/>
  <c r="T84" i="15" s="1"/>
  <c r="T68" i="15"/>
  <c r="T73" i="15" s="1"/>
  <c r="K34" i="15"/>
  <c r="K38" i="15" s="1"/>
  <c r="K40" i="15" s="1"/>
  <c r="K68" i="15"/>
  <c r="K73" i="15" s="1"/>
  <c r="M34" i="15"/>
  <c r="M38" i="15" s="1"/>
  <c r="M40" i="15" s="1"/>
  <c r="M75" i="15" s="1"/>
  <c r="M84" i="15" s="1"/>
  <c r="M68" i="15"/>
  <c r="M73" i="15" s="1"/>
  <c r="Q34" i="15"/>
  <c r="Q38" i="15" s="1"/>
  <c r="Q40" i="15" s="1"/>
  <c r="Q75" i="15" s="1"/>
  <c r="Q84" i="15" s="1"/>
  <c r="Q68" i="15"/>
  <c r="Q73" i="15" s="1"/>
  <c r="L34" i="15"/>
  <c r="L38" i="15" s="1"/>
  <c r="L40" i="15" s="1"/>
  <c r="L75" i="15" s="1"/>
  <c r="L84" i="15" s="1"/>
  <c r="L68" i="15"/>
  <c r="L73" i="15" s="1"/>
  <c r="N34" i="15"/>
  <c r="N38" i="15" s="1"/>
  <c r="N40" i="15" s="1"/>
  <c r="N68" i="15"/>
  <c r="N73" i="15" s="1"/>
  <c r="S34" i="15"/>
  <c r="S38" i="15" s="1"/>
  <c r="S40" i="15" s="1"/>
  <c r="S75" i="15" s="1"/>
  <c r="S84" i="15" s="1"/>
  <c r="S68" i="15"/>
  <c r="S73" i="15" s="1"/>
  <c r="V62" i="15"/>
  <c r="I20" i="15"/>
  <c r="Q42" i="15" l="1"/>
  <c r="Q64" i="15" s="1"/>
  <c r="Q65" i="15" s="1"/>
  <c r="Q86" i="15"/>
  <c r="Q90" i="15" s="1"/>
  <c r="Q91" i="15" s="1"/>
  <c r="J86" i="15"/>
  <c r="J90" i="15" s="1"/>
  <c r="J91" i="15" s="1"/>
  <c r="O42" i="15"/>
  <c r="O64" i="15" s="1"/>
  <c r="O65" i="15" s="1"/>
  <c r="S86" i="15"/>
  <c r="S90" i="15" s="1"/>
  <c r="S91" i="15" s="1"/>
  <c r="L86" i="15"/>
  <c r="L90" i="15" s="1"/>
  <c r="L91" i="15" s="1"/>
  <c r="M86" i="15"/>
  <c r="M90" i="15" s="1"/>
  <c r="M91" i="15" s="1"/>
  <c r="T86" i="15"/>
  <c r="T90" i="15" s="1"/>
  <c r="T91" i="15" s="1"/>
  <c r="O86" i="15"/>
  <c r="O90" i="15" s="1"/>
  <c r="O91" i="15" s="1"/>
  <c r="P86" i="15"/>
  <c r="P90" i="15" s="1"/>
  <c r="P91" i="15" s="1"/>
  <c r="T42" i="15"/>
  <c r="T64" i="15" s="1"/>
  <c r="T65" i="15" s="1"/>
  <c r="S42" i="15"/>
  <c r="S64" i="15" s="1"/>
  <c r="S65" i="15" s="1"/>
  <c r="J42" i="15"/>
  <c r="J64" i="15" s="1"/>
  <c r="J65" i="15" s="1"/>
  <c r="K42" i="15"/>
  <c r="K64" i="15" s="1"/>
  <c r="K65" i="15" s="1"/>
  <c r="K75" i="15"/>
  <c r="K84" i="15" s="1"/>
  <c r="K86" i="15" s="1"/>
  <c r="K90" i="15" s="1"/>
  <c r="K91" i="15" s="1"/>
  <c r="N42" i="15"/>
  <c r="N64" i="15" s="1"/>
  <c r="N65" i="15" s="1"/>
  <c r="N75" i="15"/>
  <c r="N84" i="15" s="1"/>
  <c r="N86" i="15" s="1"/>
  <c r="N90" i="15" s="1"/>
  <c r="N91" i="15" s="1"/>
  <c r="L42" i="15"/>
  <c r="L64" i="15" s="1"/>
  <c r="L65" i="15" s="1"/>
  <c r="R42" i="15"/>
  <c r="R64" i="15" s="1"/>
  <c r="R65" i="15" s="1"/>
  <c r="R75" i="15"/>
  <c r="R84" i="15" s="1"/>
  <c r="R86" i="15" s="1"/>
  <c r="R90" i="15" s="1"/>
  <c r="R91" i="15" s="1"/>
  <c r="M42" i="15"/>
  <c r="M64" i="15" s="1"/>
  <c r="M65" i="15" s="1"/>
  <c r="P42" i="15"/>
  <c r="P64" i="15" s="1"/>
  <c r="P65" i="15" s="1"/>
  <c r="V20" i="15"/>
  <c r="I22" i="15"/>
  <c r="I26" i="15" l="1"/>
  <c r="I68" i="15" s="1"/>
  <c r="V22" i="15"/>
  <c r="I73" i="15" l="1"/>
  <c r="V73" i="15" s="1"/>
  <c r="V68" i="15"/>
  <c r="V26" i="15"/>
  <c r="I34" i="15"/>
  <c r="V34" i="15" l="1"/>
  <c r="I38" i="15"/>
  <c r="V38" i="15" l="1"/>
  <c r="I40" i="15"/>
  <c r="I42" i="15" l="1"/>
  <c r="I75" i="15"/>
  <c r="V40" i="15"/>
  <c r="V75" i="15" l="1"/>
  <c r="I84" i="15"/>
  <c r="V42" i="15"/>
  <c r="I64" i="15"/>
  <c r="I65" i="15" s="1"/>
  <c r="I86" i="15" l="1"/>
  <c r="V84" i="15"/>
  <c r="I90" i="15" l="1"/>
  <c r="V86" i="15"/>
  <c r="V90" i="15" l="1"/>
  <c r="I91" i="15"/>
  <c r="V91" i="15" s="1"/>
</calcChain>
</file>

<file path=xl/sharedStrings.xml><?xml version="1.0" encoding="utf-8"?>
<sst xmlns="http://schemas.openxmlformats.org/spreadsheetml/2006/main" count="1590" uniqueCount="518">
  <si>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</si>
  <si>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</si>
  <si>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</si>
  <si>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</si>
  <si>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</si>
  <si>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</si>
  <si>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</si>
  <si>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</si>
  <si>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</si>
  <si>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</si>
  <si>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</si>
  <si>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</si>
  <si>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</si>
  <si>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</si>
  <si>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</si>
  <si>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</si>
  <si>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</si>
  <si>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</si>
  <si>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</si>
  <si>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</si>
  <si>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</si>
  <si>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</si>
  <si>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</si>
  <si>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</si>
  <si>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</si>
  <si>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</si>
  <si>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</si>
  <si>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</si>
  <si>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</si>
  <si>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</si>
  <si>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</si>
  <si>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</si>
  <si>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</si>
  <si>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</si>
  <si>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</si>
  <si>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</si>
  <si>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</si>
  <si>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</si>
  <si>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</si>
  <si>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</si>
  <si>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</si>
  <si>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</si>
  <si>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</si>
  <si>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</si>
  <si>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</si>
  <si>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</si>
  <si>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</si>
  <si>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</si>
  <si>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</si>
  <si>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</si>
  <si>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</si>
  <si>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</si>
  <si>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</si>
  <si>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</si>
  <si>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</si>
  <si>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</si>
  <si>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</si>
  <si>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</si>
  <si>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</si>
  <si>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</si>
  <si>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</si>
  <si>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</si>
  <si>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</si>
  <si>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</si>
  <si>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</si>
  <si>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</si>
  <si>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</si>
  <si>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</si>
  <si>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</si>
  <si>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</si>
  <si>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</si>
  <si>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</si>
  <si>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</si>
  <si>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</si>
  <si>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</si>
  <si>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</si>
  <si>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</si>
  <si>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</si>
  <si>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</si>
  <si>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</si>
  <si>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</si>
  <si>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</si>
  <si>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</si>
  <si>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</si>
  <si>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</si>
  <si>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</si>
  <si>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</si>
  <si>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</si>
  <si>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</si>
  <si>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</si>
  <si>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</si>
  <si>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</si>
  <si>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</si>
  <si>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</si>
  <si>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</si>
  <si>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</si>
  <si>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</si>
  <si>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</si>
  <si>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</si>
  <si>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</si>
  <si>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</si>
  <si>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</si>
  <si>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</si>
  <si>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</si>
  <si>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</si>
  <si>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</si>
  <si>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</si>
  <si>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</si>
  <si>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</si>
  <si>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</si>
  <si>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</si>
  <si>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</si>
  <si>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</si>
  <si>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</si>
  <si>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</si>
  <si>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</si>
  <si>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</si>
  <si>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</si>
  <si>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</si>
  <si>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</si>
  <si>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</si>
  <si>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</si>
  <si>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</si>
  <si>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</si>
  <si>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</si>
  <si>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</si>
  <si>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</si>
  <si>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</si>
  <si>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</si>
  <si>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</si>
  <si>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</si>
  <si>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</si>
  <si>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</si>
  <si>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</si>
  <si>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</si>
  <si>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</si>
  <si>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</si>
  <si>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</si>
  <si>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</si>
  <si>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</si>
  <si>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</si>
  <si>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</si>
  <si>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</si>
  <si>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</si>
  <si>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</si>
  <si>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</si>
  <si>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</si>
  <si>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</si>
  <si>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</si>
  <si>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</si>
  <si>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</si>
  <si>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</si>
  <si>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</si>
  <si>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</si>
  <si>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</si>
  <si>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</si>
  <si>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</si>
  <si>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</si>
  <si>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</si>
  <si>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</si>
  <si>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</si>
  <si>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</si>
  <si>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</si>
  <si>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</si>
  <si>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</si>
  <si>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</si>
  <si>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</si>
  <si>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</si>
  <si>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</si>
  <si>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</si>
  <si>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</si>
  <si>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</si>
  <si>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</si>
  <si>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</si>
  <si>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</si>
  <si>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</si>
  <si>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</si>
  <si>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</si>
  <si>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</si>
  <si>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</si>
  <si>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</si>
  <si>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</si>
  <si>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</si>
  <si>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</si>
  <si>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</si>
  <si>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</si>
  <si>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</si>
  <si>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</si>
  <si>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</si>
  <si>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</si>
  <si>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</si>
  <si>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</si>
  <si>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</si>
  <si>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</si>
  <si>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</si>
  <si>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</si>
  <si>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</si>
  <si>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</si>
  <si>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</si>
  <si>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</si>
  <si>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</si>
  <si>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</si>
  <si>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</si>
  <si>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</si>
  <si>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</si>
  <si>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</si>
  <si>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</si>
  <si>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</si>
  <si>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</si>
  <si>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</si>
  <si>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</si>
  <si>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</si>
  <si>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</si>
  <si>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</si>
  <si>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</si>
  <si>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</si>
  <si>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</si>
  <si>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</si>
  <si>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</si>
  <si>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</si>
  <si>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</si>
  <si>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</si>
  <si>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</si>
  <si>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</si>
  <si>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</si>
  <si>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</si>
  <si>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</si>
  <si>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</si>
  <si>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</si>
  <si>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</si>
  <si>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</si>
  <si>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</si>
  <si>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</si>
  <si>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</si>
  <si>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</si>
  <si>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</si>
  <si>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</si>
  <si>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</si>
  <si>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</si>
  <si>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</si>
  <si>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</si>
  <si>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</si>
  <si>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</si>
  <si>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</si>
  <si>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</si>
  <si>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</si>
  <si>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</si>
  <si>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</si>
  <si>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</si>
  <si>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</si>
  <si>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</si>
  <si>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</si>
  <si>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</si>
  <si>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</si>
  <si>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</si>
  <si>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</si>
  <si>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</si>
  <si>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</si>
  <si>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</si>
  <si>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</si>
  <si>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</si>
  <si>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</si>
  <si>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</si>
  <si>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</si>
  <si>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</si>
  <si>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</si>
  <si>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</si>
  <si>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</si>
  <si>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</si>
  <si>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</si>
  <si>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</si>
  <si>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</si>
  <si>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</si>
  <si>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</si>
  <si>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</si>
  <si>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</si>
  <si>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</si>
  <si>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</si>
  <si>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</si>
  <si>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</si>
  <si>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</si>
  <si>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</si>
  <si>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</si>
  <si>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</si>
  <si>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</si>
  <si>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</si>
  <si>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</si>
  <si>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</si>
  <si>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</si>
  <si>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</si>
  <si>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</si>
  <si>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</si>
  <si>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</si>
  <si>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</si>
  <si>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</si>
  <si>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</si>
  <si>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</si>
  <si>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</si>
  <si>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</si>
  <si>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</si>
  <si>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</si>
  <si>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</si>
  <si>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</si>
  <si>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</si>
  <si>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</si>
  <si>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</si>
  <si>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</si>
  <si>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</si>
  <si>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</si>
  <si>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</si>
  <si>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</si>
  <si>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</si>
  <si>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</si>
  <si>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</si>
  <si>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</si>
  <si>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</si>
  <si>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</si>
  <si>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</si>
  <si>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</si>
  <si>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</si>
  <si>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</si>
  <si>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</si>
  <si>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</si>
  <si>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</si>
  <si>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</si>
  <si>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</si>
  <si>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</si>
  <si>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</si>
  <si>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</si>
  <si>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</si>
  <si>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</si>
  <si>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</si>
  <si>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</si>
  <si>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</si>
  <si>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</si>
  <si>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</si>
  <si>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</si>
  <si>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</si>
  <si>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</si>
  <si>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</si>
  <si>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</si>
  <si>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</si>
  <si>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</si>
  <si>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</si>
  <si>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</si>
  <si>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</si>
  <si>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</si>
  <si>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</si>
  <si>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</si>
  <si>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</si>
  <si>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</si>
  <si>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</si>
  <si>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</si>
  <si>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</si>
  <si>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</si>
  <si>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</si>
  <si>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</si>
  <si>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</si>
  <si>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</si>
  <si>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</si>
  <si>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</si>
  <si>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</si>
  <si>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</si>
  <si>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</si>
  <si>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</si>
  <si>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</si>
  <si>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</si>
  <si>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</si>
  <si>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</si>
  <si>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</si>
  <si>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</si>
  <si>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</si>
  <si>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</si>
  <si>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</si>
  <si>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</si>
  <si>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</si>
  <si>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</si>
  <si>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</si>
  <si>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</si>
  <si>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</si>
  <si>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</si>
  <si>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</si>
  <si>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</si>
  <si>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</si>
  <si>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</si>
  <si>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</si>
  <si>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</si>
  <si>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</si>
  <si>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</si>
  <si>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</si>
  <si>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</si>
  <si>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</si>
  <si>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</si>
  <si>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</si>
  <si>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</si>
  <si>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</si>
  <si>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</si>
  <si>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</si>
  <si>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</si>
  <si>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</si>
  <si>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</si>
  <si>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</si>
  <si>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</si>
  <si>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</si>
  <si>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</si>
  <si>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</si>
  <si>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</si>
  <si>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</si>
  <si>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</si>
  <si>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</si>
  <si>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</si>
  <si>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</si>
  <si>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</si>
  <si>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</si>
  <si>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</si>
  <si>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</si>
  <si>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</si>
  <si>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</si>
  <si>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</si>
  <si>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</si>
  <si>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</si>
  <si>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</si>
  <si>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</si>
  <si>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</si>
  <si>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</si>
  <si>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</si>
  <si>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</si>
  <si>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</si>
  <si>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</si>
  <si>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</si>
  <si>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</si>
  <si>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</si>
  <si>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</si>
  <si>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</si>
  <si>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</si>
  <si>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</si>
  <si>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</si>
  <si>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</si>
  <si>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</si>
  <si>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</si>
  <si>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</si>
  <si>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</si>
  <si>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</si>
  <si>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</si>
  <si>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</si>
  <si>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</si>
  <si>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</si>
  <si>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</si>
  <si>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</si>
  <si>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</si>
  <si>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</si>
  <si>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</si>
  <si>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</si>
  <si>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</si>
  <si>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</si>
  <si>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</si>
  <si>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</si>
  <si>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</si>
  <si>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</si>
  <si>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</si>
  <si>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</si>
  <si>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</si>
  <si>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</si>
  <si>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</si>
  <si>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</si>
  <si>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</si>
  <si>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</si>
  <si>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</si>
  <si>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</si>
  <si>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</si>
  <si>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</si>
  <si>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</si>
  <si>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</si>
  <si>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</si>
  <si>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</si>
  <si>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</si>
  <si>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</si>
  <si>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</si>
  <si>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</si>
  <si>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</si>
  <si>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</si>
  <si>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</si>
  <si>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</si>
  <si>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</si>
  <si>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</si>
  <si>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</si>
  <si>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</si>
  <si>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</si>
  <si>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</si>
  <si>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</si>
  <si>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Time Differentiated Fuel Cost</t>
  </si>
  <si>
    <t>Fuel Cost Per KWH @ Meter</t>
  </si>
  <si>
    <t>KWH @ Meter</t>
  </si>
  <si>
    <t xml:space="preserve">Time Differentiated Fuel Cost </t>
  </si>
  <si>
    <t>Pct Allocation</t>
  </si>
  <si>
    <t>TDFUEL</t>
  </si>
  <si>
    <t>Probability of Dispatch Gross Plant</t>
  </si>
  <si>
    <t>PODPLT</t>
  </si>
  <si>
    <t>Probability of Dispatch Depreciation Reserve</t>
  </si>
  <si>
    <t>PODRES</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</si>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</sst>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 numFmtId="170" formatCode="0.0000"/>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4">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64" fontId="13"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10" fontId="0" fillId="0" borderId="0" xfId="3" applyNumberFormat="1" applyFont="1"/>
    <xf numFmtId="10" fontId="0" fillId="0" borderId="0" xfId="0" applyNumberFormat="1"/>
    <xf numFmtId="0" fontId="0" fillId="0" borderId="0" xfId="0" applyNumberFormat="1"/>
    <xf numFmtId="164" fontId="12" fillId="0" borderId="0" xfId="0" applyNumberFormat="1" applyFont="1"/>
    <xf numFmtId="164" fontId="0" fillId="0" borderId="0" xfId="1" applyNumberFormat="1" applyFont="1"/>
    <xf numFmtId="9" fontId="0" fillId="0" borderId="0" xfId="0" applyNumberFormat="1" applyBorder="1"/>
    <xf numFmtId="0" fontId="1" fillId="0" borderId="0" xfId="0" applyFont="1" applyBorder="1" applyAlignment="1">
      <alignment horizontal="center"/>
    </xf>
    <xf numFmtId="0" fontId="1" fillId="0" borderId="1" xfId="0" applyFont="1" applyBorder="1" applyAlignment="1">
      <alignment horizontal="center"/>
    </xf>
    <xf numFmtId="170" fontId="0" fillId="0" borderId="0" xfId="0" applyNumberForma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1"/>
  <sheetViews>
    <sheetView workbookViewId="0">
      <selection activeCell="B12" sqref="B12"/>
    </sheetView>
  </sheetViews>
  <sheetFormatPr defaultRowHeight="15" x14ac:dyDescent="0.25"/>
  <sheetData>
    <row r="4" spans="1:3" x14ac:dyDescent="0.25">
      <c r="A4" t="s">
        <v>481</v>
      </c>
    </row>
    <row r="6" spans="1:3" x14ac:dyDescent="0.25">
      <c r="B6" t="s">
        <v>482</v>
      </c>
    </row>
    <row r="8" spans="1:3" x14ac:dyDescent="0.25">
      <c r="B8" t="s">
        <v>486</v>
      </c>
    </row>
    <row r="9" spans="1:3" x14ac:dyDescent="0.25">
      <c r="C9" t="s">
        <v>487</v>
      </c>
    </row>
    <row r="11" spans="1:3" x14ac:dyDescent="0.25">
      <c r="B11" t="s">
        <v>488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8"/>
  <sheetViews>
    <sheetView workbookViewId="0">
      <pane xSplit="7" ySplit="10" topLeftCell="H84" activePane="bottomRight" state="frozen"/>
      <selection pane="topRight" activeCell="H1" sqref="H1"/>
      <selection pane="bottomLeft" activeCell="A11" sqref="A11"/>
      <selection pane="bottomRight" activeCell="J92" sqref="J92"/>
    </sheetView>
  </sheetViews>
  <sheetFormatPr defaultRowHeight="15" x14ac:dyDescent="0.25"/>
  <cols>
    <col min="2" max="2" width="4.140625" customWidth="1"/>
    <col min="4" max="4" width="50.7109375" customWidth="1"/>
    <col min="5" max="5" width="10.42578125" bestFit="1" customWidth="1"/>
    <col min="6" max="6" width="14.42578125" bestFit="1"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7.42578125" bestFit="1" customWidth="1"/>
    <col min="14" max="14" width="11.85546875" customWidth="1"/>
    <col min="15" max="15" width="13.5703125" customWidth="1"/>
    <col min="16" max="17" width="11.85546875" customWidth="1"/>
    <col min="18" max="18" width="10.85546875" customWidth="1"/>
    <col min="19" max="19" width="18" bestFit="1" customWidth="1"/>
    <col min="20" max="20" width="15.28515625" bestFit="1" customWidth="1"/>
    <col min="21" max="21" width="13.85546875" bestFit="1" customWidth="1"/>
    <col min="22" max="22" width="20.140625" bestFit="1"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1"/>
      <c r="I5" s="161"/>
      <c r="J5" s="161"/>
      <c r="K5" s="161"/>
      <c r="L5" s="125"/>
      <c r="M5" s="161"/>
      <c r="N5" s="161"/>
      <c r="O5" s="161"/>
      <c r="P5" s="125"/>
      <c r="Q5" s="161"/>
      <c r="R5" s="161"/>
      <c r="S5" s="161"/>
      <c r="T5" s="125"/>
      <c r="U5" s="125"/>
      <c r="V5" s="161"/>
      <c r="W5" s="161"/>
      <c r="X5" s="161"/>
      <c r="Y5" s="125"/>
      <c r="Z5" s="161"/>
      <c r="AA5" s="161"/>
      <c r="AB5" s="161"/>
      <c r="AC5" s="125"/>
      <c r="AD5" s="161"/>
      <c r="AE5" s="161"/>
      <c r="AF5" s="161"/>
      <c r="AG5" s="125"/>
      <c r="AH5" s="161"/>
      <c r="AI5" s="161"/>
      <c r="AJ5" s="161"/>
      <c r="AK5" s="125"/>
      <c r="AL5" s="161"/>
      <c r="AM5" s="161"/>
      <c r="AN5" s="161"/>
      <c r="AO5" s="125"/>
      <c r="AP5" s="161"/>
      <c r="AQ5" s="161"/>
      <c r="AR5" s="161"/>
      <c r="AS5" s="125"/>
      <c r="AT5" s="161"/>
      <c r="AU5" s="161"/>
      <c r="AV5" s="161"/>
      <c r="AW5" s="125"/>
      <c r="AX5" s="161"/>
      <c r="AY5" s="161"/>
      <c r="AZ5" s="161"/>
      <c r="BA5" s="125"/>
      <c r="BB5" s="161"/>
      <c r="BC5" s="161"/>
      <c r="BD5" s="161"/>
      <c r="BE5" s="125"/>
      <c r="BF5" s="161"/>
      <c r="BG5" s="161"/>
      <c r="BH5" s="161"/>
      <c r="BI5" s="28"/>
      <c r="BJ5" s="28"/>
      <c r="BK5" s="28"/>
      <c r="BL5" s="28"/>
      <c r="BM5" s="28"/>
      <c r="BN5" s="28"/>
      <c r="BO5" s="28"/>
      <c r="BP5" s="28"/>
      <c r="BQ5" s="28"/>
      <c r="BR5" s="28"/>
      <c r="BS5" s="28"/>
      <c r="BT5" s="28"/>
      <c r="BU5" s="28"/>
    </row>
    <row r="6" spans="1:73" x14ac:dyDescent="0.2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1"/>
      <c r="F9" s="161"/>
      <c r="G9" s="113"/>
      <c r="H9" s="113" t="s">
        <v>8</v>
      </c>
      <c r="I9" s="113" t="s">
        <v>340</v>
      </c>
      <c r="J9" s="113" t="s">
        <v>393</v>
      </c>
      <c r="K9" s="113" t="s">
        <v>397</v>
      </c>
      <c r="L9" s="113" t="s">
        <v>400</v>
      </c>
      <c r="M9" s="113" t="s">
        <v>403</v>
      </c>
      <c r="N9" s="113" t="s">
        <v>400</v>
      </c>
      <c r="O9" s="113" t="s">
        <v>403</v>
      </c>
      <c r="P9" s="113" t="s">
        <v>3</v>
      </c>
      <c r="Q9" s="113" t="s">
        <v>411</v>
      </c>
      <c r="R9" s="113" t="s">
        <v>385</v>
      </c>
      <c r="S9" s="113" t="s">
        <v>2</v>
      </c>
      <c r="T9" s="113" t="s">
        <v>2</v>
      </c>
      <c r="U9" s="115"/>
      <c r="V9" s="113" t="s">
        <v>252</v>
      </c>
      <c r="AA9" s="161"/>
      <c r="AB9" s="161"/>
      <c r="AC9" s="161"/>
      <c r="AD9" s="161"/>
      <c r="AE9" s="28"/>
      <c r="AF9" s="28"/>
      <c r="AG9" s="28"/>
      <c r="AH9" s="28"/>
      <c r="AI9" s="28"/>
      <c r="AJ9" s="28"/>
      <c r="AK9" s="28"/>
      <c r="AL9" s="28"/>
      <c r="AM9"/>
      <c r="AN9"/>
      <c r="AO9"/>
      <c r="AP9"/>
    </row>
    <row r="10" spans="1:73" s="2" customFormat="1" x14ac:dyDescent="0.25">
      <c r="B10" s="27"/>
      <c r="C10" s="27"/>
      <c r="D10" s="27"/>
      <c r="E10" s="27"/>
      <c r="F10" s="27"/>
      <c r="G10" s="27"/>
      <c r="H10" s="112" t="s">
        <v>83</v>
      </c>
      <c r="I10" s="112" t="s">
        <v>391</v>
      </c>
      <c r="J10" s="112" t="s">
        <v>392</v>
      </c>
      <c r="K10" s="112" t="s">
        <v>396</v>
      </c>
      <c r="L10" s="112" t="s">
        <v>398</v>
      </c>
      <c r="M10" s="112" t="s">
        <v>401</v>
      </c>
      <c r="N10" s="112" t="s">
        <v>404</v>
      </c>
      <c r="O10" s="112" t="s">
        <v>406</v>
      </c>
      <c r="P10" s="112" t="s">
        <v>408</v>
      </c>
      <c r="Q10" s="112" t="s">
        <v>409</v>
      </c>
      <c r="R10" s="112" t="s">
        <v>412</v>
      </c>
      <c r="S10" s="112" t="s">
        <v>414</v>
      </c>
      <c r="T10" s="112" t="s">
        <v>415</v>
      </c>
      <c r="U10" s="114"/>
      <c r="V10" s="112"/>
      <c r="AE10"/>
      <c r="AF10"/>
      <c r="AG10"/>
      <c r="AH10"/>
      <c r="AI10"/>
      <c r="AJ10"/>
      <c r="AK10"/>
      <c r="AL10"/>
      <c r="AM10"/>
      <c r="AN10"/>
      <c r="AO10"/>
      <c r="AP10"/>
    </row>
    <row r="11" spans="1:73" x14ac:dyDescent="0.25">
      <c r="I11" s="40"/>
      <c r="J11" s="40"/>
      <c r="K11" s="24"/>
    </row>
    <row r="12" spans="1:73" ht="18.75" x14ac:dyDescent="0.3">
      <c r="A12" s="118"/>
      <c r="H12" s="138"/>
      <c r="I12" s="40"/>
      <c r="J12" s="40"/>
      <c r="K12" s="24"/>
    </row>
    <row r="13" spans="1:73" x14ac:dyDescent="0.25">
      <c r="A13" s="2" t="s">
        <v>434</v>
      </c>
      <c r="H13" s="138"/>
      <c r="I13" s="40"/>
      <c r="J13" s="40"/>
      <c r="K13" s="24"/>
    </row>
    <row r="14" spans="1:73" x14ac:dyDescent="0.25">
      <c r="B14" s="9" t="s">
        <v>435</v>
      </c>
      <c r="H14" s="138"/>
      <c r="I14" s="40"/>
      <c r="J14" s="40"/>
      <c r="K14" s="24"/>
    </row>
    <row r="15" spans="1:73" x14ac:dyDescent="0.25">
      <c r="B15" s="13" t="s">
        <v>436</v>
      </c>
      <c r="E15" s="6" t="s">
        <v>267</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25">
      <c r="B16" s="6" t="s">
        <v>437</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62" si="0">SUM(I16:T16)-H16</f>
        <v>0</v>
      </c>
    </row>
    <row r="17" spans="1:22" x14ac:dyDescent="0.25">
      <c r="B17" s="6" t="s">
        <v>439</v>
      </c>
      <c r="E17" s="6"/>
      <c r="F17" t="s">
        <v>489</v>
      </c>
      <c r="H17" s="139">
        <v>-17395776</v>
      </c>
      <c r="I17" s="40">
        <f>+I101*$H17</f>
        <v>-7040462.6191837769</v>
      </c>
      <c r="J17" s="40">
        <f t="shared" ref="J17:T17" si="1">+J101*$H17</f>
        <v>-1992694.6660822495</v>
      </c>
      <c r="K17" s="40">
        <f t="shared" si="1"/>
        <v>-149402.51459492513</v>
      </c>
      <c r="L17" s="40">
        <f t="shared" si="1"/>
        <v>-1983575.2328197539</v>
      </c>
      <c r="M17" s="40">
        <f t="shared" si="1"/>
        <v>-137635.74364401851</v>
      </c>
      <c r="N17" s="40">
        <f t="shared" si="1"/>
        <v>-1397729.8914904802</v>
      </c>
      <c r="O17" s="40">
        <f t="shared" si="1"/>
        <v>-3139125.5087964879</v>
      </c>
      <c r="P17" s="40">
        <f t="shared" si="1"/>
        <v>-1128649.0927421197</v>
      </c>
      <c r="Q17" s="40">
        <f t="shared" si="1"/>
        <v>-425627.99849832978</v>
      </c>
      <c r="R17" s="40">
        <f t="shared" si="1"/>
        <v>0</v>
      </c>
      <c r="S17" s="40">
        <f t="shared" si="1"/>
        <v>0</v>
      </c>
      <c r="T17" s="40">
        <f t="shared" si="1"/>
        <v>-872.73214785731284</v>
      </c>
      <c r="V17" s="44">
        <f t="shared" si="0"/>
        <v>0</v>
      </c>
    </row>
    <row r="18" spans="1:22" x14ac:dyDescent="0.25">
      <c r="B18" s="6" t="s">
        <v>440</v>
      </c>
      <c r="E18" s="6" t="s">
        <v>473</v>
      </c>
      <c r="H18" s="139">
        <v>3857505.2961587054</v>
      </c>
      <c r="I18" s="42">
        <f>+I95*$H18</f>
        <v>3012898.2127159415</v>
      </c>
      <c r="J18" s="42">
        <f t="shared" ref="J18:T18" si="2">+J95*$H18</f>
        <v>568302.03020910779</v>
      </c>
      <c r="K18" s="42">
        <f t="shared" si="2"/>
        <v>3750.3524144748221</v>
      </c>
      <c r="L18" s="42">
        <f t="shared" si="2"/>
        <v>98651.332762320162</v>
      </c>
      <c r="M18" s="42">
        <f t="shared" si="2"/>
        <v>5534.7421869142427</v>
      </c>
      <c r="N18" s="42">
        <f t="shared" si="2"/>
        <v>41764.010353338403</v>
      </c>
      <c r="O18" s="42">
        <f t="shared" si="2"/>
        <v>107885.48865016444</v>
      </c>
      <c r="P18" s="42">
        <f t="shared" si="2"/>
        <v>18685.962777292352</v>
      </c>
      <c r="Q18" s="42">
        <f t="shared" si="2"/>
        <v>0</v>
      </c>
      <c r="R18" s="42">
        <f t="shared" si="2"/>
        <v>33.164089152319214</v>
      </c>
      <c r="S18" s="42">
        <f t="shared" si="2"/>
        <v>0</v>
      </c>
      <c r="T18" s="42">
        <f t="shared" si="2"/>
        <v>0</v>
      </c>
      <c r="V18" s="44">
        <f t="shared" si="0"/>
        <v>0</v>
      </c>
    </row>
    <row r="19" spans="1:22" x14ac:dyDescent="0.25">
      <c r="B19" s="6" t="s">
        <v>442</v>
      </c>
      <c r="E19" s="6" t="s">
        <v>474</v>
      </c>
      <c r="H19" s="139">
        <v>2108281.586779655</v>
      </c>
      <c r="I19" s="42">
        <f>+I98*$H19</f>
        <v>1967237.1981218893</v>
      </c>
      <c r="J19" s="42">
        <f t="shared" ref="J19:T19" si="3">+J98*$H19</f>
        <v>136875.49873332356</v>
      </c>
      <c r="K19" s="42">
        <f t="shared" si="3"/>
        <v>852.85627588832403</v>
      </c>
      <c r="L19" s="42">
        <f t="shared" si="3"/>
        <v>1335.3264374361033</v>
      </c>
      <c r="M19" s="42">
        <f t="shared" si="3"/>
        <v>51.155304539599754</v>
      </c>
      <c r="N19" s="42">
        <f t="shared" si="3"/>
        <v>981.87969205789011</v>
      </c>
      <c r="O19" s="42">
        <f t="shared" si="3"/>
        <v>439.12613805743086</v>
      </c>
      <c r="P19" s="42">
        <f t="shared" si="3"/>
        <v>47.644788939323412</v>
      </c>
      <c r="Q19" s="42">
        <f t="shared" si="3"/>
        <v>0</v>
      </c>
      <c r="R19" s="42">
        <f t="shared" si="3"/>
        <v>460.90128752325819</v>
      </c>
      <c r="S19" s="42">
        <f t="shared" si="3"/>
        <v>0</v>
      </c>
      <c r="T19" s="42">
        <f t="shared" si="3"/>
        <v>0</v>
      </c>
      <c r="U19" s="142"/>
      <c r="V19" s="44">
        <f t="shared" si="0"/>
        <v>0</v>
      </c>
    </row>
    <row r="20" spans="1:22" x14ac:dyDescent="0.25">
      <c r="B20" s="6" t="s">
        <v>443</v>
      </c>
      <c r="E20" s="6" t="s">
        <v>475</v>
      </c>
      <c r="F20" t="s">
        <v>45</v>
      </c>
      <c r="H20" s="139">
        <v>3142644.6954118521</v>
      </c>
      <c r="I20" s="40">
        <f>+I62/$H62*$H20</f>
        <v>1356077.8283883221</v>
      </c>
      <c r="J20" s="40">
        <f t="shared" ref="J20:T20" si="4">+J62/$H62*$H20</f>
        <v>356632.46946088946</v>
      </c>
      <c r="K20" s="40">
        <f t="shared" si="4"/>
        <v>24570.865459611268</v>
      </c>
      <c r="L20" s="40">
        <f t="shared" si="4"/>
        <v>298680.64196662547</v>
      </c>
      <c r="M20" s="40">
        <f t="shared" si="4"/>
        <v>22596.786676057636</v>
      </c>
      <c r="N20" s="40">
        <f t="shared" si="4"/>
        <v>227091.84565882551</v>
      </c>
      <c r="O20" s="40">
        <f t="shared" si="4"/>
        <v>526537.46329554846</v>
      </c>
      <c r="P20" s="40">
        <f t="shared" si="4"/>
        <v>173314.34784968215</v>
      </c>
      <c r="Q20" s="40">
        <f t="shared" si="4"/>
        <v>70971.330586263575</v>
      </c>
      <c r="R20" s="40">
        <f t="shared" si="4"/>
        <v>85811.706706619691</v>
      </c>
      <c r="S20" s="40">
        <f t="shared" si="4"/>
        <v>69.102565071005387</v>
      </c>
      <c r="T20" s="40">
        <f t="shared" si="4"/>
        <v>290.30679833619195</v>
      </c>
      <c r="V20" s="44">
        <f t="shared" si="0"/>
        <v>0</v>
      </c>
    </row>
    <row r="21" spans="1:22" s="32" customFormat="1" x14ac:dyDescent="0.25">
      <c r="B21" s="30" t="s">
        <v>448</v>
      </c>
      <c r="E21" s="6" t="s">
        <v>474</v>
      </c>
      <c r="H21" s="140">
        <v>22338060.122524951</v>
      </c>
      <c r="I21" s="41">
        <f>+I98*$H21</f>
        <v>20843640.186621372</v>
      </c>
      <c r="J21" s="41">
        <f t="shared" ref="J21:T21" si="5">+J98*$H21</f>
        <v>1450248.9322006893</v>
      </c>
      <c r="K21" s="41">
        <f t="shared" si="5"/>
        <v>9036.342624310566</v>
      </c>
      <c r="L21" s="41">
        <f t="shared" si="5"/>
        <v>14148.300886224186</v>
      </c>
      <c r="M21" s="41">
        <f t="shared" si="5"/>
        <v>542.01026824747498</v>
      </c>
      <c r="N21" s="41">
        <f t="shared" si="5"/>
        <v>10403.395699991839</v>
      </c>
      <c r="O21" s="41">
        <f t="shared" si="5"/>
        <v>4652.7115423335927</v>
      </c>
      <c r="P21" s="41">
        <f t="shared" si="5"/>
        <v>504.81499555156512</v>
      </c>
      <c r="Q21" s="41">
        <f t="shared" si="5"/>
        <v>0</v>
      </c>
      <c r="R21" s="41">
        <f t="shared" si="5"/>
        <v>4883.4276862276365</v>
      </c>
      <c r="S21" s="41">
        <f t="shared" si="5"/>
        <v>0</v>
      </c>
      <c r="T21" s="41">
        <f t="shared" si="5"/>
        <v>0</v>
      </c>
      <c r="V21" s="44">
        <f t="shared" si="0"/>
        <v>0</v>
      </c>
    </row>
    <row r="22" spans="1:22" x14ac:dyDescent="0.25">
      <c r="B22" s="6" t="s">
        <v>454</v>
      </c>
      <c r="H22" s="139">
        <f>SUM(H15:H21)</f>
        <v>1486962671.9408753</v>
      </c>
      <c r="I22" s="139">
        <f t="shared" ref="I22:T22" si="6">SUM(I15:I21)</f>
        <v>577510300.29387724</v>
      </c>
      <c r="J22" s="139">
        <f t="shared" si="6"/>
        <v>199596992.91580668</v>
      </c>
      <c r="K22" s="139">
        <f t="shared" si="6"/>
        <v>11997288.478921227</v>
      </c>
      <c r="L22" s="139">
        <f t="shared" si="6"/>
        <v>173885069.59150419</v>
      </c>
      <c r="M22" s="139">
        <f t="shared" si="6"/>
        <v>13918630.828170918</v>
      </c>
      <c r="N22" s="139">
        <f t="shared" si="6"/>
        <v>116538147.89773108</v>
      </c>
      <c r="O22" s="139">
        <f t="shared" si="6"/>
        <v>250926890.05727467</v>
      </c>
      <c r="P22" s="139">
        <f t="shared" si="6"/>
        <v>86439411.87637876</v>
      </c>
      <c r="Q22" s="139">
        <f t="shared" si="6"/>
        <v>29782599.850766145</v>
      </c>
      <c r="R22" s="139">
        <f t="shared" si="6"/>
        <v>26180972.905346554</v>
      </c>
      <c r="S22" s="139">
        <f t="shared" si="6"/>
        <v>29746.457805795781</v>
      </c>
      <c r="T22" s="139">
        <f t="shared" si="6"/>
        <v>156620.78729199216</v>
      </c>
      <c r="V22" s="44">
        <f t="shared" si="0"/>
        <v>0</v>
      </c>
    </row>
    <row r="23" spans="1:22" x14ac:dyDescent="0.25">
      <c r="B23" s="6"/>
      <c r="H23" s="139"/>
      <c r="I23" s="40"/>
      <c r="J23" s="40"/>
      <c r="K23" s="24"/>
      <c r="L23" s="44"/>
      <c r="M23" s="44"/>
      <c r="N23" s="44"/>
      <c r="O23" s="44"/>
      <c r="P23" s="44"/>
      <c r="Q23" s="44"/>
      <c r="R23" s="44"/>
      <c r="S23" s="44"/>
      <c r="T23" s="44"/>
      <c r="V23" s="44">
        <f t="shared" si="0"/>
        <v>0</v>
      </c>
    </row>
    <row r="24" spans="1:22" x14ac:dyDescent="0.25">
      <c r="B24" s="6"/>
      <c r="C24" s="6" t="s">
        <v>453</v>
      </c>
      <c r="E24" s="6" t="s">
        <v>477</v>
      </c>
      <c r="H24" s="139">
        <v>-1635232</v>
      </c>
      <c r="I24" s="40">
        <f>I104*$H24</f>
        <v>-609965.43393935554</v>
      </c>
      <c r="J24" s="40">
        <f t="shared" ref="J24:T24" si="7">J104*$H24</f>
        <v>-368765.56167765619</v>
      </c>
      <c r="K24" s="40">
        <f t="shared" si="7"/>
        <v>-23372.784947542106</v>
      </c>
      <c r="L24" s="40">
        <f t="shared" si="7"/>
        <v>-168729.68557332992</v>
      </c>
      <c r="M24" s="40">
        <f t="shared" si="7"/>
        <v>-13653.249062990584</v>
      </c>
      <c r="N24" s="40">
        <f t="shared" si="7"/>
        <v>-105681.79888788707</v>
      </c>
      <c r="O24" s="40">
        <f t="shared" si="7"/>
        <v>-210278.71484812399</v>
      </c>
      <c r="P24" s="40">
        <f t="shared" si="7"/>
        <v>-68614.131736137875</v>
      </c>
      <c r="Q24" s="40">
        <f t="shared" si="7"/>
        <v>-23718.864328387746</v>
      </c>
      <c r="R24" s="40">
        <f t="shared" si="7"/>
        <v>-42193.733198806258</v>
      </c>
      <c r="S24" s="40">
        <f t="shared" si="7"/>
        <v>-65.934718193416572</v>
      </c>
      <c r="T24" s="40">
        <f t="shared" si="7"/>
        <v>-192.10708158932405</v>
      </c>
      <c r="V24" s="44">
        <f t="shared" si="0"/>
        <v>0</v>
      </c>
    </row>
    <row r="25" spans="1:22" x14ac:dyDescent="0.25">
      <c r="B25" s="6"/>
      <c r="E25" s="6"/>
      <c r="H25" s="139"/>
      <c r="I25" s="40"/>
      <c r="J25" s="40"/>
      <c r="K25" s="24"/>
      <c r="L25" s="44"/>
      <c r="M25" s="44"/>
      <c r="N25" s="44"/>
      <c r="O25" s="44"/>
      <c r="P25" s="44"/>
      <c r="Q25" s="44"/>
      <c r="R25" s="44"/>
      <c r="S25" s="44"/>
      <c r="T25" s="44"/>
      <c r="V25" s="44">
        <f t="shared" si="0"/>
        <v>0</v>
      </c>
    </row>
    <row r="26" spans="1:22" x14ac:dyDescent="0.25">
      <c r="B26" s="6" t="s">
        <v>455</v>
      </c>
      <c r="E26" s="6"/>
      <c r="H26" s="139">
        <f>H22+H24</f>
        <v>1485327439.9408753</v>
      </c>
      <c r="I26" s="139">
        <f t="shared" ref="I26:T26" si="8">I22+I24</f>
        <v>576900334.85993791</v>
      </c>
      <c r="J26" s="139">
        <f t="shared" si="8"/>
        <v>199228227.35412902</v>
      </c>
      <c r="K26" s="139">
        <f t="shared" si="8"/>
        <v>11973915.693973685</v>
      </c>
      <c r="L26" s="139">
        <f t="shared" si="8"/>
        <v>173716339.90593085</v>
      </c>
      <c r="M26" s="139">
        <f t="shared" si="8"/>
        <v>13904977.579107927</v>
      </c>
      <c r="N26" s="139">
        <f t="shared" si="8"/>
        <v>116432466.09884319</v>
      </c>
      <c r="O26" s="139">
        <f t="shared" si="8"/>
        <v>250716611.34242654</v>
      </c>
      <c r="P26" s="139">
        <f t="shared" si="8"/>
        <v>86370797.744642615</v>
      </c>
      <c r="Q26" s="139">
        <f t="shared" si="8"/>
        <v>29758880.986437757</v>
      </c>
      <c r="R26" s="139">
        <f t="shared" si="8"/>
        <v>26138779.172147747</v>
      </c>
      <c r="S26" s="139">
        <f t="shared" si="8"/>
        <v>29680.523087602363</v>
      </c>
      <c r="T26" s="139">
        <f t="shared" si="8"/>
        <v>156428.68021040285</v>
      </c>
      <c r="V26" s="44">
        <f t="shared" si="0"/>
        <v>0</v>
      </c>
    </row>
    <row r="27" spans="1:22" x14ac:dyDescent="0.25">
      <c r="B27" s="6"/>
      <c r="E27" s="6"/>
      <c r="H27" s="139"/>
      <c r="I27" s="40"/>
      <c r="J27" s="40"/>
      <c r="K27" s="24"/>
      <c r="L27" s="44"/>
      <c r="M27" s="44"/>
      <c r="N27" s="44"/>
      <c r="O27" s="44"/>
      <c r="P27" s="44"/>
      <c r="Q27" s="44"/>
      <c r="R27" s="44"/>
      <c r="S27" s="44"/>
      <c r="T27" s="44"/>
      <c r="V27" s="44">
        <f t="shared" si="0"/>
        <v>0</v>
      </c>
    </row>
    <row r="28" spans="1:22" x14ac:dyDescent="0.25">
      <c r="A28" s="36" t="s">
        <v>456</v>
      </c>
      <c r="B28" s="6"/>
      <c r="H28" s="139">
        <f>+'Function-Classif'!F287</f>
        <v>933774238.57748604</v>
      </c>
      <c r="I28" s="40">
        <f>+'Cost Summary'!I59+'Cost Summary'!I125+'Cost Summary'!I192</f>
        <v>366400124.98839068</v>
      </c>
      <c r="J28" s="40">
        <f>+'Cost Summary'!J59+'Cost Summary'!J125+'Cost Summary'!J192</f>
        <v>108209609.87913859</v>
      </c>
      <c r="K28" s="40">
        <f>+'Cost Summary'!K59+'Cost Summary'!K125+'Cost Summary'!K192</f>
        <v>7757230.9310740111</v>
      </c>
      <c r="L28" s="40">
        <f>+'Cost Summary'!L59+'Cost Summary'!L125+'Cost Summary'!L192</f>
        <v>98189075.192381412</v>
      </c>
      <c r="M28" s="40">
        <f>+'Cost Summary'!M59+'Cost Summary'!M125+'Cost Summary'!M192</f>
        <v>7600036.87676029</v>
      </c>
      <c r="N28" s="40">
        <f>+'Cost Summary'!N59+'Cost Summary'!N125+'Cost Summary'!N192</f>
        <v>75077546.121831223</v>
      </c>
      <c r="O28" s="40">
        <f>+'Cost Summary'!O59+'Cost Summary'!O125+'Cost Summary'!O192</f>
        <v>176793673.00690702</v>
      </c>
      <c r="P28" s="40">
        <f>+'Cost Summary'!P59+'Cost Summary'!P125+'Cost Summary'!P192</f>
        <v>61513905.672638774</v>
      </c>
      <c r="Q28" s="40">
        <f>+'Cost Summary'!Q59+'Cost Summary'!Q125+'Cost Summary'!Q192</f>
        <v>23337733.356924441</v>
      </c>
      <c r="R28" s="40">
        <f>+'Cost Summary'!R59+'Cost Summary'!R125+'Cost Summary'!R192</f>
        <v>8774857.8213907443</v>
      </c>
      <c r="S28" s="40">
        <f>+'Cost Summary'!S59+'Cost Summary'!S125+'Cost Summary'!S192</f>
        <v>19908.152436586155</v>
      </c>
      <c r="T28" s="40">
        <f>+'Cost Summary'!T59+'Cost Summary'!T125+'Cost Summary'!T192</f>
        <v>100536.5776122956</v>
      </c>
      <c r="V28" s="44">
        <f t="shared" si="0"/>
        <v>0</v>
      </c>
    </row>
    <row r="29" spans="1:22" x14ac:dyDescent="0.25">
      <c r="A29" t="s">
        <v>429</v>
      </c>
      <c r="B29" s="6"/>
      <c r="H29" s="139">
        <f>+'Function-Classif'!F446</f>
        <v>228062836.53918952</v>
      </c>
      <c r="I29" s="40">
        <f>+'Cost Summary'!I68+'Cost Summary'!I134+'Cost Summary'!I201</f>
        <v>94479696.44960466</v>
      </c>
      <c r="J29" s="40">
        <f>+'Cost Summary'!J68+'Cost Summary'!J134+'Cost Summary'!J201</f>
        <v>25372211.427653171</v>
      </c>
      <c r="K29" s="40">
        <f>+'Cost Summary'!K68+'Cost Summary'!K134+'Cost Summary'!K201</f>
        <v>1797559.7606859375</v>
      </c>
      <c r="L29" s="40">
        <f>+'Cost Summary'!L68+'Cost Summary'!L134+'Cost Summary'!L201</f>
        <v>22717695.647448972</v>
      </c>
      <c r="M29" s="40">
        <f>+'Cost Summary'!M68+'Cost Summary'!M134+'Cost Summary'!M201</f>
        <v>1716852.4924590143</v>
      </c>
      <c r="N29" s="40">
        <f>+'Cost Summary'!N68+'Cost Summary'!N134+'Cost Summary'!N201</f>
        <v>17314721.590276979</v>
      </c>
      <c r="O29" s="40">
        <f>+'Cost Summary'!O68+'Cost Summary'!O134+'Cost Summary'!O201</f>
        <v>40432054.728557736</v>
      </c>
      <c r="P29" s="40">
        <f>+'Cost Summary'!P68+'Cost Summary'!P134+'Cost Summary'!P201</f>
        <v>13512286.160708675</v>
      </c>
      <c r="Q29" s="40">
        <f>+'Cost Summary'!Q68+'Cost Summary'!Q134+'Cost Summary'!Q201</f>
        <v>5309208.6914429506</v>
      </c>
      <c r="R29" s="40">
        <f>+'Cost Summary'!R68+'Cost Summary'!R134+'Cost Summary'!R201</f>
        <v>5385205.5125065707</v>
      </c>
      <c r="S29" s="40">
        <f>+'Cost Summary'!S68+'Cost Summary'!S134+'Cost Summary'!S201</f>
        <v>4951.1567272576476</v>
      </c>
      <c r="T29" s="40">
        <f>+'Cost Summary'!T68+'Cost Summary'!T134+'Cost Summary'!T201</f>
        <v>20392.92111761952</v>
      </c>
      <c r="V29" s="44">
        <f t="shared" si="0"/>
        <v>0</v>
      </c>
    </row>
    <row r="30" spans="1:22" x14ac:dyDescent="0.25">
      <c r="A30" t="s">
        <v>430</v>
      </c>
      <c r="B30" s="6"/>
      <c r="H30" s="139">
        <f>+'Function-Classif'!F454+'Function-Classif'!F456</f>
        <v>37820875.242075369</v>
      </c>
      <c r="I30" s="40">
        <f>+'Cost Summary'!I73+'Cost Summary'!I139+'Cost Summary'!I206</f>
        <v>16220458.928486221</v>
      </c>
      <c r="J30" s="40">
        <f>+'Cost Summary'!J73+'Cost Summary'!J139+'Cost Summary'!J206</f>
        <v>4277016.0863618637</v>
      </c>
      <c r="K30" s="40">
        <f>+'Cost Summary'!K73+'Cost Summary'!K139+'Cost Summary'!K206</f>
        <v>295676.34420977486</v>
      </c>
      <c r="L30" s="40">
        <f>+'Cost Summary'!L73+'Cost Summary'!L139+'Cost Summary'!L206</f>
        <v>3627266.0484173186</v>
      </c>
      <c r="M30" s="40">
        <f>+'Cost Summary'!M73+'Cost Summary'!M139+'Cost Summary'!M206</f>
        <v>273647.41966826527</v>
      </c>
      <c r="N30" s="40">
        <f>+'Cost Summary'!N73+'Cost Summary'!N139+'Cost Summary'!N206</f>
        <v>2755907.2002797457</v>
      </c>
      <c r="O30" s="40">
        <f>+'Cost Summary'!O73+'Cost Summary'!O139+'Cost Summary'!O206</f>
        <v>6394658.4887104519</v>
      </c>
      <c r="P30" s="40">
        <f>+'Cost Summary'!P73+'Cost Summary'!P139+'Cost Summary'!P206</f>
        <v>2108659.8534445227</v>
      </c>
      <c r="Q30" s="40">
        <f>+'Cost Summary'!Q73+'Cost Summary'!Q139+'Cost Summary'!Q206</f>
        <v>852640.99259009818</v>
      </c>
      <c r="R30" s="40">
        <f>+'Cost Summary'!R73+'Cost Summary'!R139+'Cost Summary'!R206</f>
        <v>1010689.8461661215</v>
      </c>
      <c r="S30" s="40">
        <f>+'Cost Summary'!S73+'Cost Summary'!S139+'Cost Summary'!S206</f>
        <v>814.5058261104848</v>
      </c>
      <c r="T30" s="40">
        <f>+'Cost Summary'!T73+'Cost Summary'!T139+'Cost Summary'!T206</f>
        <v>3439.527914879297</v>
      </c>
      <c r="V30" s="44">
        <f t="shared" si="0"/>
        <v>0</v>
      </c>
    </row>
    <row r="31" spans="1:22" s="149" customFormat="1" x14ac:dyDescent="0.25">
      <c r="A31" s="149" t="s">
        <v>480</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SUM(I31:T31)-H31</f>
        <v>0</v>
      </c>
    </row>
    <row r="32" spans="1:22" x14ac:dyDescent="0.25">
      <c r="A32" t="s">
        <v>457</v>
      </c>
      <c r="B32" s="6"/>
      <c r="H32" s="40">
        <f>SUM(H28:H31)</f>
        <v>1198819834.3587511</v>
      </c>
      <c r="I32" s="40">
        <f t="shared" ref="I32:T32" si="9">SUM(I28:I31)</f>
        <v>476560309.4734695</v>
      </c>
      <c r="J32" s="40">
        <f t="shared" si="9"/>
        <v>137649886.69428438</v>
      </c>
      <c r="K32" s="40">
        <f t="shared" si="9"/>
        <v>9843032.1834916268</v>
      </c>
      <c r="L32" s="40">
        <f t="shared" si="9"/>
        <v>124505808.27044933</v>
      </c>
      <c r="M32" s="40">
        <f t="shared" si="9"/>
        <v>9589452.2783658914</v>
      </c>
      <c r="N32" s="40">
        <f t="shared" si="9"/>
        <v>95128804.17532444</v>
      </c>
      <c r="O32" s="40">
        <f t="shared" si="9"/>
        <v>223611703.87115484</v>
      </c>
      <c r="P32" s="40">
        <f t="shared" si="9"/>
        <v>77134099.425158441</v>
      </c>
      <c r="Q32" s="40">
        <f t="shared" si="9"/>
        <v>29499520.35248803</v>
      </c>
      <c r="R32" s="40">
        <f t="shared" si="9"/>
        <v>15147282.617097171</v>
      </c>
      <c r="S32" s="40">
        <f t="shared" si="9"/>
        <v>25673.814989954288</v>
      </c>
      <c r="T32" s="40">
        <f t="shared" si="9"/>
        <v>124261.20247732119</v>
      </c>
      <c r="V32" s="44">
        <f t="shared" si="0"/>
        <v>0</v>
      </c>
    </row>
    <row r="33" spans="1:22" x14ac:dyDescent="0.25">
      <c r="B33" s="6"/>
      <c r="H33" s="139"/>
      <c r="I33" s="40"/>
      <c r="J33" s="40"/>
      <c r="K33" s="40"/>
      <c r="L33" s="40"/>
      <c r="M33" s="40"/>
      <c r="N33" s="40"/>
      <c r="O33" s="40"/>
      <c r="P33" s="40"/>
      <c r="Q33" s="40"/>
      <c r="R33" s="40"/>
      <c r="S33" s="40"/>
      <c r="T33" s="40"/>
      <c r="V33" s="44">
        <f t="shared" si="0"/>
        <v>0</v>
      </c>
    </row>
    <row r="34" spans="1:22" x14ac:dyDescent="0.25">
      <c r="A34" t="s">
        <v>458</v>
      </c>
      <c r="B34" s="6"/>
      <c r="H34" s="139">
        <f>+H26-H32</f>
        <v>286507605.58212423</v>
      </c>
      <c r="I34" s="139">
        <f t="shared" ref="I34:T34" si="10">+I26-I32</f>
        <v>100340025.38646841</v>
      </c>
      <c r="J34" s="139">
        <f t="shared" si="10"/>
        <v>61578340.659844637</v>
      </c>
      <c r="K34" s="139">
        <f t="shared" si="10"/>
        <v>2130883.5104820579</v>
      </c>
      <c r="L34" s="139">
        <f t="shared" si="10"/>
        <v>49210531.635481521</v>
      </c>
      <c r="M34" s="139">
        <f t="shared" si="10"/>
        <v>4315525.3007420357</v>
      </c>
      <c r="N34" s="139">
        <f t="shared" si="10"/>
        <v>21303661.923518747</v>
      </c>
      <c r="O34" s="139">
        <f t="shared" si="10"/>
        <v>27104907.471271694</v>
      </c>
      <c r="P34" s="139">
        <f t="shared" si="10"/>
        <v>9236698.3194841743</v>
      </c>
      <c r="Q34" s="139">
        <f t="shared" si="10"/>
        <v>259360.63394972682</v>
      </c>
      <c r="R34" s="139">
        <f t="shared" si="10"/>
        <v>10991496.555050576</v>
      </c>
      <c r="S34" s="139">
        <f t="shared" si="10"/>
        <v>4006.7080976480756</v>
      </c>
      <c r="T34" s="139">
        <f t="shared" si="10"/>
        <v>32167.477733081658</v>
      </c>
      <c r="V34" s="44">
        <f t="shared" si="0"/>
        <v>0</v>
      </c>
    </row>
    <row r="35" spans="1:22" x14ac:dyDescent="0.25">
      <c r="B35" s="6"/>
      <c r="H35" s="139"/>
      <c r="I35" s="40"/>
      <c r="J35" s="40"/>
      <c r="K35" s="40"/>
      <c r="L35" s="40"/>
      <c r="M35" s="40"/>
      <c r="N35" s="40"/>
      <c r="O35" s="40"/>
      <c r="P35" s="40"/>
      <c r="Q35" s="40"/>
      <c r="R35" s="40"/>
      <c r="S35" s="40"/>
      <c r="T35" s="40"/>
      <c r="V35" s="44">
        <f t="shared" si="0"/>
        <v>0</v>
      </c>
    </row>
    <row r="36" spans="1:22" x14ac:dyDescent="0.25">
      <c r="A36" t="s">
        <v>226</v>
      </c>
      <c r="B36" s="6"/>
      <c r="H36" s="139">
        <v>86095200.491145507</v>
      </c>
      <c r="I36" s="40">
        <f>SUM('Class Allocation'!L460:N460)</f>
        <v>36924149.813244276</v>
      </c>
      <c r="J36" s="40">
        <f>SUM('Class Allocation'!P460:R460)</f>
        <v>9736172.288512405</v>
      </c>
      <c r="K36" s="40">
        <f>SUM('Class Allocation'!T460:V460)</f>
        <v>673075.75438945962</v>
      </c>
      <c r="L36" s="40">
        <f>SUM('Class Allocation'!X460:Z460)</f>
        <v>8257085.4237078633</v>
      </c>
      <c r="M36" s="40">
        <f>SUM('Class Allocation'!AB460:AD460)</f>
        <v>622929.25029968529</v>
      </c>
      <c r="N36" s="40">
        <f>SUM('Class Allocation'!AF460:AH460)</f>
        <v>6273529.6691155136</v>
      </c>
      <c r="O36" s="40">
        <f>SUM('Class Allocation'!AJ460:AL460)</f>
        <v>14556760.020335302</v>
      </c>
      <c r="P36" s="40">
        <f>SUM('Class Allocation'!AN460:AP460)</f>
        <v>4800139.9144768612</v>
      </c>
      <c r="Q36" s="40">
        <f>SUM('Class Allocation'!AR460:AT460)</f>
        <v>1940946.5469574267</v>
      </c>
      <c r="R36" s="40">
        <f>SUM('Class Allocation'!AV460:AX460)</f>
        <v>2300727.9546834305</v>
      </c>
      <c r="S36" s="40">
        <f>SUM('Class Allocation'!AZ460:BB460)</f>
        <v>1854.1358958867993</v>
      </c>
      <c r="T36" s="40">
        <f>SUM('Class Allocation'!BD460:BF460)</f>
        <v>7829.7195274049709</v>
      </c>
      <c r="V36" s="44">
        <f t="shared" si="0"/>
        <v>0</v>
      </c>
    </row>
    <row r="37" spans="1:22" x14ac:dyDescent="0.25">
      <c r="B37" s="6"/>
      <c r="H37" s="139"/>
      <c r="I37" s="40"/>
      <c r="J37" s="40"/>
      <c r="K37" s="40"/>
      <c r="L37" s="40"/>
      <c r="M37" s="40"/>
      <c r="N37" s="40"/>
      <c r="O37" s="40"/>
      <c r="P37" s="40"/>
      <c r="Q37" s="40"/>
      <c r="R37" s="40"/>
      <c r="S37" s="40"/>
      <c r="T37" s="40"/>
      <c r="V37" s="44">
        <f t="shared" si="0"/>
        <v>0</v>
      </c>
    </row>
    <row r="38" spans="1:22" x14ac:dyDescent="0.25">
      <c r="A38" t="s">
        <v>459</v>
      </c>
      <c r="B38" s="6"/>
      <c r="H38" s="139">
        <f>+H34-H36</f>
        <v>200412405.09097874</v>
      </c>
      <c r="I38" s="139">
        <f t="shared" ref="I38:T38" si="11">+I34-I36</f>
        <v>63415875.573224135</v>
      </c>
      <c r="J38" s="139">
        <f t="shared" si="11"/>
        <v>51842168.371332228</v>
      </c>
      <c r="K38" s="139">
        <f t="shared" si="11"/>
        <v>1457807.7560925982</v>
      </c>
      <c r="L38" s="139">
        <f t="shared" si="11"/>
        <v>40953446.211773656</v>
      </c>
      <c r="M38" s="139">
        <f t="shared" si="11"/>
        <v>3692596.0504423506</v>
      </c>
      <c r="N38" s="139">
        <f t="shared" si="11"/>
        <v>15030132.254403234</v>
      </c>
      <c r="O38" s="139">
        <f t="shared" si="11"/>
        <v>12548147.450936392</v>
      </c>
      <c r="P38" s="139">
        <f t="shared" si="11"/>
        <v>4436558.405007313</v>
      </c>
      <c r="Q38" s="139">
        <f t="shared" si="11"/>
        <v>-1681585.9130076999</v>
      </c>
      <c r="R38" s="139">
        <f t="shared" si="11"/>
        <v>8690768.6003671456</v>
      </c>
      <c r="S38" s="139">
        <f t="shared" si="11"/>
        <v>2152.5722017612761</v>
      </c>
      <c r="T38" s="139">
        <f t="shared" si="11"/>
        <v>24337.758205676688</v>
      </c>
      <c r="V38" s="44">
        <f t="shared" si="0"/>
        <v>0</v>
      </c>
    </row>
    <row r="39" spans="1:22" x14ac:dyDescent="0.25">
      <c r="B39" s="6"/>
      <c r="H39" s="139"/>
      <c r="I39" s="40"/>
      <c r="J39" s="40"/>
      <c r="K39" s="40"/>
      <c r="L39" s="40"/>
      <c r="M39" s="40"/>
      <c r="N39" s="40"/>
      <c r="O39" s="40"/>
      <c r="P39" s="40"/>
      <c r="Q39" s="40"/>
      <c r="R39" s="40"/>
      <c r="S39" s="40"/>
      <c r="T39" s="40"/>
      <c r="V39" s="44">
        <f t="shared" si="0"/>
        <v>0</v>
      </c>
    </row>
    <row r="40" spans="1:22" x14ac:dyDescent="0.25">
      <c r="A40" t="s">
        <v>479</v>
      </c>
      <c r="B40" s="6"/>
      <c r="F40" t="s">
        <v>478</v>
      </c>
      <c r="H40" s="139">
        <f>84161734-164668</f>
        <v>83997066</v>
      </c>
      <c r="I40" s="40">
        <f>I38/$H38*$H40</f>
        <v>26578930.997578606</v>
      </c>
      <c r="J40" s="40">
        <f t="shared" ref="J40:T40" si="12">J38/$H38*$H40</f>
        <v>21728146.200795837</v>
      </c>
      <c r="K40" s="40">
        <f t="shared" si="12"/>
        <v>610997.97813530581</v>
      </c>
      <c r="L40" s="40">
        <f t="shared" si="12"/>
        <v>17164453.082713123</v>
      </c>
      <c r="M40" s="40">
        <f t="shared" si="12"/>
        <v>1547644.8876482605</v>
      </c>
      <c r="N40" s="40">
        <f t="shared" si="12"/>
        <v>6299445.4379643891</v>
      </c>
      <c r="O40" s="40">
        <f t="shared" si="12"/>
        <v>5259193.2577005951</v>
      </c>
      <c r="P40" s="40">
        <f t="shared" si="12"/>
        <v>1859455.2018328561</v>
      </c>
      <c r="Q40" s="40">
        <f t="shared" si="12"/>
        <v>-704788.1235468298</v>
      </c>
      <c r="R40" s="40">
        <f t="shared" si="12"/>
        <v>3642484.4229795961</v>
      </c>
      <c r="S40" s="40">
        <f t="shared" si="12"/>
        <v>902.18841103686793</v>
      </c>
      <c r="T40" s="40">
        <f t="shared" si="12"/>
        <v>10200.467787242216</v>
      </c>
      <c r="V40" s="44">
        <f t="shared" si="0"/>
        <v>0</v>
      </c>
    </row>
    <row r="42" spans="1:22" x14ac:dyDescent="0.25">
      <c r="A42" t="s">
        <v>460</v>
      </c>
      <c r="B42" s="6"/>
      <c r="H42" s="139">
        <f>+H34-H40</f>
        <v>202510539.58212423</v>
      </c>
      <c r="I42" s="139">
        <f t="shared" ref="I42:T42" si="13">+I34-I40</f>
        <v>73761094.388889804</v>
      </c>
      <c r="J42" s="139">
        <f t="shared" si="13"/>
        <v>39850194.4590488</v>
      </c>
      <c r="K42" s="139">
        <f t="shared" si="13"/>
        <v>1519885.532346752</v>
      </c>
      <c r="L42" s="139">
        <f t="shared" si="13"/>
        <v>32046078.552768398</v>
      </c>
      <c r="M42" s="139">
        <f t="shared" si="13"/>
        <v>2767880.4130937755</v>
      </c>
      <c r="N42" s="139">
        <f t="shared" si="13"/>
        <v>15004216.485554358</v>
      </c>
      <c r="O42" s="139">
        <f t="shared" si="13"/>
        <v>21845714.213571098</v>
      </c>
      <c r="P42" s="139">
        <f t="shared" si="13"/>
        <v>7377243.1176513182</v>
      </c>
      <c r="Q42" s="139">
        <f t="shared" si="13"/>
        <v>964148.75749655662</v>
      </c>
      <c r="R42" s="139">
        <f t="shared" si="13"/>
        <v>7349012.13207098</v>
      </c>
      <c r="S42" s="139">
        <f t="shared" si="13"/>
        <v>3104.5196866112078</v>
      </c>
      <c r="T42" s="139">
        <f t="shared" si="13"/>
        <v>21967.00994583944</v>
      </c>
      <c r="V42" s="44">
        <f t="shared" si="0"/>
        <v>0</v>
      </c>
    </row>
    <row r="43" spans="1:22" x14ac:dyDescent="0.25">
      <c r="B43" s="6"/>
      <c r="H43" s="139"/>
      <c r="I43" s="40"/>
      <c r="J43" s="40"/>
      <c r="K43" s="40"/>
      <c r="L43" s="40"/>
      <c r="M43" s="40"/>
      <c r="N43" s="40"/>
      <c r="O43" s="40"/>
      <c r="P43" s="40"/>
      <c r="Q43" s="40"/>
      <c r="R43" s="40"/>
      <c r="S43" s="40"/>
      <c r="T43" s="40"/>
      <c r="V43" s="44">
        <f t="shared" si="0"/>
        <v>0</v>
      </c>
    </row>
    <row r="44" spans="1:22" x14ac:dyDescent="0.25">
      <c r="B44" s="6"/>
      <c r="H44" s="139"/>
      <c r="I44" s="40"/>
      <c r="J44" s="40"/>
      <c r="K44" s="40"/>
      <c r="L44" s="40"/>
      <c r="M44" s="40"/>
      <c r="N44" s="40"/>
      <c r="O44" s="40"/>
      <c r="P44" s="40"/>
      <c r="Q44" s="40"/>
      <c r="R44" s="40"/>
      <c r="S44" s="40"/>
      <c r="T44" s="40"/>
      <c r="V44" s="44">
        <f t="shared" si="0"/>
        <v>0</v>
      </c>
    </row>
    <row r="45" spans="1:22" x14ac:dyDescent="0.25">
      <c r="A45" s="2" t="s">
        <v>45</v>
      </c>
      <c r="B45" s="6"/>
      <c r="H45" s="139"/>
      <c r="I45" s="40"/>
      <c r="J45" s="40"/>
      <c r="K45" s="40"/>
      <c r="L45" s="40"/>
      <c r="M45" s="40"/>
      <c r="N45" s="40"/>
      <c r="O45" s="40"/>
      <c r="P45" s="40"/>
      <c r="Q45" s="40"/>
      <c r="R45" s="40"/>
      <c r="S45" s="40"/>
      <c r="T45" s="40"/>
      <c r="V45" s="44">
        <f t="shared" si="0"/>
        <v>0</v>
      </c>
    </row>
    <row r="46" spans="1:22" x14ac:dyDescent="0.25">
      <c r="B46" s="6" t="s">
        <v>462</v>
      </c>
      <c r="H46" s="139">
        <f>+'Function-Classif'!F76</f>
        <v>6970753238.6232004</v>
      </c>
      <c r="I46" s="40">
        <f>+'Cost Summary'!I21+'Cost Summary'!I87+'Cost Summary'!I154</f>
        <v>2985246085.6069617</v>
      </c>
      <c r="J46" s="40">
        <f>+'Cost Summary'!J21+'Cost Summary'!J87+'Cost Summary'!J154</f>
        <v>787802858.18831062</v>
      </c>
      <c r="K46" s="40">
        <f>+'Cost Summary'!K21+'Cost Summary'!K87+'Cost Summary'!K154</f>
        <v>54487709.045161828</v>
      </c>
      <c r="L46" s="40">
        <f>+'Cost Summary'!L21+'Cost Summary'!L87+'Cost Summary'!L154</f>
        <v>669661526.48765159</v>
      </c>
      <c r="M46" s="40">
        <f>+'Cost Summary'!M21+'Cost Summary'!M87+'Cost Summary'!M154</f>
        <v>50521148.540927708</v>
      </c>
      <c r="N46" s="40">
        <f>+'Cost Summary'!N21+'Cost Summary'!N87+'Cost Summary'!N154</f>
        <v>508850490.92812616</v>
      </c>
      <c r="O46" s="40">
        <f>+'Cost Summary'!O21+'Cost Summary'!O87+'Cost Summary'!O154</f>
        <v>1181048397.3524818</v>
      </c>
      <c r="P46" s="40">
        <f>+'Cost Summary'!P21+'Cost Summary'!P87+'Cost Summary'!P154</f>
        <v>389625137.14601403</v>
      </c>
      <c r="Q46" s="40">
        <f>+'Cost Summary'!Q21+'Cost Summary'!Q87+'Cost Summary'!Q154</f>
        <v>157172088.17932299</v>
      </c>
      <c r="R46" s="40">
        <f>+'Cost Summary'!R21+'Cost Summary'!R87+'Cost Summary'!R154</f>
        <v>185553782.86262631</v>
      </c>
      <c r="S46" s="40">
        <f>+'Cost Summary'!S21+'Cost Summary'!S87+'Cost Summary'!S154</f>
        <v>150073.43848286636</v>
      </c>
      <c r="T46" s="40">
        <f>+'Cost Summary'!T21+'Cost Summary'!T87+'Cost Summary'!T154</f>
        <v>633940.84713240969</v>
      </c>
      <c r="V46" s="44">
        <f t="shared" si="0"/>
        <v>0</v>
      </c>
    </row>
    <row r="47" spans="1:22" x14ac:dyDescent="0.25">
      <c r="B47" s="6" t="s">
        <v>461</v>
      </c>
      <c r="H47" s="139">
        <f>+'Function-Classif'!F85</f>
        <v>118703940.78090742</v>
      </c>
      <c r="I47" s="40">
        <f>+'Cost Summary'!I28+'Cost Summary'!I94+'Cost Summary'!I161</f>
        <v>55250684.173131824</v>
      </c>
      <c r="J47" s="40">
        <f>+'Cost Summary'!J28+'Cost Summary'!J94+'Cost Summary'!J161</f>
        <v>13916356.552450653</v>
      </c>
      <c r="K47" s="40">
        <f>+'Cost Summary'!K28+'Cost Summary'!K94+'Cost Summary'!K161</f>
        <v>936306.60284101323</v>
      </c>
      <c r="L47" s="40">
        <f>+'Cost Summary'!L28+'Cost Summary'!L94+'Cost Summary'!L161</f>
        <v>10263175.517997555</v>
      </c>
      <c r="M47" s="40">
        <f>+'Cost Summary'!M28+'Cost Summary'!M94+'Cost Summary'!M161</f>
        <v>773583.57659736217</v>
      </c>
      <c r="N47" s="40">
        <f>+'Cost Summary'!N28+'Cost Summary'!N94+'Cost Summary'!N161</f>
        <v>7739512.9187176488</v>
      </c>
      <c r="O47" s="40">
        <f>+'Cost Summary'!O28+'Cost Summary'!O94+'Cost Summary'!O161</f>
        <v>17619196.733002272</v>
      </c>
      <c r="P47" s="40">
        <f>+'Cost Summary'!P28+'Cost Summary'!P94+'Cost Summary'!P161</f>
        <v>5639479.0544217722</v>
      </c>
      <c r="Q47" s="40">
        <f>+'Cost Summary'!Q28+'Cost Summary'!Q94+'Cost Summary'!Q161</f>
        <v>2653980.5639877138</v>
      </c>
      <c r="R47" s="40">
        <f>+'Cost Summary'!R28+'Cost Summary'!R94+'Cost Summary'!R161</f>
        <v>3898268.1592384083</v>
      </c>
      <c r="S47" s="40">
        <f>+'Cost Summary'!S28+'Cost Summary'!S94+'Cost Summary'!S161</f>
        <v>2604.2597360653635</v>
      </c>
      <c r="T47" s="40">
        <f>+'Cost Summary'!T28+'Cost Summary'!T94+'Cost Summary'!T161</f>
        <v>10792.668785129645</v>
      </c>
      <c r="V47" s="44">
        <f t="shared" si="0"/>
        <v>0</v>
      </c>
    </row>
    <row r="48" spans="1:22" x14ac:dyDescent="0.25">
      <c r="B48" s="6" t="s">
        <v>422</v>
      </c>
      <c r="H48" s="139">
        <f>+'Function-Classif'!F98</f>
        <v>2699542764.4345698</v>
      </c>
      <c r="I48" s="40">
        <f>+'Cost Summary'!I36+'Cost Summary'!I102+'Cost Summary'!I169</f>
        <v>1146732488.6062033</v>
      </c>
      <c r="J48" s="40">
        <f>+'Cost Summary'!J36+'Cost Summary'!J102+'Cost Summary'!J169</f>
        <v>304532875.17448133</v>
      </c>
      <c r="K48" s="40">
        <f>+'Cost Summary'!K36+'Cost Summary'!K102+'Cost Summary'!K169</f>
        <v>21128301.317999117</v>
      </c>
      <c r="L48" s="40">
        <f>+'Cost Summary'!L36+'Cost Summary'!L102+'Cost Summary'!L169</f>
        <v>262412638.41507679</v>
      </c>
      <c r="M48" s="40">
        <f>+'Cost Summary'!M36+'Cost Summary'!M102+'Cost Summary'!M169</f>
        <v>19741996.671962012</v>
      </c>
      <c r="N48" s="40">
        <f>+'Cost Summary'!N36+'Cost Summary'!N102+'Cost Summary'!N169</f>
        <v>199194198.81170368</v>
      </c>
      <c r="O48" s="40">
        <f>+'Cost Summary'!O36+'Cost Summary'!O102+'Cost Summary'!O169</f>
        <v>462731586.22111148</v>
      </c>
      <c r="P48" s="40">
        <f>+'Cost Summary'!P36+'Cost Summary'!P102+'Cost Summary'!P169</f>
        <v>153146598.16298014</v>
      </c>
      <c r="Q48" s="40">
        <f>+'Cost Summary'!Q36+'Cost Summary'!Q102+'Cost Summary'!Q169</f>
        <v>60736411.195331618</v>
      </c>
      <c r="R48" s="40">
        <f>+'Cost Summary'!R36+'Cost Summary'!R102+'Cost Summary'!R169</f>
        <v>68886518.854516327</v>
      </c>
      <c r="S48" s="40">
        <f>+'Cost Summary'!S36+'Cost Summary'!S102+'Cost Summary'!S169</f>
        <v>56388.086403852052</v>
      </c>
      <c r="T48" s="40">
        <f>+'Cost Summary'!T36+'Cost Summary'!T102+'Cost Summary'!T169</f>
        <v>242762.91679934709</v>
      </c>
      <c r="U48" s="44"/>
      <c r="V48" s="44">
        <f t="shared" si="0"/>
        <v>0</v>
      </c>
    </row>
    <row r="49" spans="1:22" x14ac:dyDescent="0.25">
      <c r="B49" s="6" t="s">
        <v>463</v>
      </c>
      <c r="H49" s="40">
        <f>+H46+H47-H48</f>
        <v>4389914414.9695377</v>
      </c>
      <c r="I49" s="40">
        <f>+I46+I47-I48</f>
        <v>1893764281.1738904</v>
      </c>
      <c r="J49" s="40">
        <f t="shared" ref="J49:T49" si="14">+J46+J47-J48</f>
        <v>497186339.56627995</v>
      </c>
      <c r="K49" s="40">
        <f t="shared" si="14"/>
        <v>34295714.330003724</v>
      </c>
      <c r="L49" s="40">
        <f t="shared" si="14"/>
        <v>417512063.5905723</v>
      </c>
      <c r="M49" s="40">
        <f t="shared" si="14"/>
        <v>31552735.445563059</v>
      </c>
      <c r="N49" s="40">
        <f t="shared" si="14"/>
        <v>317395805.0351401</v>
      </c>
      <c r="O49" s="40">
        <f t="shared" si="14"/>
        <v>735936007.86437249</v>
      </c>
      <c r="P49" s="40">
        <f t="shared" si="14"/>
        <v>242118018.03745568</v>
      </c>
      <c r="Q49" s="40">
        <f t="shared" si="14"/>
        <v>99089657.547979072</v>
      </c>
      <c r="R49" s="40">
        <f t="shared" si="14"/>
        <v>120565532.16734838</v>
      </c>
      <c r="S49" s="40">
        <f t="shared" si="14"/>
        <v>96289.611815079683</v>
      </c>
      <c r="T49" s="40">
        <f t="shared" si="14"/>
        <v>401970.59911819227</v>
      </c>
      <c r="V49" s="44">
        <f t="shared" si="0"/>
        <v>0</v>
      </c>
    </row>
    <row r="50" spans="1:22" x14ac:dyDescent="0.25">
      <c r="B50" s="6"/>
      <c r="H50" s="139"/>
      <c r="I50" s="40"/>
      <c r="J50" s="40"/>
      <c r="K50" s="40"/>
      <c r="L50" s="40"/>
      <c r="M50" s="40"/>
      <c r="N50" s="40"/>
      <c r="O50" s="40"/>
      <c r="P50" s="40"/>
      <c r="Q50" s="40"/>
      <c r="R50" s="40"/>
      <c r="S50" s="40"/>
      <c r="T50" s="40"/>
      <c r="V50" s="44">
        <f t="shared" si="0"/>
        <v>0</v>
      </c>
    </row>
    <row r="51" spans="1:22" x14ac:dyDescent="0.25">
      <c r="B51" s="6" t="s">
        <v>57</v>
      </c>
      <c r="H51" s="139"/>
      <c r="I51" s="40"/>
      <c r="J51" s="40"/>
      <c r="K51" s="40"/>
      <c r="L51" s="40"/>
      <c r="M51" s="40"/>
      <c r="N51" s="40"/>
      <c r="O51" s="40"/>
      <c r="P51" s="40"/>
      <c r="Q51" s="40"/>
      <c r="R51" s="40"/>
      <c r="S51" s="40"/>
      <c r="T51" s="40"/>
      <c r="V51" s="44">
        <f t="shared" si="0"/>
        <v>0</v>
      </c>
    </row>
    <row r="52" spans="1:22" x14ac:dyDescent="0.25">
      <c r="B52" s="6"/>
      <c r="C52" t="s">
        <v>464</v>
      </c>
      <c r="H52" s="139">
        <f>+'Function-Classif'!F103</f>
        <v>106348559.9523263</v>
      </c>
      <c r="I52" s="40">
        <f>+'Cost Summary'!I41+'Cost Summary'!I107+'Cost Summary'!I174</f>
        <v>41988959.337938532</v>
      </c>
      <c r="J52" s="40">
        <f>+'Cost Summary'!J41+'Cost Summary'!J107+'Cost Summary'!J174</f>
        <v>12405501.924582385</v>
      </c>
      <c r="K52" s="40">
        <f>+'Cost Summary'!K41+'Cost Summary'!K107+'Cost Summary'!K174</f>
        <v>882001.43599643302</v>
      </c>
      <c r="L52" s="40">
        <f>+'Cost Summary'!L41+'Cost Summary'!L107+'Cost Summary'!L174</f>
        <v>11110533.591885753</v>
      </c>
      <c r="M52" s="40">
        <f>+'Cost Summary'!M41+'Cost Summary'!M107+'Cost Summary'!M174</f>
        <v>861477.66144794819</v>
      </c>
      <c r="N52" s="40">
        <f>+'Cost Summary'!N41+'Cost Summary'!N107+'Cost Summary'!N174</f>
        <v>8495940.2262265943</v>
      </c>
      <c r="O52" s="40">
        <f>+'Cost Summary'!O41+'Cost Summary'!O107+'Cost Summary'!O174</f>
        <v>19985415.688932616</v>
      </c>
      <c r="P52" s="40">
        <f>+'Cost Summary'!P41+'Cost Summary'!P107+'Cost Summary'!P174</f>
        <v>6944622.9054612191</v>
      </c>
      <c r="Q52" s="40">
        <f>+'Cost Summary'!Q41+'Cost Summary'!Q107+'Cost Summary'!Q174</f>
        <v>2639094.5807278906</v>
      </c>
      <c r="R52" s="40">
        <f>+'Cost Summary'!R41+'Cost Summary'!R107+'Cost Summary'!R174</f>
        <v>1021111.7621392885</v>
      </c>
      <c r="S52" s="40">
        <f>+'Cost Summary'!S41+'Cost Summary'!S107+'Cost Summary'!S174</f>
        <v>2268.8781035351135</v>
      </c>
      <c r="T52" s="40">
        <f>+'Cost Summary'!T41+'Cost Summary'!T107+'Cost Summary'!T174</f>
        <v>11631.958884072292</v>
      </c>
      <c r="V52" s="44">
        <f t="shared" si="0"/>
        <v>0</v>
      </c>
    </row>
    <row r="53" spans="1:22" x14ac:dyDescent="0.25">
      <c r="B53" s="6"/>
      <c r="C53" t="s">
        <v>465</v>
      </c>
      <c r="H53" s="139">
        <f>+'Function-Classif'!F104</f>
        <v>119808343.75715747</v>
      </c>
      <c r="I53" s="40">
        <f>+'Cost Summary'!I42+'Cost Summary'!I108+'Cost Summary'!I175</f>
        <v>51308284.338974647</v>
      </c>
      <c r="J53" s="40">
        <f>+'Cost Summary'!J42+'Cost Summary'!J108+'Cost Summary'!J175</f>
        <v>13540194.641194675</v>
      </c>
      <c r="K53" s="40">
        <f>+'Cost Summary'!K42+'Cost Summary'!K108+'Cost Summary'!K175</f>
        <v>936495.94991431537</v>
      </c>
      <c r="L53" s="40">
        <f>+'Cost Summary'!L42+'Cost Summary'!L108+'Cost Summary'!L175</f>
        <v>11509665.544009682</v>
      </c>
      <c r="M53" s="40">
        <f>+'Cost Summary'!M42+'Cost Summary'!M108+'Cost Summary'!M175</f>
        <v>868321.53200611437</v>
      </c>
      <c r="N53" s="40">
        <f>+'Cost Summary'!N42+'Cost Summary'!N108+'Cost Summary'!N175</f>
        <v>8745759.9560871031</v>
      </c>
      <c r="O53" s="40">
        <f>+'Cost Summary'!O42+'Cost Summary'!O108+'Cost Summary'!O175</f>
        <v>20299018.992643856</v>
      </c>
      <c r="P53" s="40">
        <f>+'Cost Summary'!P42+'Cost Summary'!P108+'Cost Summary'!P175</f>
        <v>6696599.4591481397</v>
      </c>
      <c r="Q53" s="40">
        <f>+'Cost Summary'!Q42+'Cost Summary'!Q108+'Cost Summary'!Q175</f>
        <v>2701361.9511422878</v>
      </c>
      <c r="R53" s="40">
        <f>+'Cost Summary'!R42+'Cost Summary'!R108+'Cost Summary'!R175</f>
        <v>3189166.3126834948</v>
      </c>
      <c r="S53" s="40">
        <f>+'Cost Summary'!S42+'Cost Summary'!S108+'Cost Summary'!S175</f>
        <v>2579.3554141252507</v>
      </c>
      <c r="T53" s="40">
        <f>+'Cost Summary'!T42+'Cost Summary'!T108+'Cost Summary'!T175</f>
        <v>10895.723939002117</v>
      </c>
      <c r="V53" s="44">
        <f t="shared" si="0"/>
        <v>0</v>
      </c>
    </row>
    <row r="54" spans="1:22" x14ac:dyDescent="0.25">
      <c r="B54" s="6"/>
      <c r="C54" t="s">
        <v>60</v>
      </c>
      <c r="H54" s="139">
        <f>+'Function-Classif'!F105</f>
        <v>16171253.692540465</v>
      </c>
      <c r="I54" s="40">
        <f>+'Cost Summary'!I43+'Cost Summary'!I109+'Cost Summary'!I176</f>
        <v>6925388.1370427636</v>
      </c>
      <c r="J54" s="40">
        <f>+'Cost Summary'!J43+'Cost Summary'!J109+'Cost Summary'!J176</f>
        <v>1827601.6154013062</v>
      </c>
      <c r="K54" s="40">
        <f>+'Cost Summary'!K43+'Cost Summary'!K109+'Cost Summary'!K176</f>
        <v>126404.49832774127</v>
      </c>
      <c r="L54" s="40">
        <f>+'Cost Summary'!L43+'Cost Summary'!L109+'Cost Summary'!L176</f>
        <v>1553528.8744641624</v>
      </c>
      <c r="M54" s="40">
        <f>+'Cost Summary'!M43+'Cost Summary'!M109+'Cost Summary'!M176</f>
        <v>117202.58656799432</v>
      </c>
      <c r="N54" s="40">
        <f>+'Cost Summary'!N43+'Cost Summary'!N109+'Cost Summary'!N176</f>
        <v>1180467.8918741578</v>
      </c>
      <c r="O54" s="40">
        <f>+'Cost Summary'!O43+'Cost Summary'!O109+'Cost Summary'!O176</f>
        <v>2739880.8425655281</v>
      </c>
      <c r="P54" s="40">
        <f>+'Cost Summary'!P43+'Cost Summary'!P109+'Cost Summary'!P176</f>
        <v>903880.3587061885</v>
      </c>
      <c r="Q54" s="40">
        <f>+'Cost Summary'!Q43+'Cost Summary'!Q109+'Cost Summary'!Q176</f>
        <v>364619.09126999578</v>
      </c>
      <c r="R54" s="40">
        <f>+'Cost Summary'!R43+'Cost Summary'!R109+'Cost Summary'!R176</f>
        <v>430460.98370780301</v>
      </c>
      <c r="S54" s="40">
        <f>+'Cost Summary'!S43+'Cost Summary'!S109+'Cost Summary'!S176</f>
        <v>348.15113419473607</v>
      </c>
      <c r="T54" s="40">
        <f>+'Cost Summary'!T43+'Cost Summary'!T109+'Cost Summary'!T176</f>
        <v>1470.6614786247999</v>
      </c>
      <c r="V54" s="44">
        <f t="shared" si="0"/>
        <v>0</v>
      </c>
    </row>
    <row r="55" spans="1:22" x14ac:dyDescent="0.25">
      <c r="B55" s="6"/>
      <c r="C55" t="s">
        <v>466</v>
      </c>
      <c r="H55" s="40">
        <f>SUM(H52:H54)</f>
        <v>242328157.40202424</v>
      </c>
      <c r="I55" s="40">
        <f>SUM(I52:I54)</f>
        <v>100222631.81395593</v>
      </c>
      <c r="J55" s="40">
        <f t="shared" ref="J55:T55" si="15">SUM(J52:J54)</f>
        <v>27773298.181178365</v>
      </c>
      <c r="K55" s="40">
        <f t="shared" si="15"/>
        <v>1944901.8842384897</v>
      </c>
      <c r="L55" s="40">
        <f t="shared" si="15"/>
        <v>24173728.010359596</v>
      </c>
      <c r="M55" s="40">
        <f t="shared" si="15"/>
        <v>1847001.7800220568</v>
      </c>
      <c r="N55" s="40">
        <f t="shared" si="15"/>
        <v>18422168.074187852</v>
      </c>
      <c r="O55" s="40">
        <f t="shared" si="15"/>
        <v>43024315.524142005</v>
      </c>
      <c r="P55" s="40">
        <f t="shared" si="15"/>
        <v>14545102.723315548</v>
      </c>
      <c r="Q55" s="40">
        <f t="shared" si="15"/>
        <v>5705075.6231401749</v>
      </c>
      <c r="R55" s="40">
        <f t="shared" si="15"/>
        <v>4640739.0585305868</v>
      </c>
      <c r="S55" s="40">
        <f t="shared" si="15"/>
        <v>5196.3846518551009</v>
      </c>
      <c r="T55" s="40">
        <f t="shared" si="15"/>
        <v>23998.344301699206</v>
      </c>
      <c r="V55" s="44">
        <f t="shared" si="0"/>
        <v>0</v>
      </c>
    </row>
    <row r="56" spans="1:22" x14ac:dyDescent="0.25">
      <c r="B56" s="6"/>
      <c r="H56" s="139"/>
      <c r="I56" s="40"/>
      <c r="J56" s="40"/>
      <c r="K56" s="40"/>
      <c r="L56" s="40"/>
      <c r="M56" s="40"/>
      <c r="N56" s="40"/>
      <c r="O56" s="40"/>
      <c r="P56" s="40"/>
      <c r="Q56" s="40"/>
      <c r="R56" s="40"/>
      <c r="S56" s="40"/>
      <c r="T56" s="40"/>
      <c r="V56" s="44">
        <f t="shared" si="0"/>
        <v>0</v>
      </c>
    </row>
    <row r="57" spans="1:22" x14ac:dyDescent="0.25">
      <c r="B57" s="6" t="s">
        <v>467</v>
      </c>
      <c r="H57" s="139"/>
      <c r="I57" s="40"/>
      <c r="J57" s="40"/>
      <c r="K57" s="40"/>
      <c r="L57" s="40"/>
      <c r="M57" s="40"/>
      <c r="N57" s="40"/>
      <c r="O57" s="40"/>
      <c r="P57" s="40"/>
      <c r="Q57" s="40"/>
      <c r="R57" s="40"/>
      <c r="S57" s="40"/>
      <c r="T57" s="40"/>
      <c r="V57" s="44">
        <f t="shared" si="0"/>
        <v>0</v>
      </c>
    </row>
    <row r="58" spans="1:22" x14ac:dyDescent="0.25">
      <c r="B58" s="6"/>
      <c r="C58" t="s">
        <v>468</v>
      </c>
      <c r="H58" s="139">
        <f>+'Function-Classif'!F117</f>
        <v>910427697.99599195</v>
      </c>
      <c r="I58" s="40">
        <f>+'Cost Summary'!I46+'Cost Summary'!I112+'Cost Summary'!I179</f>
        <v>395149369.97693717</v>
      </c>
      <c r="J58" s="40">
        <f>+'Cost Summary'!J46+'Cost Summary'!J112+'Cost Summary'!J179</f>
        <v>103534277.22070217</v>
      </c>
      <c r="K58" s="40">
        <f>+'Cost Summary'!K46+'Cost Summary'!K112+'Cost Summary'!K179</f>
        <v>7102990.9999192581</v>
      </c>
      <c r="L58" s="40">
        <f>+'Cost Summary'!L46+'Cost Summary'!L112+'Cost Summary'!L179</f>
        <v>86122010.808991522</v>
      </c>
      <c r="M58" s="40">
        <f>+'Cost Summary'!M46+'Cost Summary'!M112+'Cost Summary'!M179</f>
        <v>6493694.9417024059</v>
      </c>
      <c r="N58" s="40">
        <f>+'Cost Summary'!N46+'Cost Summary'!N112+'Cost Summary'!N179</f>
        <v>65359616.354897074</v>
      </c>
      <c r="O58" s="40">
        <f>+'Cost Summary'!O46+'Cost Summary'!O112+'Cost Summary'!O179</f>
        <v>151295457.40584192</v>
      </c>
      <c r="P58" s="40">
        <f>+'Cost Summary'!P46+'Cost Summary'!P112+'Cost Summary'!P179</f>
        <v>49651230.316529527</v>
      </c>
      <c r="Q58" s="40">
        <f>+'Cost Summary'!Q46+'Cost Summary'!Q112+'Cost Summary'!Q179</f>
        <v>20331922.851497516</v>
      </c>
      <c r="R58" s="40">
        <f>+'Cost Summary'!R46+'Cost Summary'!R112+'Cost Summary'!R179</f>
        <v>25284368.188602194</v>
      </c>
      <c r="S58" s="40">
        <f>+'Cost Summary'!S46+'Cost Summary'!S112+'Cost Summary'!S179</f>
        <v>19572.942953825212</v>
      </c>
      <c r="T58" s="40">
        <f>+'Cost Summary'!T46+'Cost Summary'!T112+'Cost Summary'!T179</f>
        <v>83185.98741732529</v>
      </c>
      <c r="V58" s="44">
        <f t="shared" si="0"/>
        <v>0</v>
      </c>
    </row>
    <row r="59" spans="1:22" x14ac:dyDescent="0.25">
      <c r="B59" s="6"/>
      <c r="C59" t="s">
        <v>426</v>
      </c>
      <c r="H59" s="139">
        <f>+'Function-Classif'!F126</f>
        <v>81185411.398252815</v>
      </c>
      <c r="I59" s="40">
        <f>+'Cost Summary'!I47+'Cost Summary'!I113+'Cost Summary'!I180</f>
        <v>27422387.282448493</v>
      </c>
      <c r="J59" s="40">
        <f>+'Cost Summary'!J47+'Cost Summary'!J113+'Cost Summary'!J180</f>
        <v>8230717.7056757873</v>
      </c>
      <c r="K59" s="40">
        <f>+'Cost Summary'!K47+'Cost Summary'!K113+'Cost Summary'!K180</f>
        <v>677936.24875016813</v>
      </c>
      <c r="L59" s="40">
        <f>+'Cost Summary'!L47+'Cost Summary'!L113+'Cost Summary'!L180</f>
        <v>9654562.4673788734</v>
      </c>
      <c r="M59" s="40">
        <f>+'Cost Summary'!M47+'Cost Summary'!M113+'Cost Summary'!M180</f>
        <v>736261.98925528792</v>
      </c>
      <c r="N59" s="40">
        <f>+'Cost Summary'!N47+'Cost Summary'!N113+'Cost Summary'!N180</f>
        <v>7461050.1621342599</v>
      </c>
      <c r="O59" s="40">
        <f>+'Cost Summary'!O47+'Cost Summary'!O113+'Cost Summary'!O180</f>
        <v>17878223.919609174</v>
      </c>
      <c r="P59" s="40">
        <f>+'Cost Summary'!P47+'Cost Summary'!P113+'Cost Summary'!P180</f>
        <v>6319544.8579146089</v>
      </c>
      <c r="Q59" s="40">
        <f>+'Cost Summary'!Q47+'Cost Summary'!Q113+'Cost Summary'!Q180</f>
        <v>2280331.0185232922</v>
      </c>
      <c r="R59" s="40">
        <f>+'Cost Summary'!R47+'Cost Summary'!R113+'Cost Summary'!R180</f>
        <v>516089.01782325038</v>
      </c>
      <c r="S59" s="40">
        <f>+'Cost Summary'!S47+'Cost Summary'!S113+'Cost Summary'!S180</f>
        <v>1875.7129412059983</v>
      </c>
      <c r="T59" s="40">
        <f>+'Cost Summary'!T47+'Cost Summary'!T113+'Cost Summary'!T180</f>
        <v>6431.0157984205662</v>
      </c>
      <c r="V59" s="44">
        <f t="shared" si="0"/>
        <v>0</v>
      </c>
    </row>
    <row r="60" spans="1:22" x14ac:dyDescent="0.25">
      <c r="B60" s="6"/>
      <c r="C60" t="s">
        <v>427</v>
      </c>
      <c r="H60" s="139">
        <f>+'Function-Classif'!F130</f>
        <v>1549703.6162990497</v>
      </c>
      <c r="I60" s="40">
        <f>+'Cost Summary'!I48+'Cost Summary'!I114+'Cost Summary'!I181</f>
        <v>1121388.6312994268</v>
      </c>
      <c r="J60" s="40">
        <f>+'Cost Summary'!J48+'Cost Summary'!J114+'Cost Summary'!J181</f>
        <v>225908.86244329397</v>
      </c>
      <c r="K60" s="40">
        <f>+'Cost Summary'!K48+'Cost Summary'!K114+'Cost Summary'!K181</f>
        <v>7430.4921292860654</v>
      </c>
      <c r="L60" s="40">
        <f>+'Cost Summary'!L48+'Cost Summary'!L114+'Cost Summary'!L181</f>
        <v>46804.962793419028</v>
      </c>
      <c r="M60" s="40">
        <f>+'Cost Summary'!M48+'Cost Summary'!M114+'Cost Summary'!M181</f>
        <v>3440.4791544485161</v>
      </c>
      <c r="N60" s="40">
        <f>+'Cost Summary'!N48+'Cost Summary'!N114+'Cost Summary'!N181</f>
        <v>32377.639465862278</v>
      </c>
      <c r="O60" s="40">
        <f>+'Cost Summary'!O48+'Cost Summary'!O114+'Cost Summary'!O181</f>
        <v>73482.945336992998</v>
      </c>
      <c r="P60" s="40">
        <f>+'Cost Summary'!P48+'Cost Summary'!P114+'Cost Summary'!P181</f>
        <v>0</v>
      </c>
      <c r="Q60" s="40">
        <f>+'Cost Summary'!Q48+'Cost Summary'!Q114+'Cost Summary'!Q181</f>
        <v>0</v>
      </c>
      <c r="R60" s="40">
        <f>+'Cost Summary'!R48+'Cost Summary'!R114+'Cost Summary'!R181</f>
        <v>38664.609214748474</v>
      </c>
      <c r="S60" s="40">
        <f>+'Cost Summary'!S48+'Cost Summary'!S114+'Cost Summary'!S181</f>
        <v>18.830608954156759</v>
      </c>
      <c r="T60" s="40">
        <f>+'Cost Summary'!T48+'Cost Summary'!T114+'Cost Summary'!T181</f>
        <v>186.1638526173802</v>
      </c>
      <c r="V60" s="44">
        <f t="shared" si="0"/>
        <v>0</v>
      </c>
    </row>
    <row r="61" spans="1:22" x14ac:dyDescent="0.25">
      <c r="B61" s="6"/>
      <c r="H61" s="139"/>
      <c r="I61" s="40"/>
      <c r="J61" s="40"/>
      <c r="K61" s="40"/>
      <c r="L61" s="40"/>
      <c r="M61" s="40"/>
      <c r="N61" s="40"/>
      <c r="O61" s="40"/>
      <c r="P61" s="40"/>
      <c r="Q61" s="40"/>
      <c r="R61" s="40"/>
      <c r="S61" s="40"/>
      <c r="T61" s="40"/>
      <c r="V61" s="44">
        <f t="shared" si="0"/>
        <v>0</v>
      </c>
    </row>
    <row r="62" spans="1:22" x14ac:dyDescent="0.25">
      <c r="A62" t="s">
        <v>82</v>
      </c>
      <c r="B62" s="6"/>
      <c r="H62" s="40">
        <f>+H49+H55-H58-H59-H60</f>
        <v>3639079759.3610182</v>
      </c>
      <c r="I62" s="40">
        <f>+I49+I55-I58-I59-I60</f>
        <v>1570293767.0971611</v>
      </c>
      <c r="J62" s="40">
        <f t="shared" ref="J62:T62" si="16">+J49+J55-J58-J59-J60</f>
        <v>412968733.95863712</v>
      </c>
      <c r="K62" s="40">
        <f t="shared" si="16"/>
        <v>28452258.473443501</v>
      </c>
      <c r="L62" s="40">
        <f t="shared" si="16"/>
        <v>345862413.36176807</v>
      </c>
      <c r="M62" s="40">
        <f t="shared" si="16"/>
        <v>26166339.815472975</v>
      </c>
      <c r="N62" s="40">
        <f t="shared" si="16"/>
        <v>262964928.95283076</v>
      </c>
      <c r="O62" s="40">
        <f t="shared" si="16"/>
        <v>609713159.11772645</v>
      </c>
      <c r="P62" s="40">
        <f t="shared" si="16"/>
        <v>200692345.58632711</v>
      </c>
      <c r="Q62" s="40">
        <f t="shared" si="16"/>
        <v>82182479.301098436</v>
      </c>
      <c r="R62" s="40">
        <f t="shared" si="16"/>
        <v>99367149.410238773</v>
      </c>
      <c r="S62" s="40">
        <f t="shared" si="16"/>
        <v>80018.509962949407</v>
      </c>
      <c r="T62" s="40">
        <f t="shared" si="16"/>
        <v>336165.77635152818</v>
      </c>
      <c r="V62" s="44">
        <f t="shared" si="0"/>
        <v>0</v>
      </c>
    </row>
    <row r="63" spans="1:22" x14ac:dyDescent="0.25">
      <c r="B63" s="6"/>
      <c r="H63" s="139"/>
      <c r="I63" s="151"/>
      <c r="J63" s="40"/>
      <c r="K63" s="24"/>
    </row>
    <row r="64" spans="1:22" x14ac:dyDescent="0.25">
      <c r="A64" t="s">
        <v>469</v>
      </c>
      <c r="B64" s="6"/>
      <c r="H64" s="144">
        <f>+H42/H62</f>
        <v>5.5648832389890469E-2</v>
      </c>
      <c r="I64" s="144">
        <f t="shared" ref="I64:T64" si="17">+I42/I62</f>
        <v>4.6972799570646116E-2</v>
      </c>
      <c r="J64" s="144">
        <f t="shared" si="17"/>
        <v>9.6496880228807314E-2</v>
      </c>
      <c r="K64" s="144">
        <f t="shared" si="17"/>
        <v>5.3418800963212408E-2</v>
      </c>
      <c r="L64" s="144">
        <f t="shared" si="17"/>
        <v>9.2655568557687043E-2</v>
      </c>
      <c r="M64" s="144">
        <f t="shared" si="17"/>
        <v>0.10578019060415325</v>
      </c>
      <c r="N64" s="144">
        <f t="shared" si="17"/>
        <v>5.7057861461996456E-2</v>
      </c>
      <c r="O64" s="144">
        <f t="shared" si="17"/>
        <v>3.5829494389103413E-2</v>
      </c>
      <c r="P64" s="144">
        <f t="shared" si="17"/>
        <v>3.67589660487476E-2</v>
      </c>
      <c r="Q64" s="144">
        <f t="shared" si="17"/>
        <v>1.1731804220266083E-2</v>
      </c>
      <c r="R64" s="144">
        <f t="shared" si="17"/>
        <v>7.3958166010483731E-2</v>
      </c>
      <c r="S64" s="144">
        <f t="shared" si="17"/>
        <v>3.8797519324574765E-2</v>
      </c>
      <c r="T64" s="144">
        <f t="shared" si="17"/>
        <v>6.5345765366872324E-2</v>
      </c>
    </row>
    <row r="65" spans="1:22" x14ac:dyDescent="0.25">
      <c r="A65" t="s">
        <v>470</v>
      </c>
      <c r="B65" s="6"/>
      <c r="H65" s="145">
        <f>H64/$H64</f>
        <v>1</v>
      </c>
      <c r="I65" s="145">
        <f t="shared" ref="I65:T65" si="18">I64/$H64</f>
        <v>0.8440931741665707</v>
      </c>
      <c r="J65" s="145">
        <f t="shared" si="18"/>
        <v>1.7340324331106283</v>
      </c>
      <c r="K65" s="145">
        <f t="shared" si="18"/>
        <v>0.9599267166819625</v>
      </c>
      <c r="L65" s="145">
        <f t="shared" si="18"/>
        <v>1.6650047193895745</v>
      </c>
      <c r="M65" s="145">
        <f t="shared" si="18"/>
        <v>1.9008519327598681</v>
      </c>
      <c r="N65" s="145">
        <f t="shared" si="18"/>
        <v>1.0253200114287027</v>
      </c>
      <c r="O65" s="145">
        <f t="shared" si="18"/>
        <v>0.64384988597914294</v>
      </c>
      <c r="P65" s="145">
        <f t="shared" si="18"/>
        <v>0.66055233272828695</v>
      </c>
      <c r="Q65" s="145">
        <f t="shared" si="18"/>
        <v>0.21081851525778569</v>
      </c>
      <c r="R65" s="145">
        <f t="shared" si="18"/>
        <v>1.3290155935763974</v>
      </c>
      <c r="S65" s="145">
        <f t="shared" si="18"/>
        <v>0.69718478642550952</v>
      </c>
      <c r="T65" s="145">
        <f t="shared" si="18"/>
        <v>1.1742522270555935</v>
      </c>
    </row>
    <row r="66" spans="1:22" x14ac:dyDescent="0.25">
      <c r="B66" s="6"/>
      <c r="H66" s="139"/>
      <c r="I66" s="40"/>
      <c r="J66" s="40"/>
      <c r="K66" s="24"/>
    </row>
    <row r="67" spans="1:22" x14ac:dyDescent="0.25">
      <c r="A67" s="2" t="s">
        <v>500</v>
      </c>
      <c r="B67" s="6"/>
      <c r="H67" s="139"/>
      <c r="I67" s="40"/>
      <c r="J67" s="40"/>
      <c r="K67" s="24"/>
      <c r="V67" s="44">
        <f t="shared" ref="V67:V79" si="19">SUM(I67:T67)-H67</f>
        <v>0</v>
      </c>
    </row>
    <row r="68" spans="1:22" x14ac:dyDescent="0.25">
      <c r="A68" t="s">
        <v>501</v>
      </c>
      <c r="B68" s="6"/>
      <c r="H68" s="139">
        <f>H26</f>
        <v>1485327439.9408753</v>
      </c>
      <c r="I68" s="139">
        <f t="shared" ref="I68:T68" si="20">I26</f>
        <v>576900334.85993791</v>
      </c>
      <c r="J68" s="139">
        <f t="shared" si="20"/>
        <v>199228227.35412902</v>
      </c>
      <c r="K68" s="139">
        <f t="shared" si="20"/>
        <v>11973915.693973685</v>
      </c>
      <c r="L68" s="139">
        <f t="shared" si="20"/>
        <v>173716339.90593085</v>
      </c>
      <c r="M68" s="139">
        <f t="shared" si="20"/>
        <v>13904977.579107927</v>
      </c>
      <c r="N68" s="139">
        <f t="shared" si="20"/>
        <v>116432466.09884319</v>
      </c>
      <c r="O68" s="139">
        <f t="shared" si="20"/>
        <v>250716611.34242654</v>
      </c>
      <c r="P68" s="139">
        <f t="shared" si="20"/>
        <v>86370797.744642615</v>
      </c>
      <c r="Q68" s="139">
        <f t="shared" si="20"/>
        <v>29758880.986437757</v>
      </c>
      <c r="R68" s="139">
        <f t="shared" si="20"/>
        <v>26138779.172147747</v>
      </c>
      <c r="S68" s="139">
        <f t="shared" si="20"/>
        <v>29680.523087602363</v>
      </c>
      <c r="T68" s="139">
        <f t="shared" si="20"/>
        <v>156428.68021040285</v>
      </c>
      <c r="V68" s="44">
        <f t="shared" si="19"/>
        <v>0</v>
      </c>
    </row>
    <row r="69" spans="1:22" x14ac:dyDescent="0.25">
      <c r="A69" t="s">
        <v>502</v>
      </c>
      <c r="B69" s="6"/>
      <c r="H69" s="139">
        <v>94389820</v>
      </c>
      <c r="I69" s="158">
        <v>37000063</v>
      </c>
      <c r="J69" s="158">
        <v>10285675.153020717</v>
      </c>
      <c r="K69" s="158">
        <v>777151</v>
      </c>
      <c r="L69" s="158">
        <v>9478306</v>
      </c>
      <c r="M69" s="158">
        <v>643891.16897409467</v>
      </c>
      <c r="N69" s="158">
        <v>6865948</v>
      </c>
      <c r="O69" s="158">
        <v>18614379.176295318</v>
      </c>
      <c r="P69" s="158">
        <v>6363804.0940102041</v>
      </c>
      <c r="Q69" s="158">
        <v>2483770.7421474247</v>
      </c>
      <c r="R69" s="158">
        <v>1866484</v>
      </c>
      <c r="S69" s="158">
        <v>2172.6655522469523</v>
      </c>
      <c r="T69" s="158">
        <v>8175</v>
      </c>
      <c r="V69" s="44">
        <f t="shared" si="19"/>
        <v>0</v>
      </c>
    </row>
    <row r="70" spans="1:22" x14ac:dyDescent="0.25">
      <c r="A70" t="s">
        <v>503</v>
      </c>
      <c r="B70" s="6"/>
      <c r="E70" s="6" t="s">
        <v>472</v>
      </c>
      <c r="F70" t="s">
        <v>504</v>
      </c>
      <c r="H70" s="139">
        <v>8688375</v>
      </c>
      <c r="I70" s="40">
        <f>+$H70*I101</f>
        <v>3516381.1840846222</v>
      </c>
      <c r="J70" s="40">
        <f t="shared" ref="J70:T70" si="21">+$H70*J101</f>
        <v>995257.61422901531</v>
      </c>
      <c r="K70" s="40">
        <f t="shared" si="21"/>
        <v>74619.55550265091</v>
      </c>
      <c r="L70" s="40">
        <f t="shared" si="21"/>
        <v>990702.8846226997</v>
      </c>
      <c r="M70" s="40">
        <f t="shared" si="21"/>
        <v>68742.604766990524</v>
      </c>
      <c r="N70" s="40">
        <f t="shared" si="21"/>
        <v>698100.58752070623</v>
      </c>
      <c r="O70" s="40">
        <f t="shared" si="21"/>
        <v>1567846.1019784163</v>
      </c>
      <c r="P70" s="40">
        <f t="shared" si="21"/>
        <v>563707.33683586831</v>
      </c>
      <c r="Q70" s="40">
        <f t="shared" si="21"/>
        <v>212581.24164469156</v>
      </c>
      <c r="R70" s="40">
        <f t="shared" si="21"/>
        <v>0</v>
      </c>
      <c r="S70" s="40">
        <f t="shared" si="21"/>
        <v>0</v>
      </c>
      <c r="T70" s="40">
        <f t="shared" si="21"/>
        <v>435.88881433859467</v>
      </c>
      <c r="V70" s="44">
        <f t="shared" si="19"/>
        <v>0</v>
      </c>
    </row>
    <row r="71" spans="1:22" x14ac:dyDescent="0.25">
      <c r="A71" t="s">
        <v>505</v>
      </c>
      <c r="B71" s="6"/>
      <c r="E71" s="6" t="s">
        <v>474</v>
      </c>
      <c r="H71" s="139">
        <v>19720</v>
      </c>
      <c r="I71" s="40">
        <f>+$H71*I98</f>
        <v>18400.728721546326</v>
      </c>
      <c r="J71" s="40">
        <f t="shared" ref="J71:T71" si="22">+$H71*J98</f>
        <v>1280.2771944444455</v>
      </c>
      <c r="K71" s="40">
        <f t="shared" si="22"/>
        <v>7.9772672995770479</v>
      </c>
      <c r="L71" s="40">
        <f t="shared" si="22"/>
        <v>12.49009501926276</v>
      </c>
      <c r="M71" s="40">
        <f t="shared" si="22"/>
        <v>0.47848570695994946</v>
      </c>
      <c r="N71" s="40">
        <f t="shared" si="22"/>
        <v>9.1840993389111567</v>
      </c>
      <c r="O71" s="40">
        <f t="shared" si="22"/>
        <v>4.1074055272283623</v>
      </c>
      <c r="P71" s="40">
        <f t="shared" si="22"/>
        <v>0.44564978595606092</v>
      </c>
      <c r="Q71" s="40">
        <f t="shared" si="22"/>
        <v>0</v>
      </c>
      <c r="R71" s="40">
        <f t="shared" si="22"/>
        <v>4.3110813313328897</v>
      </c>
      <c r="S71" s="40">
        <f t="shared" si="22"/>
        <v>0</v>
      </c>
      <c r="T71" s="40">
        <f t="shared" si="22"/>
        <v>0</v>
      </c>
      <c r="V71" s="44">
        <f t="shared" si="19"/>
        <v>0</v>
      </c>
    </row>
    <row r="72" spans="1:22" x14ac:dyDescent="0.25">
      <c r="B72" s="6"/>
      <c r="H72" s="139"/>
      <c r="I72" s="40"/>
      <c r="J72" s="40"/>
      <c r="K72" s="24"/>
      <c r="V72" s="44">
        <f t="shared" si="19"/>
        <v>0</v>
      </c>
    </row>
    <row r="73" spans="1:22" x14ac:dyDescent="0.25">
      <c r="A73" t="s">
        <v>506</v>
      </c>
      <c r="B73" s="6"/>
      <c r="H73" s="139">
        <f>SUM(H68:H71)</f>
        <v>1588425354.9408753</v>
      </c>
      <c r="I73" s="139">
        <f t="shared" ref="I73:T73" si="23">SUM(I68:I71)</f>
        <v>617435179.77274406</v>
      </c>
      <c r="J73" s="139">
        <f t="shared" si="23"/>
        <v>210510440.39857319</v>
      </c>
      <c r="K73" s="139">
        <f t="shared" si="23"/>
        <v>12825694.226743635</v>
      </c>
      <c r="L73" s="139">
        <f t="shared" si="23"/>
        <v>184185361.28064856</v>
      </c>
      <c r="M73" s="139">
        <f t="shared" si="23"/>
        <v>14617611.831334719</v>
      </c>
      <c r="N73" s="139">
        <f t="shared" si="23"/>
        <v>123996523.87046322</v>
      </c>
      <c r="O73" s="139">
        <f t="shared" si="23"/>
        <v>270898840.72810584</v>
      </c>
      <c r="P73" s="139">
        <f t="shared" si="23"/>
        <v>93298309.621138468</v>
      </c>
      <c r="Q73" s="139">
        <f t="shared" si="23"/>
        <v>32455232.970229872</v>
      </c>
      <c r="R73" s="139">
        <f t="shared" si="23"/>
        <v>28005267.483229078</v>
      </c>
      <c r="S73" s="139">
        <f t="shared" si="23"/>
        <v>31853.188639849315</v>
      </c>
      <c r="T73" s="139">
        <f t="shared" si="23"/>
        <v>165039.56902474145</v>
      </c>
      <c r="V73" s="44">
        <f t="shared" si="19"/>
        <v>0</v>
      </c>
    </row>
    <row r="74" spans="1:22" x14ac:dyDescent="0.25">
      <c r="B74" s="6"/>
      <c r="H74" s="139"/>
      <c r="I74" s="139"/>
      <c r="J74" s="139"/>
      <c r="K74" s="139"/>
      <c r="L74" s="139"/>
      <c r="M74" s="139"/>
      <c r="N74" s="139"/>
      <c r="O74" s="139"/>
      <c r="P74" s="139"/>
      <c r="Q74" s="139"/>
      <c r="R74" s="139"/>
      <c r="S74" s="139"/>
      <c r="T74" s="139"/>
      <c r="V74" s="44">
        <f t="shared" si="19"/>
        <v>0</v>
      </c>
    </row>
    <row r="75" spans="1:22" x14ac:dyDescent="0.25">
      <c r="A75" t="s">
        <v>507</v>
      </c>
      <c r="H75" s="44">
        <f>H32+H40</f>
        <v>1282816900.3587511</v>
      </c>
      <c r="I75" s="44">
        <f t="shared" ref="I75:T75" si="24">I32+I40</f>
        <v>503139240.47104812</v>
      </c>
      <c r="J75" s="44">
        <f t="shared" si="24"/>
        <v>159378032.89508021</v>
      </c>
      <c r="K75" s="44">
        <f t="shared" si="24"/>
        <v>10454030.161626933</v>
      </c>
      <c r="L75" s="44">
        <f t="shared" si="24"/>
        <v>141670261.35316244</v>
      </c>
      <c r="M75" s="44">
        <f t="shared" si="24"/>
        <v>11137097.166014152</v>
      </c>
      <c r="N75" s="44">
        <f t="shared" si="24"/>
        <v>101428249.61328883</v>
      </c>
      <c r="O75" s="44">
        <f t="shared" si="24"/>
        <v>228870897.12885544</v>
      </c>
      <c r="P75" s="44">
        <f t="shared" si="24"/>
        <v>78993554.626991302</v>
      </c>
      <c r="Q75" s="44">
        <f t="shared" si="24"/>
        <v>28794732.228941198</v>
      </c>
      <c r="R75" s="44">
        <f t="shared" si="24"/>
        <v>18789767.040076766</v>
      </c>
      <c r="S75" s="44">
        <f t="shared" si="24"/>
        <v>26576.003400991154</v>
      </c>
      <c r="T75" s="44">
        <f t="shared" si="24"/>
        <v>134461.67026456341</v>
      </c>
      <c r="U75" s="146"/>
      <c r="V75" s="44">
        <f t="shared" si="19"/>
        <v>0</v>
      </c>
    </row>
    <row r="76" spans="1:22" x14ac:dyDescent="0.25">
      <c r="H76" s="44"/>
      <c r="I76" s="146"/>
      <c r="J76" s="146"/>
      <c r="K76" s="146"/>
      <c r="L76" s="146"/>
      <c r="M76" s="146"/>
      <c r="N76" s="146"/>
      <c r="O76" s="146"/>
      <c r="P76" s="146"/>
      <c r="Q76" s="146"/>
      <c r="R76" s="146"/>
      <c r="S76" s="146"/>
      <c r="T76" s="146"/>
      <c r="U76" s="146"/>
      <c r="V76" s="44">
        <f t="shared" si="19"/>
        <v>0</v>
      </c>
    </row>
    <row r="77" spans="1:22" x14ac:dyDescent="0.25">
      <c r="A77" t="s">
        <v>508</v>
      </c>
      <c r="E77" t="s">
        <v>509</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19"/>
        <v>0</v>
      </c>
    </row>
    <row r="78" spans="1:22" x14ac:dyDescent="0.25">
      <c r="A78" t="s">
        <v>510</v>
      </c>
      <c r="E78" t="s">
        <v>511</v>
      </c>
      <c r="H78" s="44">
        <v>200113</v>
      </c>
      <c r="I78" s="159">
        <f>I15/$H15*$H78</f>
        <v>75774.75635822113</v>
      </c>
      <c r="J78" s="159">
        <f t="shared" ref="J78:T78" si="25">J15/$H15*$H78</f>
        <v>27087.398953279848</v>
      </c>
      <c r="K78" s="159">
        <f t="shared" si="25"/>
        <v>1644.9139637119567</v>
      </c>
      <c r="L78" s="159">
        <f t="shared" si="25"/>
        <v>23838.759357959501</v>
      </c>
      <c r="M78" s="159">
        <f t="shared" si="25"/>
        <v>1906.2666380770822</v>
      </c>
      <c r="N78" s="159">
        <f t="shared" si="25"/>
        <v>15970.891954345663</v>
      </c>
      <c r="O78" s="159">
        <f t="shared" si="25"/>
        <v>34374.31354726624</v>
      </c>
      <c r="P78" s="159">
        <f t="shared" si="25"/>
        <v>11848.562718467791</v>
      </c>
      <c r="Q78" s="159">
        <f t="shared" si="25"/>
        <v>4084.5639616337917</v>
      </c>
      <c r="R78" s="159">
        <f t="shared" si="25"/>
        <v>3557.1593041795172</v>
      </c>
      <c r="S78" s="159">
        <f t="shared" si="25"/>
        <v>4.0268857578138553</v>
      </c>
      <c r="T78" s="159">
        <f t="shared" si="25"/>
        <v>21.386357099659385</v>
      </c>
      <c r="U78" s="146"/>
      <c r="V78" s="44">
        <f t="shared" si="19"/>
        <v>0</v>
      </c>
    </row>
    <row r="79" spans="1:22" x14ac:dyDescent="0.25">
      <c r="H79" s="44"/>
      <c r="I79" s="146"/>
      <c r="J79" s="146"/>
      <c r="K79" s="146"/>
      <c r="L79" s="146"/>
      <c r="M79" s="146"/>
      <c r="N79" s="146"/>
      <c r="O79" s="146"/>
      <c r="P79" s="146"/>
      <c r="Q79" s="146"/>
      <c r="R79" s="146"/>
      <c r="S79" s="146"/>
      <c r="T79" s="146"/>
      <c r="U79" s="146"/>
      <c r="V79" s="44">
        <f t="shared" si="19"/>
        <v>0</v>
      </c>
    </row>
    <row r="80" spans="1:22" x14ac:dyDescent="0.25">
      <c r="A80" t="s">
        <v>512</v>
      </c>
      <c r="H80" s="44">
        <f>H69+H70-H77-H78</f>
        <v>102515177</v>
      </c>
      <c r="I80" s="44">
        <f t="shared" ref="I80:T80" si="26">I69+I70-I77-I78</f>
        <v>40206861.53367769</v>
      </c>
      <c r="J80" s="44">
        <f t="shared" si="26"/>
        <v>11163369.523218762</v>
      </c>
      <c r="K80" s="44">
        <f t="shared" si="26"/>
        <v>846906.34356758022</v>
      </c>
      <c r="L80" s="44">
        <f t="shared" si="26"/>
        <v>10432947.107756285</v>
      </c>
      <c r="M80" s="44">
        <f t="shared" si="26"/>
        <v>710257.91304816399</v>
      </c>
      <c r="N80" s="44">
        <f t="shared" si="26"/>
        <v>7539690.1485752156</v>
      </c>
      <c r="O80" s="44">
        <f t="shared" si="26"/>
        <v>20144091.497871216</v>
      </c>
      <c r="P80" s="44">
        <f t="shared" si="26"/>
        <v>6915337.1381473662</v>
      </c>
      <c r="Q80" s="44">
        <f t="shared" si="26"/>
        <v>2692240.2756654625</v>
      </c>
      <c r="R80" s="44">
        <f t="shared" si="26"/>
        <v>1852764.0653123742</v>
      </c>
      <c r="S80" s="44">
        <f t="shared" si="26"/>
        <v>2168.6386664891384</v>
      </c>
      <c r="T80" s="44">
        <f t="shared" si="26"/>
        <v>8542.814493404725</v>
      </c>
      <c r="U80" s="146"/>
      <c r="V80" s="44">
        <f t="shared" ref="V80:V91" si="27">SUM(I80:T80)-H80</f>
        <v>0</v>
      </c>
    </row>
    <row r="81" spans="1:22" x14ac:dyDescent="0.25">
      <c r="H81" s="44"/>
      <c r="I81" s="146"/>
      <c r="J81" s="146"/>
      <c r="K81" s="146"/>
      <c r="L81" s="146"/>
      <c r="M81" s="146"/>
      <c r="N81" s="146"/>
      <c r="O81" s="146"/>
      <c r="P81" s="146"/>
      <c r="Q81" s="146"/>
      <c r="R81" s="146"/>
      <c r="S81" s="146"/>
      <c r="T81" s="146"/>
      <c r="U81" s="146"/>
      <c r="V81" s="44">
        <f t="shared" si="27"/>
        <v>0</v>
      </c>
    </row>
    <row r="82" spans="1:22" x14ac:dyDescent="0.25">
      <c r="A82" t="s">
        <v>513</v>
      </c>
      <c r="H82" s="44">
        <v>39751942</v>
      </c>
      <c r="I82" s="159">
        <f>+I80/$H80*$H82</f>
        <v>15590870.293174118</v>
      </c>
      <c r="J82" s="159">
        <f t="shared" ref="J82:T82" si="28">+J80/$H80*$H82</f>
        <v>4328779.7065556441</v>
      </c>
      <c r="K82" s="159">
        <f t="shared" si="28"/>
        <v>328401.8311642824</v>
      </c>
      <c r="L82" s="159">
        <f t="shared" si="28"/>
        <v>4045546.4298383407</v>
      </c>
      <c r="M82" s="159">
        <f t="shared" si="28"/>
        <v>275414.16003731487</v>
      </c>
      <c r="N82" s="159">
        <f t="shared" si="28"/>
        <v>2923638.5699664094</v>
      </c>
      <c r="O82" s="159">
        <f t="shared" si="28"/>
        <v>7811202.0122256596</v>
      </c>
      <c r="P82" s="159">
        <f t="shared" si="28"/>
        <v>2681535.4454890136</v>
      </c>
      <c r="Q82" s="159">
        <f t="shared" si="28"/>
        <v>1043960.3424604873</v>
      </c>
      <c r="R82" s="159">
        <f t="shared" si="28"/>
        <v>718439.66736731783</v>
      </c>
      <c r="S82" s="159">
        <f t="shared" si="28"/>
        <v>840.92522699574113</v>
      </c>
      <c r="T82" s="159">
        <f t="shared" si="28"/>
        <v>3312.6164944199822</v>
      </c>
      <c r="U82" s="146"/>
      <c r="V82" s="44">
        <f t="shared" si="27"/>
        <v>0</v>
      </c>
    </row>
    <row r="83" spans="1:22" x14ac:dyDescent="0.25">
      <c r="H83" s="44"/>
      <c r="I83" s="146"/>
      <c r="J83" s="146"/>
      <c r="K83" s="146"/>
      <c r="L83" s="146"/>
      <c r="M83" s="146"/>
      <c r="N83" s="146"/>
      <c r="O83" s="146"/>
      <c r="P83" s="146"/>
      <c r="Q83" s="146"/>
      <c r="R83" s="146"/>
      <c r="S83" s="146"/>
      <c r="T83" s="146"/>
      <c r="U83" s="146"/>
      <c r="V83" s="44">
        <f t="shared" si="27"/>
        <v>0</v>
      </c>
    </row>
    <row r="84" spans="1:22" x14ac:dyDescent="0.25">
      <c r="A84" t="s">
        <v>514</v>
      </c>
      <c r="H84" s="44">
        <f>H75+H77+H78+H82</f>
        <v>1323131860.3587511</v>
      </c>
      <c r="I84" s="44">
        <f>I75+I77+I78+I82</f>
        <v>519039693.4146291</v>
      </c>
      <c r="J84" s="44">
        <f t="shared" ref="J84:T84" si="29">J75+J77+J78+J82</f>
        <v>163824375.84566683</v>
      </c>
      <c r="K84" s="44">
        <f t="shared" si="29"/>
        <v>10787296.204726286</v>
      </c>
      <c r="L84" s="44">
        <f t="shared" si="29"/>
        <v>145751869.55986717</v>
      </c>
      <c r="M84" s="44">
        <f t="shared" si="29"/>
        <v>11414887.186744388</v>
      </c>
      <c r="N84" s="44">
        <f t="shared" si="29"/>
        <v>104376246.62220073</v>
      </c>
      <c r="O84" s="44">
        <f t="shared" si="29"/>
        <v>236720232.92148361</v>
      </c>
      <c r="P84" s="44">
        <f t="shared" si="29"/>
        <v>81687264.365179032</v>
      </c>
      <c r="Q84" s="44">
        <f t="shared" si="29"/>
        <v>29842804.279528338</v>
      </c>
      <c r="R84" s="44">
        <f t="shared" si="29"/>
        <v>19521926.642131709</v>
      </c>
      <c r="S84" s="44">
        <f t="shared" si="29"/>
        <v>27420.955513744706</v>
      </c>
      <c r="T84" s="44">
        <f t="shared" si="29"/>
        <v>137842.36107991726</v>
      </c>
      <c r="U84" s="146"/>
      <c r="V84" s="44">
        <f t="shared" si="27"/>
        <v>0</v>
      </c>
    </row>
    <row r="85" spans="1:22" x14ac:dyDescent="0.25">
      <c r="H85" s="44"/>
      <c r="I85" s="146"/>
      <c r="J85" s="146"/>
      <c r="K85" s="146"/>
      <c r="L85" s="146"/>
      <c r="M85" s="146"/>
      <c r="N85" s="146"/>
      <c r="O85" s="146"/>
      <c r="P85" s="146"/>
      <c r="Q85" s="146"/>
      <c r="R85" s="146"/>
      <c r="S85" s="146"/>
      <c r="T85" s="146"/>
      <c r="U85" s="146"/>
      <c r="V85" s="44">
        <f t="shared" si="27"/>
        <v>0</v>
      </c>
    </row>
    <row r="86" spans="1:22" x14ac:dyDescent="0.25">
      <c r="A86" t="s">
        <v>460</v>
      </c>
      <c r="H86" s="44">
        <f>H73-H84</f>
        <v>265293494.58212423</v>
      </c>
      <c r="I86" s="44">
        <f>I73-I84</f>
        <v>98395486.358114958</v>
      </c>
      <c r="J86" s="44">
        <f t="shared" ref="J86:T86" si="30">J73-J84</f>
        <v>46686064.552906364</v>
      </c>
      <c r="K86" s="44">
        <f t="shared" si="30"/>
        <v>2038398.0220173486</v>
      </c>
      <c r="L86" s="44">
        <f t="shared" si="30"/>
        <v>38433491.720781386</v>
      </c>
      <c r="M86" s="44">
        <f t="shared" si="30"/>
        <v>3202724.6445903312</v>
      </c>
      <c r="N86" s="44">
        <f t="shared" si="30"/>
        <v>19620277.248262495</v>
      </c>
      <c r="O86" s="44">
        <f t="shared" si="30"/>
        <v>34178607.806622237</v>
      </c>
      <c r="P86" s="44">
        <f t="shared" si="30"/>
        <v>11611045.255959436</v>
      </c>
      <c r="Q86" s="44">
        <f t="shared" si="30"/>
        <v>2612428.6907015331</v>
      </c>
      <c r="R86" s="44">
        <f t="shared" si="30"/>
        <v>8483340.8410973698</v>
      </c>
      <c r="S86" s="44">
        <f t="shared" si="30"/>
        <v>4432.2331261046093</v>
      </c>
      <c r="T86" s="44">
        <f t="shared" si="30"/>
        <v>27197.207944824186</v>
      </c>
      <c r="U86" s="146"/>
      <c r="V86" s="44">
        <f t="shared" si="27"/>
        <v>0</v>
      </c>
    </row>
    <row r="87" spans="1:22" x14ac:dyDescent="0.25">
      <c r="H87" s="44"/>
      <c r="I87" s="44"/>
      <c r="J87" s="44"/>
      <c r="K87" s="44"/>
      <c r="L87" s="44"/>
      <c r="M87" s="44"/>
      <c r="N87" s="44"/>
      <c r="O87" s="44"/>
      <c r="P87" s="44"/>
      <c r="Q87" s="44"/>
      <c r="R87" s="44"/>
      <c r="S87" s="44"/>
      <c r="T87" s="44"/>
      <c r="U87" s="146"/>
      <c r="V87" s="44">
        <f t="shared" si="27"/>
        <v>0</v>
      </c>
    </row>
    <row r="88" spans="1:22" x14ac:dyDescent="0.25">
      <c r="A88" t="s">
        <v>515</v>
      </c>
      <c r="H88" s="44">
        <f>H62</f>
        <v>3639079759.3610182</v>
      </c>
      <c r="I88" s="44">
        <f>I62</f>
        <v>1570293767.0971611</v>
      </c>
      <c r="J88" s="44">
        <f t="shared" ref="J88:T88" si="31">J62</f>
        <v>412968733.95863712</v>
      </c>
      <c r="K88" s="44">
        <f t="shared" si="31"/>
        <v>28452258.473443501</v>
      </c>
      <c r="L88" s="44">
        <f t="shared" si="31"/>
        <v>345862413.36176807</v>
      </c>
      <c r="M88" s="44">
        <f t="shared" si="31"/>
        <v>26166339.815472975</v>
      </c>
      <c r="N88" s="44">
        <f t="shared" si="31"/>
        <v>262964928.95283076</v>
      </c>
      <c r="O88" s="44">
        <f t="shared" si="31"/>
        <v>609713159.11772645</v>
      </c>
      <c r="P88" s="44">
        <f t="shared" si="31"/>
        <v>200692345.58632711</v>
      </c>
      <c r="Q88" s="44">
        <f t="shared" si="31"/>
        <v>82182479.301098436</v>
      </c>
      <c r="R88" s="44">
        <f t="shared" si="31"/>
        <v>99367149.410238773</v>
      </c>
      <c r="S88" s="44">
        <f t="shared" si="31"/>
        <v>80018.509962949407</v>
      </c>
      <c r="T88" s="44">
        <f t="shared" si="31"/>
        <v>336165.77635152818</v>
      </c>
      <c r="U88" s="146"/>
      <c r="V88" s="44">
        <f t="shared" si="27"/>
        <v>0</v>
      </c>
    </row>
    <row r="89" spans="1:22" x14ac:dyDescent="0.25">
      <c r="H89" s="44"/>
      <c r="I89" s="44"/>
      <c r="J89" s="44"/>
      <c r="K89" s="44"/>
      <c r="L89" s="44"/>
      <c r="M89" s="44"/>
      <c r="N89" s="44"/>
      <c r="O89" s="44"/>
      <c r="P89" s="44"/>
      <c r="Q89" s="44"/>
      <c r="R89" s="44"/>
      <c r="S89" s="44"/>
      <c r="T89" s="44"/>
      <c r="U89" s="146"/>
      <c r="V89" s="44">
        <f t="shared" si="27"/>
        <v>0</v>
      </c>
    </row>
    <row r="90" spans="1:22" x14ac:dyDescent="0.25">
      <c r="A90" t="s">
        <v>516</v>
      </c>
      <c r="H90" s="155">
        <f>H86/H88</f>
        <v>7.2901258594207569E-2</v>
      </c>
      <c r="I90" s="155">
        <f>I86/I88</f>
        <v>6.2660559711708252E-2</v>
      </c>
      <c r="J90" s="155">
        <f t="shared" ref="J90:T90" si="32">J86/J88</f>
        <v>0.11304987693713014</v>
      </c>
      <c r="K90" s="155">
        <f t="shared" si="32"/>
        <v>7.1642749341671044E-2</v>
      </c>
      <c r="L90" s="155">
        <f t="shared" si="32"/>
        <v>0.11112364407340326</v>
      </c>
      <c r="M90" s="155">
        <f t="shared" si="32"/>
        <v>0.12239864907267084</v>
      </c>
      <c r="N90" s="155">
        <f t="shared" si="32"/>
        <v>7.4611764110117801E-2</v>
      </c>
      <c r="O90" s="155">
        <f t="shared" si="32"/>
        <v>5.605686427381644E-2</v>
      </c>
      <c r="P90" s="155">
        <f t="shared" si="32"/>
        <v>5.7854948189665689E-2</v>
      </c>
      <c r="Q90" s="155">
        <f t="shared" si="32"/>
        <v>3.1788146487162695E-2</v>
      </c>
      <c r="R90" s="155">
        <f t="shared" si="32"/>
        <v>8.5373696351837253E-2</v>
      </c>
      <c r="S90" s="155">
        <f t="shared" si="32"/>
        <v>5.5390098217985378E-2</v>
      </c>
      <c r="T90" s="155">
        <f t="shared" si="32"/>
        <v>8.090415461086109E-2</v>
      </c>
      <c r="U90" s="146"/>
      <c r="V90" s="44">
        <f t="shared" si="27"/>
        <v>0.84995389278382216</v>
      </c>
    </row>
    <row r="91" spans="1:22" x14ac:dyDescent="0.25">
      <c r="A91" t="s">
        <v>517</v>
      </c>
      <c r="H91" s="44"/>
      <c r="I91" s="160">
        <f>I90/$H90</f>
        <v>0.85952644604529505</v>
      </c>
      <c r="J91" s="160">
        <f t="shared" ref="J91:T91" si="33">J90/$H90</f>
        <v>1.5507259972890595</v>
      </c>
      <c r="K91" s="160">
        <f t="shared" si="33"/>
        <v>0.98273679663691682</v>
      </c>
      <c r="L91" s="160">
        <f t="shared" si="33"/>
        <v>1.5243035060883392</v>
      </c>
      <c r="M91" s="160">
        <f t="shared" si="33"/>
        <v>1.67896482767166</v>
      </c>
      <c r="N91" s="160">
        <f t="shared" si="33"/>
        <v>1.0234633194116918</v>
      </c>
      <c r="O91" s="160">
        <f t="shared" si="33"/>
        <v>0.76894233864805295</v>
      </c>
      <c r="P91" s="160">
        <f t="shared" si="33"/>
        <v>0.79360698711260114</v>
      </c>
      <c r="Q91" s="160">
        <f t="shared" si="33"/>
        <v>0.43604386399014033</v>
      </c>
      <c r="R91" s="160">
        <f t="shared" si="33"/>
        <v>1.1710867274192807</v>
      </c>
      <c r="S91" s="160">
        <f t="shared" si="33"/>
        <v>0.75979618577375896</v>
      </c>
      <c r="T91" s="160">
        <f t="shared" si="33"/>
        <v>1.1097771996118788</v>
      </c>
      <c r="V91" s="44">
        <f t="shared" si="27"/>
        <v>12.658974195698674</v>
      </c>
    </row>
    <row r="92" spans="1:22" x14ac:dyDescent="0.25">
      <c r="H92" s="44"/>
      <c r="I92" s="109"/>
      <c r="J92" s="109"/>
      <c r="K92" s="44"/>
      <c r="L92" s="44"/>
      <c r="M92" s="44"/>
      <c r="N92" s="44"/>
      <c r="O92" s="44"/>
      <c r="P92" s="44"/>
      <c r="Q92" s="44"/>
      <c r="R92" s="44"/>
      <c r="S92" s="44"/>
      <c r="T92" s="44"/>
    </row>
    <row r="93" spans="1:22" x14ac:dyDescent="0.25">
      <c r="A93" t="s">
        <v>476</v>
      </c>
      <c r="H93" s="44"/>
      <c r="I93" s="109"/>
      <c r="J93" s="109"/>
      <c r="K93" s="44"/>
      <c r="L93" s="44"/>
      <c r="M93" s="44"/>
      <c r="N93" s="44"/>
      <c r="O93" s="44"/>
      <c r="P93" s="44"/>
      <c r="Q93" s="44"/>
      <c r="R93" s="44"/>
      <c r="S93" s="44"/>
      <c r="T93" s="44"/>
    </row>
    <row r="94" spans="1:22" x14ac:dyDescent="0.25">
      <c r="E94" s="6" t="s">
        <v>473</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row>
    <row r="95" spans="1:22" x14ac:dyDescent="0.25">
      <c r="H95" s="49">
        <f>SUM(I95:T95)</f>
        <v>1.0000000000000002</v>
      </c>
      <c r="I95" s="143">
        <f>I94/$H94</f>
        <v>0.78104836711855674</v>
      </c>
      <c r="J95" s="143">
        <f t="shared" ref="J95:T95" si="34">J94/$H94</f>
        <v>0.14732372001537408</v>
      </c>
      <c r="K95" s="143">
        <f t="shared" si="34"/>
        <v>9.7222223342361043E-4</v>
      </c>
      <c r="L95" s="143">
        <f t="shared" si="34"/>
        <v>2.5573868391200117E-2</v>
      </c>
      <c r="M95" s="143">
        <f t="shared" si="34"/>
        <v>1.4347983377821221E-3</v>
      </c>
      <c r="N95" s="143">
        <f t="shared" si="34"/>
        <v>1.0826689050803612E-2</v>
      </c>
      <c r="O95" s="143">
        <f t="shared" si="34"/>
        <v>2.7967683870089965E-2</v>
      </c>
      <c r="P95" s="143">
        <f t="shared" si="34"/>
        <v>4.8440536934323307E-3</v>
      </c>
      <c r="Q95" s="143">
        <f t="shared" si="34"/>
        <v>0</v>
      </c>
      <c r="R95" s="143">
        <f t="shared" si="34"/>
        <v>8.5972893375788585E-6</v>
      </c>
      <c r="S95" s="143">
        <f t="shared" si="34"/>
        <v>0</v>
      </c>
      <c r="T95" s="143">
        <f t="shared" si="34"/>
        <v>0</v>
      </c>
    </row>
    <row r="96" spans="1:22" x14ac:dyDescent="0.25">
      <c r="H96" s="44"/>
      <c r="I96" s="109"/>
      <c r="J96" s="109"/>
      <c r="K96" s="44"/>
      <c r="L96" s="44"/>
      <c r="M96" s="44"/>
      <c r="N96" s="44"/>
      <c r="O96" s="44"/>
      <c r="P96" s="44"/>
      <c r="Q96" s="44"/>
      <c r="R96" s="44"/>
      <c r="S96" s="44"/>
      <c r="T96" s="44"/>
    </row>
    <row r="97" spans="5:20" x14ac:dyDescent="0.25">
      <c r="E97" s="6" t="s">
        <v>474</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row>
    <row r="98" spans="5:20" x14ac:dyDescent="0.25">
      <c r="H98" s="49">
        <f>SUM(I98:T98)</f>
        <v>0.99999999999999989</v>
      </c>
      <c r="I98" s="143">
        <f>I97/$H97</f>
        <v>0.93309983374981365</v>
      </c>
      <c r="J98" s="143">
        <f t="shared" ref="J98" si="35">J97/$H97</f>
        <v>6.4922778622943489E-2</v>
      </c>
      <c r="K98" s="143">
        <f t="shared" ref="K98" si="36">K97/$H97</f>
        <v>4.0452673932946489E-4</v>
      </c>
      <c r="L98" s="143">
        <f t="shared" ref="L98" si="37">L97/$H97</f>
        <v>6.3337195838046448E-4</v>
      </c>
      <c r="M98" s="143">
        <f t="shared" ref="M98" si="38">M97/$H97</f>
        <v>2.4263981083161737E-5</v>
      </c>
      <c r="N98" s="143">
        <f t="shared" ref="N98" si="39">N97/$H97</f>
        <v>4.6572511860604242E-4</v>
      </c>
      <c r="O98" s="143">
        <f t="shared" ref="O98" si="40">O97/$H97</f>
        <v>2.0828628434220903E-4</v>
      </c>
      <c r="P98" s="143">
        <f t="shared" ref="P98" si="41">P97/$H97</f>
        <v>2.2598873527183617E-5</v>
      </c>
      <c r="Q98" s="143">
        <f t="shared" ref="Q98" si="42">Q97/$H97</f>
        <v>0</v>
      </c>
      <c r="R98" s="143">
        <f t="shared" ref="R98" si="43">R97/$H97</f>
        <v>2.1861467197428446E-4</v>
      </c>
      <c r="S98" s="143">
        <f t="shared" ref="S98" si="44">S97/$H97</f>
        <v>0</v>
      </c>
      <c r="T98" s="143">
        <f t="shared" ref="T98" si="45">T97/$H97</f>
        <v>0</v>
      </c>
    </row>
    <row r="99" spans="5:20" x14ac:dyDescent="0.25">
      <c r="H99" s="44"/>
      <c r="I99" s="109"/>
      <c r="J99" s="109"/>
      <c r="K99" s="44"/>
      <c r="L99" s="44"/>
      <c r="M99" s="44"/>
      <c r="N99" s="44"/>
      <c r="O99" s="44"/>
      <c r="P99" s="44"/>
      <c r="Q99" s="44"/>
      <c r="R99" s="44"/>
      <c r="S99" s="44"/>
      <c r="T99" s="44"/>
    </row>
    <row r="100" spans="5:20" s="51" customFormat="1" x14ac:dyDescent="0.25">
      <c r="E100" s="154" t="s">
        <v>472</v>
      </c>
      <c r="F100" s="51" t="str">
        <f>+F17</f>
        <v>W/S Peak</v>
      </c>
      <c r="H100" s="51">
        <f>SUM(I100:T100)</f>
        <v>1</v>
      </c>
      <c r="I100" s="153">
        <f>SUM('Alloc Pct'!L28:N29)/2</f>
        <v>0.40472253834400818</v>
      </c>
      <c r="J100" s="153">
        <f>SUM('Alloc Pct'!P28:R29)/2</f>
        <v>0.11455049007772056</v>
      </c>
      <c r="K100" s="51">
        <f>SUM('Alloc Pct'!T28:V29)/2</f>
        <v>8.5884363304589081E-3</v>
      </c>
      <c r="L100" s="51">
        <f>SUM('Alloc Pct'!X28:Z29)/2</f>
        <v>0.11402625745581881</v>
      </c>
      <c r="M100" s="51">
        <f>SUM('Alloc Pct'!AB28:AD29)/2</f>
        <v>7.9120209207119308E-3</v>
      </c>
      <c r="N100" s="51">
        <f>SUM('Alloc Pct'!AF28:AH29)/2</f>
        <v>8.0348809474810448E-2</v>
      </c>
      <c r="O100" s="51">
        <f>SUM('Alloc Pct'!AJ28:AL29)/2</f>
        <v>0.18045331859852001</v>
      </c>
      <c r="P100" s="51">
        <f>SUM('Alloc Pct'!AN28:AP29)/2</f>
        <v>6.4880640722329352E-2</v>
      </c>
      <c r="Q100" s="51">
        <f>SUM('Alloc Pct'!AR28:AT29)/2</f>
        <v>2.4467318876624403E-2</v>
      </c>
      <c r="R100" s="51">
        <f>SUM('Alloc Pct'!AV28:AX29)/2</f>
        <v>0</v>
      </c>
      <c r="S100" s="51">
        <f>SUM('Alloc Pct'!AZ28:BB29)/2</f>
        <v>0</v>
      </c>
      <c r="T100" s="51">
        <f>SUM('Alloc Pct'!BD28:BF29)/2</f>
        <v>5.0169198997349293E-5</v>
      </c>
    </row>
    <row r="101" spans="5:20" x14ac:dyDescent="0.25">
      <c r="H101" s="49">
        <f>SUM(I101:T101)</f>
        <v>1</v>
      </c>
      <c r="I101" s="143">
        <f>I100/$H100</f>
        <v>0.40472253834400818</v>
      </c>
      <c r="J101" s="143">
        <f t="shared" ref="J101" si="46">J100/$H100</f>
        <v>0.11455049007772056</v>
      </c>
      <c r="K101" s="143">
        <f t="shared" ref="K101" si="47">K100/$H100</f>
        <v>8.5884363304589081E-3</v>
      </c>
      <c r="L101" s="143">
        <f t="shared" ref="L101" si="48">L100/$H100</f>
        <v>0.11402625745581881</v>
      </c>
      <c r="M101" s="143">
        <f t="shared" ref="M101" si="49">M100/$H100</f>
        <v>7.9120209207119308E-3</v>
      </c>
      <c r="N101" s="143">
        <f t="shared" ref="N101" si="50">N100/$H100</f>
        <v>8.0348809474810448E-2</v>
      </c>
      <c r="O101" s="143">
        <f t="shared" ref="O101" si="51">O100/$H100</f>
        <v>0.18045331859852001</v>
      </c>
      <c r="P101" s="143">
        <f t="shared" ref="P101" si="52">P100/$H100</f>
        <v>6.4880640722329352E-2</v>
      </c>
      <c r="Q101" s="143">
        <f t="shared" ref="Q101" si="53">Q100/$H100</f>
        <v>2.4467318876624403E-2</v>
      </c>
      <c r="R101" s="143">
        <f t="shared" ref="R101" si="54">R100/$H100</f>
        <v>0</v>
      </c>
      <c r="S101" s="143">
        <f t="shared" ref="S101" si="55">S100/$H100</f>
        <v>0</v>
      </c>
      <c r="T101" s="143">
        <f t="shared" ref="T101" si="56">T100/$H100</f>
        <v>5.0169198997349293E-5</v>
      </c>
    </row>
    <row r="102" spans="5:20" x14ac:dyDescent="0.25">
      <c r="H102" s="44"/>
      <c r="I102" s="109"/>
      <c r="J102" s="109"/>
      <c r="K102" s="44"/>
      <c r="L102" s="44"/>
      <c r="M102" s="44"/>
      <c r="N102" s="44"/>
      <c r="O102" s="44"/>
      <c r="P102" s="44"/>
      <c r="Q102" s="44"/>
      <c r="R102" s="44"/>
      <c r="S102" s="44"/>
      <c r="T102" s="44"/>
    </row>
    <row r="103" spans="5:20" x14ac:dyDescent="0.25">
      <c r="E103" t="s">
        <v>477</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row>
    <row r="104" spans="5:20" x14ac:dyDescent="0.25">
      <c r="H104" s="49">
        <f>SUM(I104:T104)</f>
        <v>0.99999999999999989</v>
      </c>
      <c r="I104" s="143">
        <f>I103/$H103</f>
        <v>0.37301461440294437</v>
      </c>
      <c r="J104" s="143">
        <f t="shared" ref="J104:T104" si="57">J103/$H103</f>
        <v>0.22551268668767258</v>
      </c>
      <c r="K104" s="143">
        <f t="shared" si="57"/>
        <v>1.4293253157681665E-2</v>
      </c>
      <c r="L104" s="143">
        <f t="shared" si="57"/>
        <v>0.1031839430572114</v>
      </c>
      <c r="M104" s="143">
        <f t="shared" si="57"/>
        <v>8.3494262973025143E-3</v>
      </c>
      <c r="N104" s="143">
        <f t="shared" si="57"/>
        <v>6.4628015405695988E-2</v>
      </c>
      <c r="O104" s="143">
        <f t="shared" si="57"/>
        <v>0.12859258799248302</v>
      </c>
      <c r="P104" s="143">
        <f t="shared" si="57"/>
        <v>4.1959875868462622E-2</v>
      </c>
      <c r="Q104" s="143">
        <f t="shared" si="57"/>
        <v>1.4504892472987163E-2</v>
      </c>
      <c r="R104" s="143">
        <f t="shared" si="57"/>
        <v>2.5802903318187423E-2</v>
      </c>
      <c r="S104" s="143">
        <f t="shared" si="57"/>
        <v>4.0321323331133794E-5</v>
      </c>
      <c r="T104" s="143">
        <f t="shared" si="57"/>
        <v>1.17480016040124E-4</v>
      </c>
    </row>
    <row r="105" spans="5:20" x14ac:dyDescent="0.25">
      <c r="H105" s="44"/>
      <c r="I105" s="109"/>
      <c r="J105" s="109"/>
      <c r="K105" s="44"/>
      <c r="L105" s="44"/>
      <c r="M105" s="44"/>
      <c r="N105" s="44"/>
      <c r="O105" s="44"/>
      <c r="P105" s="44"/>
      <c r="Q105" s="44"/>
      <c r="R105" s="44"/>
      <c r="S105" s="44"/>
      <c r="T105" s="44"/>
    </row>
    <row r="106" spans="5:20" x14ac:dyDescent="0.25">
      <c r="H106" s="44"/>
      <c r="I106" s="109"/>
      <c r="J106" s="109"/>
      <c r="K106" s="44"/>
      <c r="L106" s="44"/>
      <c r="M106" s="44"/>
      <c r="N106" s="44"/>
      <c r="O106" s="44"/>
      <c r="P106" s="44"/>
      <c r="Q106" s="44"/>
      <c r="R106" s="44"/>
      <c r="S106" s="44"/>
      <c r="T106" s="44"/>
    </row>
    <row r="107" spans="5:20" x14ac:dyDescent="0.25">
      <c r="H107" s="44"/>
      <c r="I107" s="109"/>
      <c r="J107" s="109"/>
      <c r="K107" s="44"/>
      <c r="L107" s="44"/>
      <c r="M107" s="44"/>
      <c r="N107" s="44"/>
      <c r="O107" s="44"/>
      <c r="P107" s="44"/>
      <c r="Q107" s="44"/>
      <c r="R107" s="44"/>
      <c r="S107" s="44"/>
      <c r="T107" s="44"/>
    </row>
    <row r="108" spans="5:20" x14ac:dyDescent="0.25">
      <c r="H108" s="44"/>
      <c r="I108" s="109"/>
      <c r="J108" s="109"/>
      <c r="K108" s="44"/>
      <c r="L108" s="44"/>
      <c r="M108" s="44"/>
      <c r="N108" s="44"/>
      <c r="O108" s="44"/>
      <c r="P108" s="44"/>
      <c r="Q108" s="44"/>
      <c r="R108" s="44"/>
      <c r="S108" s="44"/>
      <c r="T108" s="44"/>
    </row>
    <row r="109" spans="5:20" x14ac:dyDescent="0.25">
      <c r="H109" s="44"/>
      <c r="I109" s="109"/>
      <c r="J109" s="109"/>
      <c r="K109" s="44"/>
      <c r="L109" s="44"/>
      <c r="M109" s="44"/>
      <c r="N109" s="44"/>
      <c r="O109" s="44"/>
      <c r="P109" s="44"/>
      <c r="Q109" s="44"/>
      <c r="R109" s="44"/>
      <c r="S109" s="44"/>
      <c r="T109" s="44"/>
    </row>
    <row r="110" spans="5:20" x14ac:dyDescent="0.25">
      <c r="H110" s="44"/>
      <c r="I110" s="109"/>
      <c r="J110" s="109"/>
      <c r="K110" s="44"/>
      <c r="L110" s="44"/>
      <c r="M110" s="44"/>
      <c r="N110" s="44"/>
      <c r="O110" s="44"/>
      <c r="P110" s="44"/>
      <c r="Q110" s="44"/>
      <c r="R110" s="44"/>
      <c r="S110" s="44"/>
      <c r="T110" s="44"/>
    </row>
    <row r="111" spans="5:20" x14ac:dyDescent="0.25">
      <c r="H111" s="44"/>
      <c r="I111" s="109"/>
      <c r="J111" s="109"/>
      <c r="K111" s="44"/>
      <c r="L111" s="44"/>
      <c r="M111" s="44"/>
      <c r="N111" s="44"/>
      <c r="O111" s="44"/>
      <c r="P111" s="44"/>
      <c r="Q111" s="44"/>
      <c r="R111" s="44"/>
      <c r="S111" s="44"/>
      <c r="T111" s="44"/>
    </row>
    <row r="112" spans="5:20" x14ac:dyDescent="0.25">
      <c r="H112" s="44"/>
      <c r="I112" s="109"/>
      <c r="J112" s="109"/>
      <c r="K112" s="44"/>
      <c r="L112" s="44"/>
      <c r="M112" s="44"/>
      <c r="N112" s="44"/>
      <c r="O112" s="44"/>
      <c r="P112" s="44"/>
      <c r="Q112" s="44"/>
      <c r="R112" s="44"/>
      <c r="S112" s="44"/>
      <c r="T112" s="44"/>
    </row>
    <row r="113" spans="8:20" x14ac:dyDescent="0.25">
      <c r="H113" s="44"/>
      <c r="I113" s="109"/>
      <c r="J113" s="109"/>
      <c r="K113" s="44"/>
      <c r="L113" s="44"/>
      <c r="M113" s="44"/>
      <c r="N113" s="44"/>
      <c r="O113" s="44"/>
      <c r="P113" s="44"/>
      <c r="Q113" s="44"/>
      <c r="R113" s="44"/>
      <c r="S113" s="44"/>
      <c r="T113" s="44"/>
    </row>
    <row r="114" spans="8:20" x14ac:dyDescent="0.25">
      <c r="H114" s="44"/>
      <c r="I114" s="109"/>
      <c r="J114" s="109"/>
      <c r="K114" s="44"/>
      <c r="L114" s="44"/>
      <c r="M114" s="44"/>
      <c r="N114" s="44"/>
      <c r="O114" s="44"/>
      <c r="P114" s="44"/>
      <c r="Q114" s="44"/>
      <c r="R114" s="44"/>
      <c r="S114" s="44"/>
      <c r="T114" s="44"/>
    </row>
    <row r="115" spans="8:20" x14ac:dyDescent="0.25">
      <c r="H115" s="44"/>
      <c r="I115" s="109"/>
      <c r="J115" s="109"/>
      <c r="K115" s="44"/>
      <c r="L115" s="44"/>
      <c r="M115" s="44"/>
      <c r="N115" s="44"/>
      <c r="O115" s="44"/>
      <c r="P115" s="44"/>
      <c r="Q115" s="44"/>
      <c r="R115" s="44"/>
      <c r="S115" s="44"/>
      <c r="T115" s="44"/>
    </row>
    <row r="116" spans="8:20" x14ac:dyDescent="0.25">
      <c r="H116" s="44"/>
      <c r="I116" s="109"/>
      <c r="J116" s="109"/>
      <c r="K116" s="44"/>
      <c r="L116" s="44"/>
      <c r="M116" s="44"/>
      <c r="N116" s="44"/>
      <c r="O116" s="44"/>
      <c r="P116" s="44"/>
      <c r="Q116" s="44"/>
      <c r="R116" s="44"/>
      <c r="S116" s="44"/>
      <c r="T116" s="44"/>
    </row>
    <row r="117" spans="8:20" x14ac:dyDescent="0.25">
      <c r="H117" s="44"/>
      <c r="I117" s="109"/>
      <c r="J117" s="109"/>
      <c r="K117" s="44"/>
      <c r="L117" s="44"/>
      <c r="M117" s="44"/>
      <c r="N117" s="44"/>
      <c r="O117" s="44"/>
      <c r="P117" s="44"/>
      <c r="Q117" s="44"/>
      <c r="R117" s="44"/>
      <c r="S117" s="44"/>
      <c r="T117" s="44"/>
    </row>
    <row r="118" spans="8:20" x14ac:dyDescent="0.25">
      <c r="H118" s="44"/>
      <c r="I118" s="109"/>
      <c r="J118" s="109"/>
      <c r="K118" s="44"/>
      <c r="L118" s="44"/>
      <c r="M118" s="44"/>
      <c r="N118" s="44"/>
      <c r="O118" s="44"/>
      <c r="P118" s="44"/>
      <c r="Q118" s="44"/>
      <c r="R118" s="44"/>
      <c r="S118" s="44"/>
      <c r="T118" s="44"/>
    </row>
    <row r="119" spans="8:20" x14ac:dyDescent="0.25">
      <c r="H119" s="44"/>
      <c r="I119" s="109"/>
      <c r="J119" s="109"/>
      <c r="K119" s="44"/>
      <c r="L119" s="44"/>
      <c r="M119" s="44"/>
      <c r="N119" s="44"/>
      <c r="O119" s="44"/>
      <c r="P119" s="44"/>
      <c r="Q119" s="44"/>
      <c r="R119" s="44"/>
      <c r="S119" s="44"/>
      <c r="T119" s="44"/>
    </row>
    <row r="120" spans="8:20" x14ac:dyDescent="0.25">
      <c r="H120" s="44"/>
      <c r="I120" s="109"/>
      <c r="J120" s="109"/>
      <c r="K120" s="44"/>
      <c r="L120" s="44"/>
      <c r="M120" s="44"/>
      <c r="N120" s="44"/>
      <c r="O120" s="44"/>
      <c r="P120" s="44"/>
      <c r="Q120" s="44"/>
      <c r="R120" s="44"/>
      <c r="S120" s="44"/>
      <c r="T120" s="44"/>
    </row>
    <row r="121" spans="8:20" x14ac:dyDescent="0.25">
      <c r="H121" s="44"/>
      <c r="I121" s="109"/>
      <c r="J121" s="109"/>
      <c r="K121" s="44"/>
      <c r="L121" s="44"/>
      <c r="M121" s="44"/>
      <c r="N121" s="44"/>
      <c r="O121" s="44"/>
      <c r="P121" s="44"/>
      <c r="Q121" s="44"/>
      <c r="R121" s="44"/>
      <c r="S121" s="44"/>
      <c r="T121" s="44"/>
    </row>
    <row r="122" spans="8:20" x14ac:dyDescent="0.25">
      <c r="H122" s="44"/>
      <c r="I122" s="109"/>
      <c r="J122" s="109"/>
      <c r="K122" s="44"/>
      <c r="L122" s="44"/>
      <c r="M122" s="44"/>
      <c r="N122" s="44"/>
      <c r="O122" s="44"/>
      <c r="P122" s="44"/>
      <c r="Q122" s="44"/>
      <c r="R122" s="44"/>
      <c r="S122" s="44"/>
      <c r="T122" s="44"/>
    </row>
    <row r="123" spans="8:20" x14ac:dyDescent="0.25">
      <c r="H123" s="44"/>
      <c r="I123" s="109"/>
      <c r="J123" s="109"/>
      <c r="K123" s="44"/>
      <c r="L123" s="44"/>
      <c r="M123" s="44"/>
      <c r="N123" s="44"/>
      <c r="O123" s="44"/>
      <c r="P123" s="44"/>
      <c r="Q123" s="44"/>
      <c r="R123" s="44"/>
      <c r="S123" s="44"/>
      <c r="T123" s="44"/>
    </row>
    <row r="124" spans="8:20" x14ac:dyDescent="0.25">
      <c r="H124" s="44"/>
      <c r="I124" s="109"/>
      <c r="J124" s="109"/>
      <c r="K124" s="44"/>
      <c r="L124" s="44"/>
      <c r="M124" s="44"/>
      <c r="N124" s="44"/>
      <c r="O124" s="44"/>
      <c r="P124" s="44"/>
      <c r="Q124" s="44"/>
      <c r="R124" s="44"/>
      <c r="S124" s="44"/>
      <c r="T124" s="44"/>
    </row>
    <row r="125" spans="8:20" x14ac:dyDescent="0.25">
      <c r="H125" s="44"/>
      <c r="I125" s="109"/>
      <c r="J125" s="109"/>
      <c r="K125" s="44"/>
      <c r="L125" s="44"/>
      <c r="M125" s="44"/>
      <c r="N125" s="44"/>
      <c r="O125" s="44"/>
      <c r="P125" s="44"/>
      <c r="Q125" s="44"/>
      <c r="R125" s="44"/>
      <c r="S125" s="44"/>
      <c r="T125" s="44"/>
    </row>
    <row r="126" spans="8:20" x14ac:dyDescent="0.25">
      <c r="H126" s="44"/>
      <c r="I126" s="109"/>
      <c r="J126" s="109"/>
      <c r="K126" s="44"/>
      <c r="L126" s="44"/>
      <c r="M126" s="44"/>
      <c r="N126" s="44"/>
      <c r="O126" s="44"/>
      <c r="P126" s="44"/>
      <c r="Q126" s="44"/>
      <c r="R126" s="44"/>
      <c r="S126" s="44"/>
      <c r="T126" s="44"/>
    </row>
    <row r="127" spans="8:20" x14ac:dyDescent="0.25">
      <c r="H127" s="44"/>
      <c r="I127" s="109"/>
      <c r="J127" s="109"/>
      <c r="K127" s="44"/>
      <c r="L127" s="44"/>
      <c r="M127" s="44"/>
      <c r="N127" s="44"/>
      <c r="O127" s="44"/>
      <c r="P127" s="44"/>
      <c r="Q127" s="44"/>
      <c r="R127" s="44"/>
      <c r="S127" s="44"/>
      <c r="T127" s="44"/>
    </row>
    <row r="128" spans="8:20" x14ac:dyDescent="0.25">
      <c r="H128" s="44"/>
      <c r="I128" s="109"/>
      <c r="J128" s="109"/>
      <c r="K128" s="44"/>
      <c r="L128" s="44"/>
      <c r="M128" s="44"/>
      <c r="N128" s="44"/>
      <c r="O128" s="44"/>
      <c r="P128" s="44"/>
      <c r="Q128" s="44"/>
      <c r="R128" s="44"/>
      <c r="S128" s="44"/>
      <c r="T128" s="44"/>
    </row>
    <row r="129" spans="8:20" x14ac:dyDescent="0.25">
      <c r="H129" s="44"/>
      <c r="I129" s="109"/>
      <c r="J129" s="109"/>
      <c r="K129" s="44"/>
      <c r="L129" s="44"/>
      <c r="M129" s="44"/>
      <c r="N129" s="44"/>
      <c r="O129" s="44"/>
      <c r="P129" s="44"/>
      <c r="Q129" s="44"/>
      <c r="R129" s="44"/>
      <c r="S129" s="44"/>
      <c r="T129" s="44"/>
    </row>
    <row r="130" spans="8:20" x14ac:dyDescent="0.25">
      <c r="H130" s="44"/>
      <c r="I130" s="109"/>
      <c r="J130" s="109"/>
      <c r="K130" s="44"/>
      <c r="L130" s="44"/>
      <c r="M130" s="44"/>
      <c r="N130" s="44"/>
      <c r="O130" s="44"/>
      <c r="P130" s="44"/>
      <c r="Q130" s="44"/>
      <c r="R130" s="44"/>
      <c r="S130" s="44"/>
      <c r="T130" s="44"/>
    </row>
    <row r="131" spans="8:20" x14ac:dyDescent="0.25">
      <c r="H131" s="44"/>
      <c r="I131" s="109"/>
      <c r="J131" s="109"/>
      <c r="K131" s="44"/>
      <c r="L131" s="44"/>
      <c r="M131" s="44"/>
      <c r="N131" s="44"/>
      <c r="O131" s="44"/>
      <c r="P131" s="44"/>
      <c r="Q131" s="44"/>
      <c r="R131" s="44"/>
      <c r="S131" s="44"/>
      <c r="T131" s="44"/>
    </row>
    <row r="132" spans="8:20" x14ac:dyDescent="0.25">
      <c r="H132" s="44"/>
      <c r="I132" s="109"/>
      <c r="J132" s="109"/>
      <c r="K132" s="44"/>
      <c r="L132" s="44"/>
      <c r="M132" s="44"/>
      <c r="N132" s="44"/>
      <c r="O132" s="44"/>
      <c r="P132" s="44"/>
      <c r="Q132" s="44"/>
      <c r="R132" s="44"/>
      <c r="S132" s="44"/>
      <c r="T132" s="44"/>
    </row>
    <row r="133" spans="8:20" x14ac:dyDescent="0.25">
      <c r="H133" s="44"/>
      <c r="I133" s="109"/>
      <c r="J133" s="109"/>
      <c r="K133" s="44"/>
      <c r="L133" s="44"/>
      <c r="M133" s="44"/>
      <c r="N133" s="44"/>
      <c r="O133" s="44"/>
      <c r="P133" s="44"/>
      <c r="Q133" s="44"/>
      <c r="R133" s="44"/>
      <c r="S133" s="44"/>
      <c r="T133" s="44"/>
    </row>
    <row r="134" spans="8:20" x14ac:dyDescent="0.25">
      <c r="H134" s="44"/>
      <c r="I134" s="109"/>
      <c r="J134" s="109"/>
      <c r="K134" s="44"/>
      <c r="L134" s="44"/>
      <c r="M134" s="44"/>
      <c r="N134" s="44"/>
      <c r="O134" s="44"/>
      <c r="P134" s="44"/>
      <c r="Q134" s="44"/>
      <c r="R134" s="44"/>
      <c r="S134" s="44"/>
      <c r="T134" s="44"/>
    </row>
    <row r="135" spans="8:20" x14ac:dyDescent="0.25">
      <c r="H135" s="44"/>
      <c r="I135" s="109"/>
      <c r="J135" s="109"/>
      <c r="K135" s="44"/>
      <c r="L135" s="44"/>
      <c r="M135" s="44"/>
      <c r="N135" s="44"/>
      <c r="O135" s="44"/>
      <c r="P135" s="44"/>
      <c r="Q135" s="44"/>
      <c r="R135" s="44"/>
      <c r="S135" s="44"/>
      <c r="T135" s="44"/>
    </row>
    <row r="136" spans="8:20" x14ac:dyDescent="0.25">
      <c r="H136" s="44"/>
      <c r="I136" s="109"/>
      <c r="J136" s="109"/>
      <c r="K136" s="44"/>
      <c r="L136" s="44"/>
      <c r="M136" s="44"/>
      <c r="N136" s="44"/>
      <c r="O136" s="44"/>
      <c r="P136" s="44"/>
      <c r="Q136" s="44"/>
      <c r="R136" s="44"/>
      <c r="S136" s="44"/>
      <c r="T136" s="44"/>
    </row>
    <row r="137" spans="8:20" x14ac:dyDescent="0.25">
      <c r="H137" s="44"/>
      <c r="I137" s="109"/>
      <c r="J137" s="109"/>
      <c r="K137" s="44"/>
      <c r="L137" s="44"/>
      <c r="M137" s="44"/>
      <c r="N137" s="44"/>
      <c r="O137" s="44"/>
      <c r="P137" s="44"/>
      <c r="Q137" s="44"/>
      <c r="R137" s="44"/>
      <c r="S137" s="44"/>
      <c r="T137" s="44"/>
    </row>
    <row r="138" spans="8:20" x14ac:dyDescent="0.25">
      <c r="H138" s="44"/>
      <c r="I138" s="109"/>
      <c r="J138" s="109"/>
      <c r="K138" s="44"/>
      <c r="L138" s="44"/>
      <c r="M138" s="44"/>
      <c r="N138" s="44"/>
      <c r="O138" s="44"/>
      <c r="P138" s="44"/>
      <c r="Q138" s="44"/>
      <c r="R138" s="44"/>
      <c r="S138" s="44"/>
      <c r="T138" s="44"/>
    </row>
    <row r="139" spans="8:20" x14ac:dyDescent="0.25">
      <c r="H139" s="44"/>
      <c r="I139" s="109"/>
      <c r="J139" s="109"/>
      <c r="K139" s="44"/>
      <c r="L139" s="44"/>
      <c r="M139" s="44"/>
      <c r="N139" s="44"/>
      <c r="O139" s="44"/>
      <c r="P139" s="44"/>
      <c r="Q139" s="44"/>
      <c r="R139" s="44"/>
      <c r="S139" s="44"/>
      <c r="T139" s="44"/>
    </row>
    <row r="140" spans="8:20" x14ac:dyDescent="0.25">
      <c r="H140" s="44"/>
      <c r="I140" s="109"/>
      <c r="J140" s="109"/>
      <c r="K140" s="44"/>
      <c r="L140" s="44"/>
      <c r="M140" s="44"/>
      <c r="N140" s="44"/>
      <c r="O140" s="44"/>
      <c r="P140" s="44"/>
      <c r="Q140" s="44"/>
      <c r="R140" s="44"/>
      <c r="S140" s="44"/>
      <c r="T140" s="44"/>
    </row>
    <row r="141" spans="8:20" x14ac:dyDescent="0.25">
      <c r="H141" s="44"/>
      <c r="I141" s="109"/>
      <c r="J141" s="109"/>
      <c r="K141" s="44"/>
      <c r="L141" s="44"/>
      <c r="M141" s="44"/>
      <c r="N141" s="44"/>
      <c r="O141" s="44"/>
      <c r="P141" s="44"/>
      <c r="Q141" s="44"/>
      <c r="R141" s="44"/>
      <c r="S141" s="44"/>
      <c r="T141" s="44"/>
    </row>
    <row r="142" spans="8:20" x14ac:dyDescent="0.25">
      <c r="H142" s="44"/>
      <c r="I142" s="109"/>
      <c r="J142" s="109"/>
      <c r="K142" s="44"/>
      <c r="L142" s="44"/>
      <c r="M142" s="44"/>
      <c r="N142" s="44"/>
      <c r="O142" s="44"/>
      <c r="P142" s="44"/>
      <c r="Q142" s="44"/>
      <c r="R142" s="44"/>
      <c r="S142" s="44"/>
      <c r="T142" s="44"/>
    </row>
    <row r="143" spans="8:20" x14ac:dyDescent="0.25">
      <c r="H143" s="44"/>
      <c r="I143" s="109"/>
      <c r="J143" s="109"/>
      <c r="K143" s="44"/>
      <c r="L143" s="44"/>
      <c r="M143" s="44"/>
      <c r="N143" s="44"/>
      <c r="O143" s="44"/>
      <c r="P143" s="44"/>
      <c r="Q143" s="44"/>
      <c r="R143" s="44"/>
      <c r="S143" s="44"/>
      <c r="T143" s="44"/>
    </row>
    <row r="144" spans="8:20" x14ac:dyDescent="0.25">
      <c r="H144" s="44"/>
      <c r="I144" s="109"/>
      <c r="J144" s="109"/>
      <c r="K144" s="44"/>
      <c r="L144" s="44"/>
      <c r="M144" s="44"/>
      <c r="N144" s="44"/>
      <c r="O144" s="44"/>
      <c r="P144" s="44"/>
      <c r="Q144" s="44"/>
      <c r="R144" s="44"/>
      <c r="S144" s="44"/>
      <c r="T144" s="44"/>
    </row>
    <row r="145" spans="8:20" x14ac:dyDescent="0.25">
      <c r="H145" s="44"/>
      <c r="I145" s="109"/>
      <c r="J145" s="109"/>
      <c r="K145" s="44"/>
      <c r="L145" s="44"/>
      <c r="M145" s="44"/>
      <c r="N145" s="44"/>
      <c r="O145" s="44"/>
      <c r="P145" s="44"/>
      <c r="Q145" s="44"/>
      <c r="R145" s="44"/>
      <c r="S145" s="44"/>
      <c r="T145" s="44"/>
    </row>
    <row r="146" spans="8:20" x14ac:dyDescent="0.25">
      <c r="H146" s="44"/>
      <c r="I146" s="109"/>
      <c r="J146" s="109"/>
      <c r="K146" s="44"/>
      <c r="L146" s="44"/>
      <c r="M146" s="44"/>
      <c r="N146" s="44"/>
      <c r="O146" s="44"/>
      <c r="P146" s="44"/>
      <c r="Q146" s="44"/>
      <c r="R146" s="44"/>
      <c r="S146" s="44"/>
      <c r="T146" s="44"/>
    </row>
    <row r="147" spans="8:20" x14ac:dyDescent="0.25">
      <c r="H147" s="44"/>
      <c r="I147" s="109"/>
      <c r="J147" s="109"/>
      <c r="K147" s="44"/>
      <c r="L147" s="44"/>
      <c r="M147" s="44"/>
      <c r="N147" s="44"/>
      <c r="O147" s="44"/>
      <c r="P147" s="44"/>
      <c r="Q147" s="44"/>
      <c r="R147" s="44"/>
      <c r="S147" s="44"/>
      <c r="T147" s="44"/>
    </row>
    <row r="148" spans="8:20" x14ac:dyDescent="0.25">
      <c r="H148" s="44"/>
      <c r="I148" s="109"/>
      <c r="J148" s="109"/>
      <c r="K148" s="44"/>
      <c r="L148" s="44"/>
      <c r="M148" s="44"/>
      <c r="N148" s="44"/>
      <c r="O148" s="44"/>
      <c r="P148" s="44"/>
      <c r="Q148" s="44"/>
      <c r="R148" s="44"/>
      <c r="S148" s="44"/>
      <c r="T148" s="44"/>
    </row>
    <row r="149" spans="8:20" x14ac:dyDescent="0.25">
      <c r="H149" s="44"/>
      <c r="I149" s="109"/>
      <c r="J149" s="109"/>
      <c r="K149" s="44"/>
      <c r="L149" s="44"/>
      <c r="M149" s="44"/>
      <c r="N149" s="44"/>
      <c r="O149" s="44"/>
      <c r="P149" s="44"/>
      <c r="Q149" s="44"/>
      <c r="R149" s="44"/>
      <c r="S149" s="44"/>
      <c r="T149" s="44"/>
    </row>
    <row r="150" spans="8:20" x14ac:dyDescent="0.25">
      <c r="H150" s="44"/>
      <c r="I150" s="109"/>
      <c r="J150" s="109"/>
      <c r="K150" s="44"/>
      <c r="L150" s="44"/>
      <c r="M150" s="44"/>
      <c r="N150" s="44"/>
      <c r="O150" s="44"/>
      <c r="P150" s="44"/>
      <c r="Q150" s="44"/>
      <c r="R150" s="44"/>
      <c r="S150" s="44"/>
      <c r="T150" s="44"/>
    </row>
    <row r="151" spans="8:20" x14ac:dyDescent="0.25">
      <c r="H151" s="44"/>
      <c r="I151" s="109"/>
      <c r="J151" s="109"/>
      <c r="K151" s="44"/>
      <c r="L151" s="44"/>
      <c r="M151" s="44"/>
      <c r="N151" s="44"/>
      <c r="O151" s="44"/>
      <c r="P151" s="44"/>
      <c r="Q151" s="44"/>
      <c r="R151" s="44"/>
      <c r="S151" s="44"/>
      <c r="T151" s="44"/>
    </row>
    <row r="152" spans="8:20" x14ac:dyDescent="0.25">
      <c r="H152" s="44"/>
      <c r="I152" s="109"/>
      <c r="J152" s="109"/>
      <c r="K152" s="44"/>
      <c r="L152" s="44"/>
      <c r="M152" s="44"/>
      <c r="N152" s="44"/>
      <c r="O152" s="44"/>
      <c r="P152" s="44"/>
      <c r="Q152" s="44"/>
      <c r="R152" s="44"/>
      <c r="S152" s="44"/>
      <c r="T152" s="44"/>
    </row>
    <row r="153" spans="8:20" x14ac:dyDescent="0.25">
      <c r="H153" s="44"/>
      <c r="I153" s="109"/>
      <c r="J153" s="109"/>
      <c r="K153" s="44"/>
      <c r="L153" s="44"/>
      <c r="M153" s="44"/>
      <c r="N153" s="44"/>
      <c r="O153" s="44"/>
      <c r="P153" s="44"/>
      <c r="Q153" s="44"/>
      <c r="R153" s="44"/>
      <c r="S153" s="44"/>
      <c r="T153" s="44"/>
    </row>
    <row r="154" spans="8:20" x14ac:dyDescent="0.25">
      <c r="H154" s="44"/>
      <c r="I154" s="109"/>
      <c r="J154" s="109"/>
      <c r="K154" s="44"/>
      <c r="L154" s="44"/>
      <c r="M154" s="44"/>
      <c r="N154" s="44"/>
      <c r="O154" s="44"/>
      <c r="P154" s="44"/>
      <c r="Q154" s="44"/>
      <c r="R154" s="44"/>
      <c r="S154" s="44"/>
      <c r="T154" s="44"/>
    </row>
    <row r="155" spans="8:20" x14ac:dyDescent="0.25">
      <c r="H155" s="44"/>
      <c r="I155" s="109"/>
      <c r="J155" s="109"/>
      <c r="K155" s="44"/>
      <c r="L155" s="44"/>
      <c r="M155" s="44"/>
      <c r="N155" s="44"/>
      <c r="O155" s="44"/>
      <c r="P155" s="44"/>
      <c r="Q155" s="44"/>
      <c r="R155" s="44"/>
      <c r="S155" s="44"/>
      <c r="T155" s="44"/>
    </row>
    <row r="156" spans="8:20" x14ac:dyDescent="0.25">
      <c r="H156" s="44"/>
      <c r="I156" s="109"/>
      <c r="J156" s="109"/>
      <c r="K156" s="44"/>
      <c r="L156" s="44"/>
      <c r="M156" s="44"/>
      <c r="N156" s="44"/>
      <c r="O156" s="44"/>
      <c r="P156" s="44"/>
      <c r="Q156" s="44"/>
      <c r="R156" s="44"/>
      <c r="S156" s="44"/>
      <c r="T156" s="44"/>
    </row>
    <row r="157" spans="8:20" x14ac:dyDescent="0.25">
      <c r="H157" s="44"/>
      <c r="I157" s="109"/>
      <c r="J157" s="109"/>
      <c r="K157" s="44"/>
      <c r="L157" s="44"/>
      <c r="M157" s="44"/>
      <c r="N157" s="44"/>
      <c r="O157" s="44"/>
      <c r="P157" s="44"/>
      <c r="Q157" s="44"/>
      <c r="R157" s="44"/>
      <c r="S157" s="44"/>
      <c r="T157" s="44"/>
    </row>
    <row r="158" spans="8:20" x14ac:dyDescent="0.25">
      <c r="H158" s="44"/>
      <c r="I158" s="109"/>
      <c r="J158" s="109"/>
      <c r="K158" s="44"/>
      <c r="L158" s="44"/>
      <c r="M158" s="44"/>
      <c r="N158" s="44"/>
      <c r="O158" s="44"/>
      <c r="P158" s="44"/>
      <c r="Q158" s="44"/>
      <c r="R158" s="44"/>
      <c r="S158" s="44"/>
      <c r="T158" s="44"/>
    </row>
    <row r="159" spans="8:20" x14ac:dyDescent="0.25">
      <c r="H159" s="44"/>
      <c r="I159" s="109"/>
      <c r="J159" s="109"/>
      <c r="K159" s="44"/>
      <c r="L159" s="44"/>
      <c r="M159" s="44"/>
      <c r="N159" s="44"/>
      <c r="O159" s="44"/>
      <c r="P159" s="44"/>
      <c r="Q159" s="44"/>
      <c r="R159" s="44"/>
      <c r="S159" s="44"/>
      <c r="T159" s="44"/>
    </row>
    <row r="160" spans="8:20" x14ac:dyDescent="0.25">
      <c r="H160" s="44"/>
      <c r="I160" s="109"/>
      <c r="J160" s="109"/>
      <c r="K160" s="44"/>
      <c r="L160" s="44"/>
      <c r="M160" s="44"/>
      <c r="N160" s="44"/>
      <c r="O160" s="44"/>
      <c r="P160" s="44"/>
      <c r="Q160" s="44"/>
      <c r="R160" s="44"/>
      <c r="S160" s="44"/>
      <c r="T160" s="44"/>
    </row>
    <row r="161" spans="8:20" x14ac:dyDescent="0.25">
      <c r="H161" s="44"/>
      <c r="I161" s="109"/>
      <c r="J161" s="109"/>
      <c r="K161" s="44"/>
      <c r="L161" s="44"/>
      <c r="M161" s="44"/>
      <c r="N161" s="44"/>
      <c r="O161" s="44"/>
      <c r="P161" s="44"/>
      <c r="Q161" s="44"/>
      <c r="R161" s="44"/>
      <c r="S161" s="44"/>
      <c r="T161" s="44"/>
    </row>
    <row r="162" spans="8:20" x14ac:dyDescent="0.25">
      <c r="H162" s="44"/>
      <c r="I162" s="109"/>
      <c r="J162" s="109"/>
      <c r="K162" s="44"/>
      <c r="L162" s="44"/>
      <c r="M162" s="44"/>
      <c r="N162" s="44"/>
      <c r="O162" s="44"/>
      <c r="P162" s="44"/>
      <c r="Q162" s="44"/>
      <c r="R162" s="44"/>
      <c r="S162" s="44"/>
      <c r="T162" s="44"/>
    </row>
    <row r="163" spans="8:20" x14ac:dyDescent="0.25">
      <c r="H163" s="44"/>
      <c r="I163" s="109"/>
      <c r="J163" s="109"/>
      <c r="K163" s="44"/>
      <c r="L163" s="44"/>
      <c r="M163" s="44"/>
      <c r="N163" s="44"/>
      <c r="O163" s="44"/>
      <c r="P163" s="44"/>
      <c r="Q163" s="44"/>
      <c r="R163" s="44"/>
      <c r="S163" s="44"/>
      <c r="T163" s="44"/>
    </row>
    <row r="164" spans="8:20" x14ac:dyDescent="0.25">
      <c r="H164" s="44"/>
      <c r="I164" s="109"/>
      <c r="J164" s="109"/>
      <c r="K164" s="44"/>
      <c r="L164" s="44"/>
      <c r="M164" s="44"/>
      <c r="N164" s="44"/>
      <c r="O164" s="44"/>
      <c r="P164" s="44"/>
      <c r="Q164" s="44"/>
      <c r="R164" s="44"/>
      <c r="S164" s="44"/>
      <c r="T164" s="44"/>
    </row>
    <row r="165" spans="8:20" x14ac:dyDescent="0.25">
      <c r="H165" s="44"/>
      <c r="I165" s="109"/>
      <c r="J165" s="109"/>
      <c r="K165" s="44"/>
      <c r="L165" s="44"/>
      <c r="M165" s="44"/>
      <c r="N165" s="44"/>
      <c r="O165" s="44"/>
      <c r="P165" s="44"/>
      <c r="Q165" s="44"/>
      <c r="R165" s="44"/>
      <c r="S165" s="44"/>
      <c r="T165" s="44"/>
    </row>
    <row r="166" spans="8:20" x14ac:dyDescent="0.25">
      <c r="H166" s="44"/>
      <c r="I166" s="109"/>
      <c r="J166" s="109"/>
      <c r="K166" s="44"/>
      <c r="L166" s="44"/>
      <c r="M166" s="44"/>
      <c r="N166" s="44"/>
      <c r="O166" s="44"/>
      <c r="P166" s="44"/>
      <c r="Q166" s="44"/>
      <c r="R166" s="44"/>
      <c r="S166" s="44"/>
      <c r="T166" s="44"/>
    </row>
    <row r="167" spans="8:20" x14ac:dyDescent="0.25">
      <c r="H167" s="44"/>
      <c r="I167" s="109"/>
      <c r="J167" s="109"/>
      <c r="K167" s="44"/>
      <c r="L167" s="44"/>
      <c r="M167" s="44"/>
      <c r="N167" s="44"/>
      <c r="O167" s="44"/>
      <c r="P167" s="44"/>
      <c r="Q167" s="44"/>
      <c r="R167" s="44"/>
      <c r="S167" s="44"/>
      <c r="T167" s="44"/>
    </row>
    <row r="168" spans="8:20" x14ac:dyDescent="0.25">
      <c r="H168" s="44"/>
      <c r="I168" s="109"/>
      <c r="J168" s="109"/>
      <c r="K168" s="44"/>
      <c r="L168" s="44"/>
      <c r="M168" s="44"/>
      <c r="N168" s="44"/>
      <c r="O168" s="44"/>
      <c r="P168" s="44"/>
      <c r="Q168" s="44"/>
      <c r="R168" s="44"/>
      <c r="S168" s="44"/>
      <c r="T168" s="44"/>
    </row>
    <row r="169" spans="8:20" x14ac:dyDescent="0.25">
      <c r="H169" s="44"/>
      <c r="I169" s="109"/>
      <c r="J169" s="109"/>
      <c r="K169" s="44"/>
      <c r="L169" s="44"/>
      <c r="M169" s="44"/>
      <c r="N169" s="44"/>
      <c r="O169" s="44"/>
      <c r="P169" s="44"/>
      <c r="Q169" s="44"/>
      <c r="R169" s="44"/>
      <c r="S169" s="44"/>
      <c r="T169" s="44"/>
    </row>
    <row r="170" spans="8:20" x14ac:dyDescent="0.25">
      <c r="H170" s="44"/>
      <c r="I170" s="109"/>
      <c r="J170" s="109"/>
      <c r="K170" s="44"/>
      <c r="L170" s="44"/>
      <c r="M170" s="44"/>
      <c r="N170" s="44"/>
      <c r="O170" s="44"/>
      <c r="P170" s="44"/>
      <c r="Q170" s="44"/>
      <c r="R170" s="44"/>
      <c r="S170" s="44"/>
      <c r="T170" s="44"/>
    </row>
    <row r="171" spans="8:20" x14ac:dyDescent="0.25">
      <c r="H171" s="44"/>
      <c r="I171" s="109"/>
      <c r="J171" s="109"/>
      <c r="K171" s="44"/>
      <c r="L171" s="44"/>
      <c r="M171" s="44"/>
      <c r="N171" s="44"/>
      <c r="O171" s="44"/>
      <c r="P171" s="44"/>
      <c r="Q171" s="44"/>
      <c r="R171" s="44"/>
      <c r="S171" s="44"/>
      <c r="T171" s="44"/>
    </row>
    <row r="172" spans="8:20" x14ac:dyDescent="0.25">
      <c r="H172" s="44"/>
      <c r="I172" s="109"/>
      <c r="J172" s="109"/>
      <c r="K172" s="44"/>
      <c r="L172" s="44"/>
      <c r="M172" s="44"/>
      <c r="N172" s="44"/>
      <c r="O172" s="44"/>
      <c r="P172" s="44"/>
      <c r="Q172" s="44"/>
      <c r="R172" s="44"/>
      <c r="S172" s="44"/>
      <c r="T172" s="44"/>
    </row>
    <row r="173" spans="8:20" x14ac:dyDescent="0.25">
      <c r="H173" s="44"/>
      <c r="I173" s="109"/>
      <c r="J173" s="109"/>
      <c r="K173" s="44"/>
      <c r="L173" s="44"/>
      <c r="M173" s="44"/>
      <c r="N173" s="44"/>
      <c r="O173" s="44"/>
      <c r="P173" s="44"/>
      <c r="Q173" s="44"/>
      <c r="R173" s="44"/>
      <c r="S173" s="44"/>
      <c r="T173" s="44"/>
    </row>
    <row r="174" spans="8:20" x14ac:dyDescent="0.25">
      <c r="H174" s="44"/>
      <c r="I174" s="109"/>
      <c r="J174" s="109"/>
      <c r="K174" s="44"/>
      <c r="L174" s="44"/>
      <c r="M174" s="44"/>
      <c r="N174" s="44"/>
      <c r="O174" s="44"/>
      <c r="P174" s="44"/>
      <c r="Q174" s="44"/>
      <c r="R174" s="44"/>
      <c r="S174" s="44"/>
      <c r="T174" s="44"/>
    </row>
    <row r="175" spans="8:20" x14ac:dyDescent="0.25">
      <c r="H175" s="44"/>
      <c r="I175" s="109"/>
      <c r="J175" s="109"/>
      <c r="K175" s="44"/>
      <c r="L175" s="44"/>
      <c r="M175" s="44"/>
      <c r="N175" s="44"/>
      <c r="O175" s="44"/>
      <c r="P175" s="44"/>
      <c r="Q175" s="44"/>
      <c r="R175" s="44"/>
      <c r="S175" s="44"/>
      <c r="T175" s="44"/>
    </row>
    <row r="176" spans="8:20" x14ac:dyDescent="0.25">
      <c r="H176" s="44"/>
      <c r="I176" s="109"/>
      <c r="J176" s="109"/>
      <c r="K176" s="44"/>
      <c r="L176" s="44"/>
      <c r="M176" s="44"/>
      <c r="N176" s="44"/>
      <c r="O176" s="44"/>
      <c r="P176" s="44"/>
      <c r="Q176" s="44"/>
      <c r="R176" s="44"/>
      <c r="S176" s="44"/>
      <c r="T176" s="44"/>
    </row>
    <row r="177" spans="8:20" x14ac:dyDescent="0.25">
      <c r="H177" s="44"/>
      <c r="I177" s="109"/>
      <c r="J177" s="109"/>
      <c r="K177" s="44"/>
      <c r="L177" s="44"/>
      <c r="M177" s="44"/>
      <c r="N177" s="44"/>
      <c r="O177" s="44"/>
      <c r="P177" s="44"/>
      <c r="Q177" s="44"/>
      <c r="R177" s="44"/>
      <c r="S177" s="44"/>
      <c r="T177" s="44"/>
    </row>
    <row r="178" spans="8:20" x14ac:dyDescent="0.25">
      <c r="H178" s="44"/>
      <c r="I178" s="109"/>
      <c r="J178" s="109"/>
      <c r="K178" s="44"/>
      <c r="L178" s="44"/>
      <c r="M178" s="44"/>
      <c r="N178" s="44"/>
      <c r="O178" s="44"/>
      <c r="P178" s="44"/>
      <c r="Q178" s="44"/>
      <c r="R178" s="44"/>
      <c r="S178" s="44"/>
      <c r="T178" s="44"/>
    </row>
    <row r="179" spans="8:20" x14ac:dyDescent="0.25">
      <c r="H179" s="44"/>
      <c r="I179" s="109"/>
      <c r="J179" s="109"/>
      <c r="K179" s="44"/>
      <c r="L179" s="44"/>
      <c r="M179" s="44"/>
      <c r="N179" s="44"/>
      <c r="O179" s="44"/>
      <c r="P179" s="44"/>
      <c r="Q179" s="44"/>
      <c r="R179" s="44"/>
      <c r="S179" s="44"/>
      <c r="T179" s="44"/>
    </row>
    <row r="180" spans="8:20" x14ac:dyDescent="0.25">
      <c r="H180" s="44"/>
      <c r="I180" s="109"/>
      <c r="J180" s="109"/>
      <c r="K180" s="44"/>
      <c r="L180" s="44"/>
      <c r="M180" s="44"/>
      <c r="N180" s="44"/>
      <c r="O180" s="44"/>
      <c r="P180" s="44"/>
      <c r="Q180" s="44"/>
      <c r="R180" s="44"/>
      <c r="S180" s="44"/>
      <c r="T180" s="44"/>
    </row>
    <row r="181" spans="8:20" x14ac:dyDescent="0.25">
      <c r="H181" s="44"/>
      <c r="I181" s="109"/>
      <c r="J181" s="109"/>
      <c r="K181" s="44"/>
      <c r="L181" s="44"/>
      <c r="M181" s="44"/>
      <c r="N181" s="44"/>
      <c r="O181" s="44"/>
      <c r="P181" s="44"/>
      <c r="Q181" s="44"/>
      <c r="R181" s="44"/>
      <c r="S181" s="44"/>
      <c r="T181" s="44"/>
    </row>
    <row r="182" spans="8:20" x14ac:dyDescent="0.25">
      <c r="H182" s="44"/>
      <c r="I182" s="109"/>
      <c r="J182" s="109"/>
      <c r="K182" s="44"/>
      <c r="L182" s="44"/>
      <c r="M182" s="44"/>
      <c r="N182" s="44"/>
      <c r="O182" s="44"/>
      <c r="P182" s="44"/>
      <c r="Q182" s="44"/>
      <c r="R182" s="44"/>
      <c r="S182" s="44"/>
      <c r="T182" s="44"/>
    </row>
    <row r="183" spans="8:20" x14ac:dyDescent="0.25">
      <c r="H183" s="44"/>
      <c r="I183" s="109"/>
      <c r="J183" s="109"/>
      <c r="K183" s="44"/>
      <c r="L183" s="44"/>
      <c r="M183" s="44"/>
      <c r="N183" s="44"/>
      <c r="O183" s="44"/>
      <c r="P183" s="44"/>
      <c r="Q183" s="44"/>
      <c r="R183" s="44"/>
      <c r="S183" s="44"/>
      <c r="T183" s="44"/>
    </row>
    <row r="184" spans="8:20" x14ac:dyDescent="0.25">
      <c r="H184" s="44"/>
      <c r="I184" s="109"/>
      <c r="J184" s="109"/>
      <c r="K184" s="44"/>
      <c r="L184" s="44"/>
      <c r="M184" s="44"/>
      <c r="N184" s="44"/>
      <c r="O184" s="44"/>
      <c r="P184" s="44"/>
      <c r="Q184" s="44"/>
      <c r="R184" s="44"/>
      <c r="S184" s="44"/>
      <c r="T184" s="44"/>
    </row>
    <row r="185" spans="8:20" x14ac:dyDescent="0.25">
      <c r="H185" s="44"/>
      <c r="I185" s="109"/>
      <c r="J185" s="109"/>
      <c r="K185" s="44"/>
      <c r="L185" s="44"/>
      <c r="M185" s="44"/>
      <c r="N185" s="44"/>
      <c r="O185" s="44"/>
      <c r="P185" s="44"/>
      <c r="Q185" s="44"/>
      <c r="R185" s="44"/>
      <c r="S185" s="44"/>
      <c r="T185" s="44"/>
    </row>
    <row r="186" spans="8:20" x14ac:dyDescent="0.25">
      <c r="H186" s="44"/>
      <c r="I186" s="109"/>
      <c r="J186" s="109"/>
      <c r="K186" s="44"/>
      <c r="L186" s="44"/>
      <c r="M186" s="44"/>
      <c r="N186" s="44"/>
      <c r="O186" s="44"/>
      <c r="P186" s="44"/>
      <c r="Q186" s="44"/>
      <c r="R186" s="44"/>
      <c r="S186" s="44"/>
      <c r="T186" s="44"/>
    </row>
    <row r="187" spans="8:20" x14ac:dyDescent="0.25">
      <c r="H187" s="44"/>
      <c r="I187" s="109"/>
      <c r="J187" s="109"/>
      <c r="K187" s="44"/>
      <c r="L187" s="44"/>
      <c r="M187" s="44"/>
      <c r="N187" s="44"/>
      <c r="O187" s="44"/>
      <c r="P187" s="44"/>
      <c r="Q187" s="44"/>
      <c r="R187" s="44"/>
      <c r="S187" s="44"/>
      <c r="T187" s="44"/>
    </row>
    <row r="188" spans="8:20" x14ac:dyDescent="0.25">
      <c r="H188" s="44"/>
      <c r="I188" s="109"/>
      <c r="J188" s="109"/>
      <c r="K188" s="44"/>
      <c r="L188" s="44"/>
      <c r="M188" s="44"/>
      <c r="N188" s="44"/>
      <c r="O188" s="44"/>
      <c r="P188" s="44"/>
      <c r="Q188" s="44"/>
      <c r="R188" s="44"/>
      <c r="S188" s="44"/>
      <c r="T188" s="44"/>
    </row>
    <row r="189" spans="8:20" x14ac:dyDescent="0.25">
      <c r="H189" s="44"/>
      <c r="I189" s="109"/>
      <c r="J189" s="109"/>
      <c r="K189" s="44"/>
      <c r="L189" s="44"/>
      <c r="M189" s="44"/>
      <c r="N189" s="44"/>
      <c r="O189" s="44"/>
      <c r="P189" s="44"/>
      <c r="Q189" s="44"/>
      <c r="R189" s="44"/>
      <c r="S189" s="44"/>
      <c r="T189" s="44"/>
    </row>
    <row r="190" spans="8:20" x14ac:dyDescent="0.25">
      <c r="H190" s="44"/>
      <c r="I190" s="109"/>
      <c r="J190" s="109"/>
      <c r="K190" s="44"/>
      <c r="L190" s="44"/>
      <c r="M190" s="44"/>
      <c r="N190" s="44"/>
      <c r="O190" s="44"/>
      <c r="P190" s="44"/>
      <c r="Q190" s="44"/>
      <c r="R190" s="44"/>
      <c r="S190" s="44"/>
      <c r="T190" s="44"/>
    </row>
    <row r="191" spans="8:20" x14ac:dyDescent="0.25">
      <c r="H191" s="44"/>
      <c r="I191" s="109"/>
      <c r="J191" s="109"/>
      <c r="K191" s="44"/>
      <c r="L191" s="44"/>
      <c r="M191" s="44"/>
      <c r="N191" s="44"/>
      <c r="O191" s="44"/>
      <c r="P191" s="44"/>
      <c r="Q191" s="44"/>
      <c r="R191" s="44"/>
      <c r="S191" s="44"/>
      <c r="T191" s="44"/>
    </row>
    <row r="192" spans="8:20" x14ac:dyDescent="0.25">
      <c r="H192" s="44"/>
      <c r="I192" s="109"/>
      <c r="J192" s="109"/>
      <c r="K192" s="44"/>
      <c r="L192" s="44"/>
      <c r="M192" s="44"/>
      <c r="N192" s="44"/>
      <c r="O192" s="44"/>
      <c r="P192" s="44"/>
      <c r="Q192" s="44"/>
      <c r="R192" s="44"/>
      <c r="S192" s="44"/>
      <c r="T192" s="44"/>
    </row>
    <row r="193" spans="8:20" x14ac:dyDescent="0.25">
      <c r="H193" s="44"/>
      <c r="I193" s="109"/>
      <c r="J193" s="109"/>
      <c r="K193" s="44"/>
      <c r="L193" s="44"/>
      <c r="M193" s="44"/>
      <c r="N193" s="44"/>
      <c r="O193" s="44"/>
      <c r="P193" s="44"/>
      <c r="Q193" s="44"/>
      <c r="R193" s="44"/>
      <c r="S193" s="44"/>
      <c r="T193" s="44"/>
    </row>
    <row r="194" spans="8:20" x14ac:dyDescent="0.25">
      <c r="H194" s="44"/>
      <c r="I194" s="109"/>
      <c r="J194" s="109"/>
      <c r="K194" s="44"/>
      <c r="L194" s="44"/>
      <c r="M194" s="44"/>
      <c r="N194" s="44"/>
      <c r="O194" s="44"/>
      <c r="P194" s="44"/>
      <c r="Q194" s="44"/>
      <c r="R194" s="44"/>
      <c r="S194" s="44"/>
      <c r="T194" s="44"/>
    </row>
    <row r="195" spans="8:20" x14ac:dyDescent="0.25">
      <c r="H195" s="44"/>
      <c r="I195" s="109"/>
      <c r="J195" s="109"/>
      <c r="K195" s="44"/>
      <c r="L195" s="44"/>
      <c r="M195" s="44"/>
      <c r="N195" s="44"/>
      <c r="O195" s="44"/>
      <c r="P195" s="44"/>
      <c r="Q195" s="44"/>
      <c r="R195" s="44"/>
      <c r="S195" s="44"/>
      <c r="T195" s="44"/>
    </row>
    <row r="196" spans="8:20" x14ac:dyDescent="0.25">
      <c r="H196" s="44"/>
      <c r="I196" s="109"/>
      <c r="J196" s="109"/>
      <c r="K196" s="44"/>
      <c r="L196" s="44"/>
      <c r="M196" s="44"/>
      <c r="N196" s="44"/>
      <c r="O196" s="44"/>
      <c r="P196" s="44"/>
      <c r="Q196" s="44"/>
      <c r="R196" s="44"/>
      <c r="S196" s="44"/>
      <c r="T196" s="44"/>
    </row>
    <row r="197" spans="8:20" x14ac:dyDescent="0.25">
      <c r="H197" s="44"/>
      <c r="I197" s="109"/>
      <c r="J197" s="109"/>
      <c r="K197" s="44"/>
      <c r="L197" s="44"/>
      <c r="M197" s="44"/>
      <c r="N197" s="44"/>
      <c r="O197" s="44"/>
      <c r="P197" s="44"/>
      <c r="Q197" s="44"/>
      <c r="R197" s="44"/>
      <c r="S197" s="44"/>
      <c r="T197" s="44"/>
    </row>
    <row r="198" spans="8:20" x14ac:dyDescent="0.25">
      <c r="H198" s="44"/>
      <c r="I198" s="109"/>
      <c r="J198" s="109"/>
      <c r="K198" s="44"/>
      <c r="L198" s="44"/>
      <c r="M198" s="44"/>
      <c r="N198" s="44"/>
      <c r="O198" s="44"/>
      <c r="P198" s="44"/>
      <c r="Q198" s="44"/>
      <c r="R198" s="44"/>
      <c r="S198" s="44"/>
      <c r="T198" s="44"/>
    </row>
    <row r="199" spans="8:20" x14ac:dyDescent="0.25">
      <c r="H199" s="44"/>
      <c r="I199" s="109"/>
      <c r="J199" s="109"/>
      <c r="K199" s="44"/>
      <c r="L199" s="44"/>
      <c r="M199" s="44"/>
      <c r="N199" s="44"/>
      <c r="O199" s="44"/>
      <c r="P199" s="44"/>
      <c r="Q199" s="44"/>
      <c r="R199" s="44"/>
      <c r="S199" s="44"/>
      <c r="T199" s="44"/>
    </row>
    <row r="200" spans="8:20" x14ac:dyDescent="0.25">
      <c r="H200" s="44"/>
      <c r="I200" s="109"/>
      <c r="J200" s="109"/>
      <c r="K200" s="44"/>
      <c r="L200" s="44"/>
      <c r="M200" s="44"/>
      <c r="N200" s="44"/>
      <c r="O200" s="44"/>
      <c r="P200" s="44"/>
      <c r="Q200" s="44"/>
      <c r="R200" s="44"/>
      <c r="S200" s="44"/>
      <c r="T200" s="44"/>
    </row>
    <row r="201" spans="8:20" x14ac:dyDescent="0.25">
      <c r="H201" s="44"/>
      <c r="I201" s="109"/>
      <c r="J201" s="109"/>
      <c r="K201" s="44"/>
      <c r="L201" s="44"/>
      <c r="M201" s="44"/>
      <c r="N201" s="44"/>
      <c r="O201" s="44"/>
      <c r="P201" s="44"/>
      <c r="Q201" s="44"/>
      <c r="R201" s="44"/>
      <c r="S201" s="44"/>
      <c r="T201" s="44"/>
    </row>
    <row r="202" spans="8:20" x14ac:dyDescent="0.25">
      <c r="H202" s="44"/>
      <c r="I202" s="109"/>
      <c r="J202" s="109"/>
      <c r="K202" s="44"/>
      <c r="L202" s="44"/>
      <c r="M202" s="44"/>
      <c r="N202" s="44"/>
      <c r="O202" s="44"/>
      <c r="P202" s="44"/>
      <c r="Q202" s="44"/>
      <c r="R202" s="44"/>
      <c r="S202" s="44"/>
      <c r="T202" s="44"/>
    </row>
    <row r="203" spans="8:20" x14ac:dyDescent="0.25">
      <c r="H203" s="44"/>
      <c r="I203" s="109"/>
      <c r="J203" s="109"/>
      <c r="K203" s="44"/>
      <c r="L203" s="44"/>
      <c r="M203" s="44"/>
      <c r="N203" s="44"/>
      <c r="O203" s="44"/>
      <c r="P203" s="44"/>
      <c r="Q203" s="44"/>
      <c r="R203" s="44"/>
      <c r="S203" s="44"/>
      <c r="T203" s="44"/>
    </row>
    <row r="204" spans="8:20" x14ac:dyDescent="0.25">
      <c r="H204" s="44"/>
      <c r="I204" s="109"/>
      <c r="J204" s="109"/>
      <c r="K204" s="44"/>
      <c r="L204" s="44"/>
      <c r="M204" s="44"/>
      <c r="N204" s="44"/>
      <c r="O204" s="44"/>
      <c r="P204" s="44"/>
      <c r="Q204" s="44"/>
      <c r="R204" s="44"/>
      <c r="S204" s="44"/>
      <c r="T204" s="44"/>
    </row>
    <row r="205" spans="8:20" x14ac:dyDescent="0.25">
      <c r="H205" s="44"/>
      <c r="I205" s="109"/>
      <c r="J205" s="109"/>
      <c r="K205" s="44"/>
      <c r="L205" s="44"/>
      <c r="M205" s="44"/>
      <c r="N205" s="44"/>
      <c r="O205" s="44"/>
      <c r="P205" s="44"/>
      <c r="Q205" s="44"/>
      <c r="R205" s="44"/>
      <c r="S205" s="44"/>
      <c r="T205" s="44"/>
    </row>
    <row r="206" spans="8:20" x14ac:dyDescent="0.25">
      <c r="H206" s="44"/>
      <c r="I206" s="109"/>
      <c r="J206" s="109"/>
      <c r="K206" s="44"/>
      <c r="L206" s="44"/>
      <c r="M206" s="44"/>
      <c r="N206" s="44"/>
      <c r="O206" s="44"/>
      <c r="P206" s="44"/>
      <c r="Q206" s="44"/>
      <c r="R206" s="44"/>
      <c r="S206" s="44"/>
      <c r="T206" s="44"/>
    </row>
    <row r="207" spans="8:20" x14ac:dyDescent="0.25">
      <c r="H207" s="44"/>
      <c r="I207" s="109"/>
      <c r="J207" s="109"/>
      <c r="K207" s="44"/>
      <c r="L207" s="44"/>
      <c r="M207" s="44"/>
      <c r="N207" s="44"/>
      <c r="O207" s="44"/>
      <c r="P207" s="44"/>
      <c r="Q207" s="44"/>
      <c r="R207" s="44"/>
      <c r="S207" s="44"/>
      <c r="T207" s="44"/>
    </row>
    <row r="208" spans="8:20" x14ac:dyDescent="0.25">
      <c r="H208" s="44"/>
      <c r="I208" s="109"/>
      <c r="J208" s="109"/>
      <c r="K208" s="44"/>
      <c r="L208" s="44"/>
      <c r="M208" s="44"/>
      <c r="N208" s="44"/>
      <c r="O208" s="44"/>
      <c r="P208" s="44"/>
      <c r="Q208" s="44"/>
      <c r="R208" s="44"/>
      <c r="S208" s="44"/>
      <c r="T208" s="44"/>
    </row>
    <row r="209" spans="8:20" x14ac:dyDescent="0.25">
      <c r="H209" s="44"/>
      <c r="I209" s="109"/>
      <c r="J209" s="109"/>
      <c r="K209" s="44"/>
      <c r="L209" s="44"/>
      <c r="M209" s="44"/>
      <c r="N209" s="44"/>
      <c r="O209" s="44"/>
      <c r="P209" s="44"/>
      <c r="Q209" s="44"/>
      <c r="R209" s="44"/>
      <c r="S209" s="44"/>
      <c r="T209" s="44"/>
    </row>
    <row r="210" spans="8:20" x14ac:dyDescent="0.25">
      <c r="H210" s="44"/>
      <c r="I210" s="109"/>
      <c r="J210" s="109"/>
      <c r="K210" s="44"/>
      <c r="L210" s="44"/>
      <c r="M210" s="44"/>
      <c r="N210" s="44"/>
      <c r="O210" s="44"/>
      <c r="P210" s="44"/>
      <c r="Q210" s="44"/>
      <c r="R210" s="44"/>
      <c r="S210" s="44"/>
      <c r="T210" s="44"/>
    </row>
    <row r="211" spans="8:20" x14ac:dyDescent="0.25">
      <c r="H211" s="44"/>
      <c r="I211" s="109"/>
      <c r="J211" s="109"/>
      <c r="K211" s="44"/>
      <c r="L211" s="44"/>
      <c r="M211" s="44"/>
      <c r="N211" s="44"/>
      <c r="O211" s="44"/>
      <c r="P211" s="44"/>
      <c r="Q211" s="44"/>
      <c r="R211" s="44"/>
      <c r="S211" s="44"/>
      <c r="T211" s="44"/>
    </row>
    <row r="212" spans="8:20" x14ac:dyDescent="0.25">
      <c r="H212" s="44"/>
      <c r="I212" s="109"/>
      <c r="J212" s="109"/>
      <c r="K212" s="44"/>
      <c r="L212" s="44"/>
      <c r="M212" s="44"/>
      <c r="N212" s="44"/>
      <c r="O212" s="44"/>
      <c r="P212" s="44"/>
      <c r="Q212" s="44"/>
      <c r="R212" s="44"/>
      <c r="S212" s="44"/>
      <c r="T212" s="44"/>
    </row>
    <row r="213" spans="8:20" x14ac:dyDescent="0.25">
      <c r="H213" s="44"/>
      <c r="I213" s="109"/>
      <c r="J213" s="109"/>
      <c r="K213" s="44"/>
      <c r="L213" s="44"/>
      <c r="M213" s="44"/>
      <c r="N213" s="44"/>
      <c r="O213" s="44"/>
      <c r="P213" s="44"/>
      <c r="Q213" s="44"/>
      <c r="R213" s="44"/>
      <c r="S213" s="44"/>
      <c r="T213" s="44"/>
    </row>
    <row r="214" spans="8:20" x14ac:dyDescent="0.25">
      <c r="H214" s="44"/>
      <c r="I214" s="109"/>
      <c r="J214" s="109"/>
      <c r="K214" s="44"/>
      <c r="L214" s="44"/>
      <c r="M214" s="44"/>
      <c r="N214" s="44"/>
      <c r="O214" s="44"/>
      <c r="P214" s="44"/>
      <c r="Q214" s="44"/>
      <c r="R214" s="44"/>
      <c r="S214" s="44"/>
      <c r="T214" s="44"/>
    </row>
    <row r="215" spans="8:20" x14ac:dyDescent="0.25">
      <c r="H215" s="44"/>
      <c r="I215" s="109"/>
      <c r="J215" s="109"/>
      <c r="K215" s="44"/>
      <c r="L215" s="44"/>
      <c r="M215" s="44"/>
      <c r="N215" s="44"/>
      <c r="O215" s="44"/>
      <c r="P215" s="44"/>
      <c r="Q215" s="44"/>
      <c r="R215" s="44"/>
      <c r="S215" s="44"/>
      <c r="T215" s="44"/>
    </row>
    <row r="216" spans="8:20" x14ac:dyDescent="0.25">
      <c r="H216" s="44"/>
      <c r="I216" s="109"/>
      <c r="J216" s="109"/>
      <c r="K216" s="44"/>
      <c r="L216" s="44"/>
      <c r="M216" s="44"/>
      <c r="N216" s="44"/>
      <c r="O216" s="44"/>
      <c r="P216" s="44"/>
      <c r="Q216" s="44"/>
      <c r="R216" s="44"/>
      <c r="S216" s="44"/>
      <c r="T216" s="44"/>
    </row>
    <row r="217" spans="8:20" x14ac:dyDescent="0.25">
      <c r="H217" s="44"/>
      <c r="I217" s="109"/>
      <c r="J217" s="109"/>
      <c r="K217" s="44"/>
      <c r="L217" s="44"/>
      <c r="M217" s="44"/>
      <c r="N217" s="44"/>
      <c r="O217" s="44"/>
      <c r="P217" s="44"/>
      <c r="Q217" s="44"/>
      <c r="R217" s="44"/>
      <c r="S217" s="44"/>
      <c r="T217" s="44"/>
    </row>
    <row r="218" spans="8:20" x14ac:dyDescent="0.25">
      <c r="H218" s="44"/>
      <c r="I218" s="109"/>
      <c r="J218" s="109"/>
      <c r="K218" s="44"/>
      <c r="L218" s="44"/>
      <c r="M218" s="44"/>
      <c r="N218" s="44"/>
      <c r="O218" s="44"/>
      <c r="P218" s="44"/>
      <c r="Q218" s="44"/>
      <c r="R218" s="44"/>
      <c r="S218" s="44"/>
      <c r="T218" s="44"/>
    </row>
    <row r="219" spans="8:20" x14ac:dyDescent="0.25">
      <c r="H219" s="44"/>
      <c r="I219" s="109"/>
      <c r="J219" s="109"/>
      <c r="K219" s="44"/>
      <c r="L219" s="44"/>
      <c r="M219" s="44"/>
      <c r="N219" s="44"/>
      <c r="O219" s="44"/>
      <c r="P219" s="44"/>
      <c r="Q219" s="44"/>
      <c r="R219" s="44"/>
      <c r="S219" s="44"/>
      <c r="T219" s="44"/>
    </row>
    <row r="220" spans="8:20" x14ac:dyDescent="0.25">
      <c r="H220" s="44"/>
      <c r="I220" s="109"/>
      <c r="J220" s="109"/>
      <c r="K220" s="44"/>
      <c r="L220" s="44"/>
      <c r="M220" s="44"/>
      <c r="N220" s="44"/>
      <c r="O220" s="44"/>
      <c r="P220" s="44"/>
      <c r="Q220" s="44"/>
      <c r="R220" s="44"/>
      <c r="S220" s="44"/>
      <c r="T220" s="44"/>
    </row>
    <row r="221" spans="8:20" x14ac:dyDescent="0.25">
      <c r="H221" s="44"/>
      <c r="I221" s="109"/>
      <c r="J221" s="109"/>
      <c r="K221" s="44"/>
      <c r="L221" s="44"/>
      <c r="M221" s="44"/>
      <c r="N221" s="44"/>
      <c r="O221" s="44"/>
      <c r="P221" s="44"/>
      <c r="Q221" s="44"/>
      <c r="R221" s="44"/>
      <c r="S221" s="44"/>
      <c r="T221" s="44"/>
    </row>
    <row r="222" spans="8:20" x14ac:dyDescent="0.25">
      <c r="H222" s="44"/>
      <c r="I222" s="109"/>
      <c r="J222" s="109"/>
      <c r="K222" s="44"/>
      <c r="L222" s="44"/>
      <c r="M222" s="44"/>
      <c r="N222" s="44"/>
      <c r="O222" s="44"/>
      <c r="P222" s="44"/>
      <c r="Q222" s="44"/>
      <c r="R222" s="44"/>
      <c r="S222" s="44"/>
      <c r="T222" s="44"/>
    </row>
    <row r="223" spans="8:20" x14ac:dyDescent="0.25">
      <c r="H223" s="44"/>
      <c r="I223" s="109"/>
      <c r="J223" s="109"/>
      <c r="K223" s="44"/>
      <c r="L223" s="44"/>
      <c r="M223" s="44"/>
      <c r="N223" s="44"/>
      <c r="O223" s="44"/>
      <c r="P223" s="44"/>
      <c r="Q223" s="44"/>
      <c r="R223" s="44"/>
      <c r="S223" s="44"/>
      <c r="T223" s="44"/>
    </row>
    <row r="224" spans="8:20" x14ac:dyDescent="0.25">
      <c r="H224" s="44"/>
      <c r="I224" s="109"/>
      <c r="J224" s="109"/>
      <c r="K224" s="44"/>
      <c r="L224" s="44"/>
      <c r="M224" s="44"/>
      <c r="N224" s="44"/>
      <c r="O224" s="44"/>
      <c r="P224" s="44"/>
      <c r="Q224" s="44"/>
      <c r="R224" s="44"/>
      <c r="S224" s="44"/>
      <c r="T224" s="44"/>
    </row>
    <row r="225" spans="8:20" x14ac:dyDescent="0.25">
      <c r="H225" s="44"/>
      <c r="I225" s="109"/>
      <c r="J225" s="109"/>
      <c r="K225" s="44"/>
      <c r="L225" s="44"/>
      <c r="M225" s="44"/>
      <c r="N225" s="44"/>
      <c r="O225" s="44"/>
      <c r="P225" s="44"/>
      <c r="Q225" s="44"/>
      <c r="R225" s="44"/>
      <c r="S225" s="44"/>
      <c r="T225" s="44"/>
    </row>
    <row r="226" spans="8:20" x14ac:dyDescent="0.25">
      <c r="H226" s="44"/>
      <c r="I226" s="109"/>
      <c r="J226" s="109"/>
      <c r="K226" s="44"/>
      <c r="L226" s="44"/>
      <c r="M226" s="44"/>
      <c r="N226" s="44"/>
      <c r="O226" s="44"/>
      <c r="P226" s="44"/>
      <c r="Q226" s="44"/>
      <c r="R226" s="44"/>
      <c r="S226" s="44"/>
      <c r="T226" s="44"/>
    </row>
    <row r="227" spans="8:20" x14ac:dyDescent="0.25">
      <c r="H227" s="44"/>
      <c r="I227" s="109"/>
      <c r="J227" s="109"/>
      <c r="K227" s="44"/>
      <c r="L227" s="44"/>
      <c r="M227" s="44"/>
      <c r="N227" s="44"/>
      <c r="O227" s="44"/>
      <c r="P227" s="44"/>
      <c r="Q227" s="44"/>
      <c r="R227" s="44"/>
      <c r="S227" s="44"/>
      <c r="T227" s="44"/>
    </row>
    <row r="228" spans="8:20" x14ac:dyDescent="0.25">
      <c r="H228" s="44"/>
      <c r="I228" s="109"/>
      <c r="J228" s="109"/>
      <c r="K228" s="44"/>
      <c r="L228" s="44"/>
      <c r="M228" s="44"/>
      <c r="N228" s="44"/>
      <c r="O228" s="44"/>
      <c r="P228" s="44"/>
      <c r="Q228" s="44"/>
      <c r="R228" s="44"/>
      <c r="S228" s="44"/>
      <c r="T228" s="44"/>
    </row>
    <row r="229" spans="8:20" x14ac:dyDescent="0.25">
      <c r="H229" s="44"/>
      <c r="I229" s="109"/>
      <c r="J229" s="109"/>
      <c r="K229" s="44"/>
      <c r="L229" s="44"/>
      <c r="M229" s="44"/>
      <c r="N229" s="44"/>
      <c r="O229" s="44"/>
      <c r="P229" s="44"/>
      <c r="Q229" s="44"/>
      <c r="R229" s="44"/>
      <c r="S229" s="44"/>
      <c r="T229" s="44"/>
    </row>
    <row r="230" spans="8:20" x14ac:dyDescent="0.25">
      <c r="H230" s="44"/>
      <c r="I230" s="109"/>
      <c r="J230" s="109"/>
      <c r="K230" s="44"/>
      <c r="L230" s="44"/>
      <c r="M230" s="44"/>
      <c r="N230" s="44"/>
      <c r="O230" s="44"/>
      <c r="P230" s="44"/>
      <c r="Q230" s="44"/>
      <c r="R230" s="44"/>
      <c r="S230" s="44"/>
      <c r="T230" s="44"/>
    </row>
    <row r="231" spans="8:20" x14ac:dyDescent="0.25">
      <c r="H231" s="44"/>
      <c r="I231" s="109"/>
      <c r="J231" s="109"/>
      <c r="K231" s="44"/>
      <c r="L231" s="44"/>
      <c r="M231" s="44"/>
      <c r="N231" s="44"/>
      <c r="O231" s="44"/>
      <c r="P231" s="44"/>
      <c r="Q231" s="44"/>
      <c r="R231" s="44"/>
      <c r="S231" s="44"/>
      <c r="T231" s="44"/>
    </row>
    <row r="232" spans="8:20" x14ac:dyDescent="0.25">
      <c r="H232" s="44"/>
      <c r="I232" s="109"/>
      <c r="J232" s="109"/>
      <c r="K232" s="44"/>
      <c r="L232" s="44"/>
      <c r="M232" s="44"/>
      <c r="N232" s="44"/>
      <c r="O232" s="44"/>
      <c r="P232" s="44"/>
      <c r="Q232" s="44"/>
      <c r="R232" s="44"/>
      <c r="S232" s="44"/>
      <c r="T232" s="44"/>
    </row>
    <row r="233" spans="8:20" x14ac:dyDescent="0.25">
      <c r="H233" s="44"/>
      <c r="I233" s="109"/>
      <c r="J233" s="109"/>
      <c r="K233" s="44"/>
      <c r="L233" s="44"/>
      <c r="M233" s="44"/>
      <c r="N233" s="44"/>
      <c r="O233" s="44"/>
      <c r="P233" s="44"/>
      <c r="Q233" s="44"/>
      <c r="R233" s="44"/>
      <c r="S233" s="44"/>
      <c r="T233" s="44"/>
    </row>
    <row r="234" spans="8:20" x14ac:dyDescent="0.25">
      <c r="H234" s="44"/>
      <c r="I234" s="109"/>
      <c r="J234" s="109"/>
      <c r="K234" s="44"/>
      <c r="L234" s="44"/>
      <c r="M234" s="44"/>
      <c r="N234" s="44"/>
      <c r="O234" s="44"/>
      <c r="P234" s="44"/>
      <c r="Q234" s="44"/>
      <c r="R234" s="44"/>
      <c r="S234" s="44"/>
      <c r="T234" s="44"/>
    </row>
    <row r="235" spans="8:20" x14ac:dyDescent="0.25">
      <c r="H235" s="44"/>
      <c r="I235" s="109"/>
      <c r="J235" s="109"/>
      <c r="K235" s="44"/>
      <c r="L235" s="44"/>
      <c r="M235" s="44"/>
      <c r="N235" s="44"/>
      <c r="O235" s="44"/>
      <c r="P235" s="44"/>
      <c r="Q235" s="44"/>
      <c r="R235" s="44"/>
      <c r="S235" s="44"/>
      <c r="T235" s="44"/>
    </row>
    <row r="236" spans="8:20" x14ac:dyDescent="0.25">
      <c r="H236" s="44"/>
      <c r="I236" s="109"/>
      <c r="J236" s="109"/>
      <c r="K236" s="44"/>
      <c r="L236" s="44"/>
      <c r="M236" s="44"/>
      <c r="N236" s="44"/>
      <c r="O236" s="44"/>
      <c r="P236" s="44"/>
      <c r="Q236" s="44"/>
      <c r="R236" s="44"/>
      <c r="S236" s="44"/>
      <c r="T236" s="44"/>
    </row>
    <row r="237" spans="8:20" x14ac:dyDescent="0.25">
      <c r="H237" s="44"/>
      <c r="I237" s="109"/>
      <c r="J237" s="109"/>
      <c r="K237" s="44"/>
      <c r="L237" s="44"/>
      <c r="M237" s="44"/>
      <c r="N237" s="44"/>
      <c r="O237" s="44"/>
      <c r="P237" s="44"/>
      <c r="Q237" s="44"/>
      <c r="R237" s="44"/>
      <c r="S237" s="44"/>
      <c r="T237" s="44"/>
    </row>
    <row r="238" spans="8:20" x14ac:dyDescent="0.25">
      <c r="H238" s="44"/>
      <c r="I238" s="109"/>
      <c r="J238" s="109"/>
      <c r="K238" s="44"/>
      <c r="L238" s="44"/>
      <c r="M238" s="44"/>
      <c r="N238" s="44"/>
      <c r="O238" s="44"/>
      <c r="P238" s="44"/>
      <c r="Q238" s="44"/>
      <c r="R238" s="44"/>
      <c r="S238" s="44"/>
      <c r="T238" s="44"/>
    </row>
    <row r="239" spans="8:20" x14ac:dyDescent="0.25">
      <c r="H239" s="44"/>
      <c r="I239" s="109"/>
      <c r="J239" s="109"/>
      <c r="K239" s="44"/>
      <c r="L239" s="44"/>
      <c r="M239" s="44"/>
      <c r="N239" s="44"/>
      <c r="O239" s="44"/>
      <c r="P239" s="44"/>
      <c r="Q239" s="44"/>
      <c r="R239" s="44"/>
      <c r="S239" s="44"/>
      <c r="T239" s="44"/>
    </row>
    <row r="240" spans="8:20" x14ac:dyDescent="0.25">
      <c r="H240" s="44"/>
      <c r="I240" s="109"/>
      <c r="J240" s="109"/>
      <c r="K240" s="44"/>
      <c r="L240" s="44"/>
      <c r="M240" s="44"/>
      <c r="N240" s="44"/>
      <c r="O240" s="44"/>
      <c r="P240" s="44"/>
      <c r="Q240" s="44"/>
      <c r="R240" s="44"/>
      <c r="S240" s="44"/>
      <c r="T240" s="44"/>
    </row>
    <row r="241" spans="8:20" x14ac:dyDescent="0.25">
      <c r="H241" s="44"/>
      <c r="I241" s="109"/>
      <c r="J241" s="109"/>
      <c r="K241" s="44"/>
      <c r="L241" s="44"/>
      <c r="M241" s="44"/>
      <c r="N241" s="44"/>
      <c r="O241" s="44"/>
      <c r="P241" s="44"/>
      <c r="Q241" s="44"/>
      <c r="R241" s="44"/>
      <c r="S241" s="44"/>
      <c r="T241" s="44"/>
    </row>
    <row r="242" spans="8:20" x14ac:dyDescent="0.25">
      <c r="H242" s="44"/>
      <c r="I242" s="109"/>
      <c r="J242" s="109"/>
      <c r="K242" s="44"/>
      <c r="L242" s="44"/>
      <c r="M242" s="44"/>
      <c r="N242" s="44"/>
      <c r="O242" s="44"/>
      <c r="P242" s="44"/>
      <c r="Q242" s="44"/>
      <c r="R242" s="44"/>
      <c r="S242" s="44"/>
      <c r="T242" s="44"/>
    </row>
    <row r="243" spans="8:20" x14ac:dyDescent="0.25">
      <c r="H243" s="44"/>
      <c r="I243" s="109"/>
      <c r="J243" s="109"/>
      <c r="K243" s="44"/>
      <c r="L243" s="44"/>
      <c r="M243" s="44"/>
      <c r="N243" s="44"/>
      <c r="O243" s="44"/>
      <c r="P243" s="44"/>
      <c r="Q243" s="44"/>
      <c r="R243" s="44"/>
      <c r="S243" s="44"/>
      <c r="T243" s="44"/>
    </row>
    <row r="244" spans="8:20" x14ac:dyDescent="0.25">
      <c r="H244" s="44"/>
      <c r="I244" s="109"/>
      <c r="J244" s="109"/>
      <c r="K244" s="44"/>
      <c r="L244" s="44"/>
      <c r="M244" s="44"/>
      <c r="N244" s="44"/>
      <c r="O244" s="44"/>
      <c r="P244" s="44"/>
      <c r="Q244" s="44"/>
      <c r="R244" s="44"/>
      <c r="S244" s="44"/>
      <c r="T244" s="44"/>
    </row>
    <row r="245" spans="8:20" x14ac:dyDescent="0.25">
      <c r="H245" s="44"/>
      <c r="I245" s="109"/>
      <c r="J245" s="109"/>
      <c r="K245" s="44"/>
      <c r="L245" s="44"/>
      <c r="M245" s="44"/>
      <c r="N245" s="44"/>
      <c r="O245" s="44"/>
      <c r="P245" s="44"/>
      <c r="Q245" s="44"/>
      <c r="R245" s="44"/>
      <c r="S245" s="44"/>
      <c r="T245" s="44"/>
    </row>
    <row r="246" spans="8:20" x14ac:dyDescent="0.25">
      <c r="H246" s="44"/>
      <c r="I246" s="109"/>
      <c r="J246" s="109"/>
      <c r="K246" s="44"/>
      <c r="L246" s="44"/>
      <c r="M246" s="44"/>
      <c r="N246" s="44"/>
      <c r="O246" s="44"/>
      <c r="P246" s="44"/>
      <c r="Q246" s="44"/>
      <c r="R246" s="44"/>
      <c r="S246" s="44"/>
      <c r="T246" s="44"/>
    </row>
    <row r="247" spans="8:20" x14ac:dyDescent="0.25">
      <c r="H247" s="44"/>
      <c r="I247" s="109"/>
      <c r="J247" s="109"/>
      <c r="K247" s="44"/>
      <c r="L247" s="44"/>
      <c r="M247" s="44"/>
      <c r="N247" s="44"/>
      <c r="O247" s="44"/>
      <c r="P247" s="44"/>
      <c r="Q247" s="44"/>
      <c r="R247" s="44"/>
      <c r="S247" s="44"/>
      <c r="T247" s="44"/>
    </row>
    <row r="248" spans="8:20" x14ac:dyDescent="0.25">
      <c r="H248" s="44"/>
      <c r="I248" s="109"/>
      <c r="J248" s="109"/>
      <c r="K248" s="44"/>
      <c r="L248" s="44"/>
      <c r="M248" s="44"/>
      <c r="N248" s="44"/>
      <c r="O248" s="44"/>
      <c r="P248" s="44"/>
      <c r="Q248" s="44"/>
      <c r="R248" s="44"/>
      <c r="S248" s="44"/>
      <c r="T248" s="44"/>
    </row>
    <row r="249" spans="8:20" x14ac:dyDescent="0.25">
      <c r="H249" s="44"/>
      <c r="I249" s="109"/>
      <c r="J249" s="109"/>
      <c r="K249" s="44"/>
      <c r="L249" s="44"/>
      <c r="M249" s="44"/>
      <c r="N249" s="44"/>
      <c r="O249" s="44"/>
      <c r="P249" s="44"/>
      <c r="Q249" s="44"/>
      <c r="R249" s="44"/>
      <c r="S249" s="44"/>
      <c r="T249" s="44"/>
    </row>
    <row r="250" spans="8:20" x14ac:dyDescent="0.25">
      <c r="H250" s="44"/>
      <c r="I250" s="109"/>
      <c r="J250" s="109"/>
      <c r="K250" s="44"/>
      <c r="L250" s="44"/>
      <c r="M250" s="44"/>
      <c r="N250" s="44"/>
      <c r="O250" s="44"/>
      <c r="P250" s="44"/>
      <c r="Q250" s="44"/>
      <c r="R250" s="44"/>
      <c r="S250" s="44"/>
      <c r="T250" s="44"/>
    </row>
    <row r="251" spans="8:20" x14ac:dyDescent="0.25">
      <c r="H251" s="44"/>
      <c r="I251" s="109"/>
      <c r="J251" s="109"/>
      <c r="K251" s="44"/>
      <c r="L251" s="44"/>
      <c r="M251" s="44"/>
      <c r="N251" s="44"/>
      <c r="O251" s="44"/>
      <c r="P251" s="44"/>
      <c r="Q251" s="44"/>
      <c r="R251" s="44"/>
      <c r="S251" s="44"/>
      <c r="T251" s="44"/>
    </row>
    <row r="252" spans="8:20" x14ac:dyDescent="0.25">
      <c r="H252" s="44"/>
      <c r="I252" s="109"/>
      <c r="J252" s="109"/>
      <c r="K252" s="44"/>
      <c r="L252" s="44"/>
      <c r="M252" s="44"/>
      <c r="N252" s="44"/>
      <c r="O252" s="44"/>
      <c r="P252" s="44"/>
      <c r="Q252" s="44"/>
      <c r="R252" s="44"/>
      <c r="S252" s="44"/>
      <c r="T252" s="44"/>
    </row>
    <row r="253" spans="8:20" x14ac:dyDescent="0.25">
      <c r="H253" s="44"/>
      <c r="I253" s="109"/>
      <c r="J253" s="109"/>
      <c r="K253" s="44"/>
      <c r="L253" s="44"/>
      <c r="M253" s="44"/>
      <c r="N253" s="44"/>
      <c r="O253" s="44"/>
      <c r="P253" s="44"/>
      <c r="Q253" s="44"/>
      <c r="R253" s="44"/>
      <c r="S253" s="44"/>
      <c r="T253" s="44"/>
    </row>
    <row r="254" spans="8:20" x14ac:dyDescent="0.25">
      <c r="H254" s="44"/>
      <c r="I254" s="109"/>
      <c r="J254" s="109"/>
      <c r="K254" s="44"/>
      <c r="L254" s="44"/>
      <c r="M254" s="44"/>
      <c r="N254" s="44"/>
      <c r="O254" s="44"/>
      <c r="P254" s="44"/>
      <c r="Q254" s="44"/>
      <c r="R254" s="44"/>
      <c r="S254" s="44"/>
      <c r="T254" s="44"/>
    </row>
    <row r="255" spans="8:20" x14ac:dyDescent="0.25">
      <c r="H255" s="44"/>
      <c r="I255" s="109"/>
      <c r="J255" s="109"/>
      <c r="K255" s="44"/>
      <c r="L255" s="44"/>
      <c r="M255" s="44"/>
      <c r="N255" s="44"/>
      <c r="O255" s="44"/>
      <c r="P255" s="44"/>
      <c r="Q255" s="44"/>
      <c r="R255" s="44"/>
      <c r="S255" s="44"/>
      <c r="T255" s="44"/>
    </row>
    <row r="256" spans="8:20" x14ac:dyDescent="0.25">
      <c r="H256" s="44"/>
      <c r="I256" s="109"/>
      <c r="J256" s="109"/>
      <c r="K256" s="44"/>
      <c r="L256" s="44"/>
      <c r="M256" s="44"/>
      <c r="N256" s="44"/>
      <c r="O256" s="44"/>
      <c r="P256" s="44"/>
      <c r="Q256" s="44"/>
      <c r="R256" s="44"/>
      <c r="S256" s="44"/>
      <c r="T256" s="44"/>
    </row>
    <row r="257" spans="8:20" x14ac:dyDescent="0.25">
      <c r="H257" s="44"/>
      <c r="I257" s="109"/>
      <c r="J257" s="109"/>
      <c r="K257" s="44"/>
      <c r="L257" s="44"/>
      <c r="M257" s="44"/>
      <c r="N257" s="44"/>
      <c r="O257" s="44"/>
      <c r="P257" s="44"/>
      <c r="Q257" s="44"/>
      <c r="R257" s="44"/>
      <c r="S257" s="44"/>
      <c r="T257" s="44"/>
    </row>
    <row r="258" spans="8:20" x14ac:dyDescent="0.25">
      <c r="H258" s="44"/>
      <c r="I258" s="109"/>
      <c r="J258" s="109"/>
      <c r="K258" s="44"/>
      <c r="L258" s="44"/>
      <c r="M258" s="44"/>
      <c r="N258" s="44"/>
      <c r="O258" s="44"/>
      <c r="P258" s="44"/>
      <c r="Q258" s="44"/>
      <c r="R258" s="44"/>
      <c r="S258" s="44"/>
      <c r="T258" s="44"/>
    </row>
    <row r="259" spans="8:20" x14ac:dyDescent="0.25">
      <c r="H259" s="44"/>
      <c r="I259" s="109"/>
      <c r="J259" s="109"/>
      <c r="K259" s="44"/>
      <c r="L259" s="44"/>
      <c r="M259" s="44"/>
      <c r="N259" s="44"/>
      <c r="O259" s="44"/>
      <c r="P259" s="44"/>
      <c r="Q259" s="44"/>
      <c r="R259" s="44"/>
      <c r="S259" s="44"/>
      <c r="T259" s="44"/>
    </row>
    <row r="260" spans="8:20" x14ac:dyDescent="0.25">
      <c r="H260" s="44"/>
      <c r="I260" s="109"/>
      <c r="J260" s="109"/>
      <c r="K260" s="44"/>
      <c r="L260" s="44"/>
      <c r="M260" s="44"/>
      <c r="N260" s="44"/>
      <c r="O260" s="44"/>
      <c r="P260" s="44"/>
      <c r="Q260" s="44"/>
      <c r="R260" s="44"/>
      <c r="S260" s="44"/>
      <c r="T260" s="44"/>
    </row>
    <row r="261" spans="8:20" x14ac:dyDescent="0.25">
      <c r="H261" s="44"/>
      <c r="I261" s="109"/>
      <c r="J261" s="109"/>
      <c r="K261" s="44"/>
      <c r="L261" s="44"/>
      <c r="M261" s="44"/>
      <c r="N261" s="44"/>
      <c r="O261" s="44"/>
      <c r="P261" s="44"/>
      <c r="Q261" s="44"/>
      <c r="R261" s="44"/>
      <c r="S261" s="44"/>
      <c r="T261" s="44"/>
    </row>
    <row r="262" spans="8:20" x14ac:dyDescent="0.25">
      <c r="H262" s="44"/>
      <c r="I262" s="109"/>
      <c r="J262" s="109"/>
      <c r="K262" s="44"/>
      <c r="L262" s="44"/>
      <c r="M262" s="44"/>
      <c r="N262" s="44"/>
      <c r="O262" s="44"/>
      <c r="P262" s="44"/>
      <c r="Q262" s="44"/>
      <c r="R262" s="44"/>
      <c r="S262" s="44"/>
      <c r="T262" s="44"/>
    </row>
    <row r="263" spans="8:20" x14ac:dyDescent="0.25">
      <c r="H263" s="44"/>
      <c r="I263" s="109"/>
      <c r="J263" s="109"/>
      <c r="K263" s="44"/>
      <c r="L263" s="44"/>
      <c r="M263" s="44"/>
      <c r="N263" s="44"/>
      <c r="O263" s="44"/>
      <c r="P263" s="44"/>
      <c r="Q263" s="44"/>
      <c r="R263" s="44"/>
      <c r="S263" s="44"/>
      <c r="T263" s="44"/>
    </row>
    <row r="264" spans="8:20" x14ac:dyDescent="0.25">
      <c r="H264" s="44"/>
      <c r="I264" s="109"/>
      <c r="J264" s="109"/>
      <c r="K264" s="44"/>
      <c r="L264" s="44"/>
      <c r="M264" s="44"/>
      <c r="N264" s="44"/>
      <c r="O264" s="44"/>
      <c r="P264" s="44"/>
      <c r="Q264" s="44"/>
      <c r="R264" s="44"/>
      <c r="S264" s="44"/>
      <c r="T264" s="44"/>
    </row>
    <row r="265" spans="8:20" x14ac:dyDescent="0.25">
      <c r="H265" s="44"/>
      <c r="I265" s="109"/>
      <c r="J265" s="109"/>
      <c r="K265" s="44"/>
      <c r="L265" s="44"/>
      <c r="M265" s="44"/>
      <c r="N265" s="44"/>
      <c r="O265" s="44"/>
      <c r="P265" s="44"/>
      <c r="Q265" s="44"/>
      <c r="R265" s="44"/>
      <c r="S265" s="44"/>
      <c r="T265" s="44"/>
    </row>
    <row r="266" spans="8:20" x14ac:dyDescent="0.25">
      <c r="H266" s="44"/>
      <c r="I266" s="109"/>
      <c r="J266" s="109"/>
      <c r="K266" s="44"/>
      <c r="L266" s="44"/>
      <c r="M266" s="44"/>
      <c r="N266" s="44"/>
      <c r="O266" s="44"/>
      <c r="P266" s="44"/>
      <c r="Q266" s="44"/>
      <c r="R266" s="44"/>
      <c r="S266" s="44"/>
      <c r="T266" s="44"/>
    </row>
    <row r="267" spans="8:20" x14ac:dyDescent="0.25">
      <c r="H267" s="44"/>
      <c r="I267" s="109"/>
      <c r="J267" s="109"/>
      <c r="K267" s="44"/>
      <c r="L267" s="44"/>
      <c r="M267" s="44"/>
      <c r="N267" s="44"/>
      <c r="O267" s="44"/>
      <c r="P267" s="44"/>
      <c r="Q267" s="44"/>
      <c r="R267" s="44"/>
      <c r="S267" s="44"/>
      <c r="T267" s="44"/>
    </row>
    <row r="268" spans="8:20" x14ac:dyDescent="0.25">
      <c r="H268" s="44"/>
      <c r="I268" s="109"/>
      <c r="J268" s="109"/>
      <c r="K268" s="44"/>
      <c r="L268" s="44"/>
      <c r="M268" s="44"/>
      <c r="N268" s="44"/>
      <c r="O268" s="44"/>
      <c r="P268" s="44"/>
      <c r="Q268" s="44"/>
      <c r="R268" s="44"/>
      <c r="S268" s="44"/>
      <c r="T268" s="44"/>
    </row>
  </sheetData>
  <mergeCells count="15">
    <mergeCell ref="BB5:BD5"/>
    <mergeCell ref="BF5:BH5"/>
    <mergeCell ref="AH5:AJ5"/>
    <mergeCell ref="AL5:AN5"/>
    <mergeCell ref="AP5:AR5"/>
    <mergeCell ref="AT5:AV5"/>
    <mergeCell ref="AX5:AZ5"/>
    <mergeCell ref="AA9:AD9"/>
    <mergeCell ref="E9:F9"/>
    <mergeCell ref="H5:K5"/>
    <mergeCell ref="M5:O5"/>
    <mergeCell ref="Q5:S5"/>
    <mergeCell ref="V5:X5"/>
    <mergeCell ref="Z5:AB5"/>
    <mergeCell ref="AD5:A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xSplit="7" ySplit="3" topLeftCell="H90" activePane="bottomRight" state="frozen"/>
      <selection activeCell="A8" sqref="A8"/>
      <selection pane="topRight" activeCell="H8" sqref="H8"/>
      <selection pane="bottomLeft" activeCell="A11" sqref="A11"/>
      <selection pane="bottomRight" activeCell="I97" sqref="I97"/>
    </sheetView>
  </sheetViews>
  <sheetFormatPr defaultRowHeight="15" x14ac:dyDescent="0.25"/>
  <cols>
    <col min="2" max="2" width="4.140625" customWidth="1"/>
    <col min="4" max="4" width="50.7109375" customWidth="1"/>
    <col min="5" max="6" width="2.28515625"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0.85546875" customWidth="1"/>
    <col min="14" max="14" width="11.85546875" customWidth="1"/>
    <col min="15" max="15" width="13.5703125" customWidth="1"/>
    <col min="16" max="17" width="11.85546875" customWidth="1"/>
    <col min="18" max="18" width="11.7109375" bestFit="1" customWidth="1"/>
    <col min="19" max="19" width="17.140625" bestFit="1" customWidth="1"/>
    <col min="22" max="22" width="13.85546875"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1"/>
      <c r="I5" s="161"/>
      <c r="J5" s="161"/>
      <c r="K5" s="161"/>
      <c r="L5" s="125"/>
      <c r="M5" s="161"/>
      <c r="N5" s="161"/>
      <c r="O5" s="161"/>
      <c r="P5" s="125"/>
      <c r="Q5" s="161"/>
      <c r="R5" s="161"/>
      <c r="S5" s="161"/>
      <c r="T5" s="125"/>
      <c r="U5" s="125"/>
      <c r="V5" s="161"/>
      <c r="W5" s="161"/>
      <c r="X5" s="161"/>
      <c r="Y5" s="125"/>
      <c r="Z5" s="161"/>
      <c r="AA5" s="161"/>
      <c r="AB5" s="161"/>
      <c r="AC5" s="125"/>
      <c r="AD5" s="161"/>
      <c r="AE5" s="161"/>
      <c r="AF5" s="161"/>
      <c r="AG5" s="125"/>
      <c r="AH5" s="161"/>
      <c r="AI5" s="161"/>
      <c r="AJ5" s="161"/>
      <c r="AK5" s="125"/>
      <c r="AL5" s="161"/>
      <c r="AM5" s="161"/>
      <c r="AN5" s="161"/>
      <c r="AO5" s="125"/>
      <c r="AP5" s="161"/>
      <c r="AQ5" s="161"/>
      <c r="AR5" s="161"/>
      <c r="AS5" s="125"/>
      <c r="AT5" s="161"/>
      <c r="AU5" s="161"/>
      <c r="AV5" s="161"/>
      <c r="AW5" s="125"/>
      <c r="AX5" s="161"/>
      <c r="AY5" s="161"/>
      <c r="AZ5" s="161"/>
      <c r="BA5" s="125"/>
      <c r="BB5" s="161"/>
      <c r="BC5" s="161"/>
      <c r="BD5" s="161"/>
      <c r="BE5" s="125"/>
      <c r="BF5" s="161"/>
      <c r="BG5" s="161"/>
      <c r="BH5" s="161"/>
      <c r="BI5" s="28"/>
      <c r="BJ5" s="28"/>
      <c r="BK5" s="28"/>
      <c r="BL5" s="28"/>
      <c r="BM5" s="28"/>
      <c r="BN5" s="28"/>
      <c r="BO5" s="28"/>
      <c r="BP5" s="28"/>
      <c r="BQ5" s="28"/>
      <c r="BR5" s="28"/>
      <c r="BS5" s="28"/>
      <c r="BT5" s="28"/>
      <c r="BU5" s="28"/>
    </row>
    <row r="6" spans="1:73" x14ac:dyDescent="0.2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1"/>
      <c r="F9" s="161"/>
      <c r="G9" s="123"/>
      <c r="H9" s="123" t="s">
        <v>8</v>
      </c>
      <c r="I9" s="123" t="s">
        <v>340</v>
      </c>
      <c r="J9" s="123" t="s">
        <v>393</v>
      </c>
      <c r="K9" s="123" t="s">
        <v>397</v>
      </c>
      <c r="L9" s="123" t="s">
        <v>400</v>
      </c>
      <c r="M9" s="123" t="s">
        <v>403</v>
      </c>
      <c r="N9" s="123" t="s">
        <v>400</v>
      </c>
      <c r="O9" s="123" t="s">
        <v>403</v>
      </c>
      <c r="P9" s="123" t="s">
        <v>3</v>
      </c>
      <c r="Q9" s="123" t="s">
        <v>411</v>
      </c>
      <c r="R9" s="123" t="s">
        <v>385</v>
      </c>
      <c r="S9" s="123" t="s">
        <v>2</v>
      </c>
      <c r="T9" s="123" t="s">
        <v>2</v>
      </c>
      <c r="U9" s="123"/>
      <c r="V9" s="123" t="s">
        <v>252</v>
      </c>
      <c r="AA9" s="161"/>
      <c r="AB9" s="161"/>
      <c r="AC9" s="161"/>
      <c r="AD9" s="161"/>
      <c r="AE9" s="28"/>
      <c r="AF9" s="28"/>
      <c r="AG9" s="28"/>
      <c r="AH9" s="28"/>
      <c r="AI9" s="28"/>
      <c r="AJ9" s="28"/>
      <c r="AK9" s="28"/>
      <c r="AL9" s="28"/>
      <c r="AM9"/>
      <c r="AN9"/>
      <c r="AO9"/>
      <c r="AP9"/>
    </row>
    <row r="10" spans="1:73" s="2" customFormat="1" x14ac:dyDescent="0.25">
      <c r="B10" s="27"/>
      <c r="C10" s="27"/>
      <c r="D10" s="27"/>
      <c r="E10" s="27"/>
      <c r="F10" s="27"/>
      <c r="G10" s="27"/>
      <c r="H10" s="124" t="s">
        <v>83</v>
      </c>
      <c r="I10" s="124" t="s">
        <v>391</v>
      </c>
      <c r="J10" s="124" t="s">
        <v>392</v>
      </c>
      <c r="K10" s="124" t="s">
        <v>396</v>
      </c>
      <c r="L10" s="124" t="s">
        <v>398</v>
      </c>
      <c r="M10" s="124" t="s">
        <v>401</v>
      </c>
      <c r="N10" s="124" t="s">
        <v>404</v>
      </c>
      <c r="O10" s="124" t="s">
        <v>406</v>
      </c>
      <c r="P10" s="124" t="s">
        <v>408</v>
      </c>
      <c r="Q10" s="124" t="s">
        <v>409</v>
      </c>
      <c r="R10" s="124" t="s">
        <v>412</v>
      </c>
      <c r="S10" s="124" t="s">
        <v>414</v>
      </c>
      <c r="T10" s="124" t="s">
        <v>415</v>
      </c>
      <c r="U10" s="124"/>
      <c r="V10" s="124"/>
      <c r="AE10"/>
      <c r="AF10"/>
      <c r="AG10"/>
      <c r="AH10"/>
      <c r="AI10"/>
      <c r="AJ10"/>
      <c r="AK10"/>
      <c r="AL10"/>
      <c r="AM10"/>
      <c r="AN10"/>
      <c r="AO10"/>
      <c r="AP10"/>
    </row>
    <row r="11" spans="1:73" x14ac:dyDescent="0.25">
      <c r="I11" s="40"/>
      <c r="J11" s="40"/>
      <c r="K11" s="24"/>
    </row>
    <row r="12" spans="1:73" ht="18.75" x14ac:dyDescent="0.3">
      <c r="A12" s="118" t="s">
        <v>390</v>
      </c>
      <c r="I12" s="40"/>
      <c r="J12" s="40"/>
      <c r="K12" s="24"/>
    </row>
    <row r="13" spans="1:73" ht="18.75" x14ac:dyDescent="0.3">
      <c r="A13" s="118"/>
      <c r="B13" s="2" t="s">
        <v>45</v>
      </c>
      <c r="I13" s="40"/>
      <c r="J13" s="40"/>
      <c r="K13" s="24"/>
    </row>
    <row r="14" spans="1:73" x14ac:dyDescent="0.25">
      <c r="C14" s="5" t="s">
        <v>9</v>
      </c>
      <c r="D14" s="6"/>
      <c r="E14" s="6"/>
      <c r="F14" s="6"/>
      <c r="G14" s="6"/>
      <c r="H14" s="6"/>
      <c r="I14" s="40"/>
      <c r="J14" s="40"/>
      <c r="K14" s="24"/>
    </row>
    <row r="15" spans="1:73" x14ac:dyDescent="0.25">
      <c r="C15" s="5"/>
      <c r="D15" s="6" t="s">
        <v>418</v>
      </c>
      <c r="E15" s="6"/>
      <c r="F15" s="6"/>
      <c r="G15" s="6"/>
      <c r="H15" s="127">
        <f>'Class Allocation'!H19</f>
        <v>87283046.007266164</v>
      </c>
      <c r="I15" s="127">
        <f>'Class Allocation'!L19</f>
        <v>33291169.90393535</v>
      </c>
      <c r="J15" s="127">
        <f>'Class Allocation'!P19</f>
        <v>9198901.4790614285</v>
      </c>
      <c r="K15" s="127">
        <f>'Class Allocation'!T19</f>
        <v>783137.24626930675</v>
      </c>
      <c r="L15" s="127">
        <f>'Class Allocation'!X19</f>
        <v>9720870.5465872642</v>
      </c>
      <c r="M15" s="127">
        <f>'Class Allocation'!AB19</f>
        <v>727268.57136255025</v>
      </c>
      <c r="N15" s="127">
        <f>'Class Allocation'!AF19</f>
        <v>7495434.6545424294</v>
      </c>
      <c r="O15" s="127">
        <f>'Class Allocation'!AJ19</f>
        <v>17421637.930044722</v>
      </c>
      <c r="P15" s="127">
        <f>'Class Allocation'!AN19</f>
        <v>5734622.8003817657</v>
      </c>
      <c r="Q15" s="127">
        <f>'Class Allocation'!AR19</f>
        <v>2323005.1368762804</v>
      </c>
      <c r="R15" s="127">
        <f>'Class Allocation'!AV19</f>
        <v>578656.03296931286</v>
      </c>
      <c r="S15" s="127">
        <f>'Class Allocation'!AZ19</f>
        <v>2202.4890739256998</v>
      </c>
      <c r="T15" s="127">
        <f>'Class Allocation'!BD19</f>
        <v>6139.216161842679</v>
      </c>
      <c r="V15" s="44">
        <f>SUM(I15:T15)-H15</f>
        <v>0</v>
      </c>
    </row>
    <row r="16" spans="1:73" x14ac:dyDescent="0.25">
      <c r="C16" s="6"/>
      <c r="D16" s="6" t="s">
        <v>417</v>
      </c>
      <c r="E16" s="6"/>
      <c r="F16" s="6"/>
      <c r="G16" s="6"/>
      <c r="H16" s="127">
        <f>'Class Allocation'!H27</f>
        <v>4076920355.1358967</v>
      </c>
      <c r="I16" s="127">
        <f>'Class Allocation'!L27</f>
        <v>1377081017.0537612</v>
      </c>
      <c r="J16" s="127">
        <f>'Class Allocation'!P27</f>
        <v>413325251.09762764</v>
      </c>
      <c r="K16" s="127">
        <f>'Class Allocation'!T27</f>
        <v>34044196.419179745</v>
      </c>
      <c r="L16" s="127">
        <f>'Class Allocation'!X27</f>
        <v>484827034.38065058</v>
      </c>
      <c r="M16" s="127">
        <f>'Class Allocation'!AB27</f>
        <v>36973163.515586115</v>
      </c>
      <c r="N16" s="127">
        <f>'Class Allocation'!AF27</f>
        <v>374674547.46863264</v>
      </c>
      <c r="O16" s="127">
        <f>'Class Allocation'!AJ27</f>
        <v>897797938.76983094</v>
      </c>
      <c r="P16" s="127">
        <f>'Class Allocation'!AN27</f>
        <v>317351117.92487544</v>
      </c>
      <c r="Q16" s="127">
        <f>'Class Allocation'!AR27</f>
        <v>114512297.04633184</v>
      </c>
      <c r="R16" s="127">
        <f>'Class Allocation'!AV27</f>
        <v>25916649.131755009</v>
      </c>
      <c r="S16" s="127">
        <f>'Class Allocation'!AZ27</f>
        <v>94193.428827770025</v>
      </c>
      <c r="T16" s="127">
        <f>'Class Allocation'!BD27</f>
        <v>322948.89883806871</v>
      </c>
      <c r="V16" s="44">
        <f t="shared" ref="V16:V79" si="0">SUM(I16:T16)-H16</f>
        <v>0</v>
      </c>
    </row>
    <row r="17" spans="3:22" x14ac:dyDescent="0.2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25">
      <c r="C18" s="6"/>
      <c r="D18" s="6" t="s">
        <v>4</v>
      </c>
      <c r="E18" s="6"/>
      <c r="F18" s="6"/>
      <c r="G18" s="6"/>
      <c r="H18" s="127">
        <f>'Class Allocation'!H62</f>
        <v>706535354.36564052</v>
      </c>
      <c r="I18" s="127">
        <f>'Class Allocation'!L62</f>
        <v>408699614.28422576</v>
      </c>
      <c r="J18" s="127">
        <f>'Class Allocation'!P62</f>
        <v>88791385.296337187</v>
      </c>
      <c r="K18" s="127">
        <f>'Class Allocation'!T62</f>
        <v>7620535.1446094802</v>
      </c>
      <c r="L18" s="127">
        <f>'Class Allocation'!X62</f>
        <v>62401412.343260981</v>
      </c>
      <c r="M18" s="127">
        <f>'Class Allocation'!AB62</f>
        <v>3647743.7898027021</v>
      </c>
      <c r="N18" s="127">
        <f>'Class Allocation'!AF62</f>
        <v>47121402.761134803</v>
      </c>
      <c r="O18" s="127">
        <f>'Class Allocation'!AJ62</f>
        <v>83061864.465877503</v>
      </c>
      <c r="P18" s="127">
        <f>'Class Allocation'!AN62</f>
        <v>0</v>
      </c>
      <c r="Q18" s="127">
        <f>'Class Allocation'!AR62</f>
        <v>0</v>
      </c>
      <c r="R18" s="127">
        <f>'Class Allocation'!AV62</f>
        <v>5136570.5077170413</v>
      </c>
      <c r="S18" s="127">
        <f>'Class Allocation'!AZ62</f>
        <v>21515.299659951565</v>
      </c>
      <c r="T18" s="127">
        <f>'Class Allocation'!BD62</f>
        <v>33310.473015260999</v>
      </c>
      <c r="V18" s="44">
        <f t="shared" si="0"/>
        <v>0</v>
      </c>
    </row>
    <row r="19" spans="3:22" x14ac:dyDescent="0.25">
      <c r="C19" s="6"/>
      <c r="D19" s="6" t="s">
        <v>394</v>
      </c>
      <c r="E19" s="6"/>
      <c r="F19" s="6"/>
      <c r="G19" s="6"/>
      <c r="H19" s="127">
        <f>'Class Allocation'!H68</f>
        <v>150331732.36705801</v>
      </c>
      <c r="I19" s="127">
        <f>'Class Allocation'!L68</f>
        <v>57338961.83879777</v>
      </c>
      <c r="J19" s="127">
        <f>'Class Allocation'!P68</f>
        <v>15843704.573578628</v>
      </c>
      <c r="K19" s="127">
        <f>'Class Allocation'!T68</f>
        <v>1348834.4449279571</v>
      </c>
      <c r="L19" s="127">
        <f>'Class Allocation'!X68</f>
        <v>16742716.669887051</v>
      </c>
      <c r="M19" s="127">
        <f>'Class Allocation'!AB68</f>
        <v>1252609.1747525157</v>
      </c>
      <c r="N19" s="127">
        <f>'Class Allocation'!AF68</f>
        <v>12909742.819557877</v>
      </c>
      <c r="O19" s="127">
        <f>'Class Allocation'!AJ68</f>
        <v>30006113.793018177</v>
      </c>
      <c r="P19" s="127">
        <f>'Class Allocation'!AN68</f>
        <v>9877012.9995377604</v>
      </c>
      <c r="Q19" s="127">
        <f>'Class Allocation'!AR68</f>
        <v>4001021.9910876378</v>
      </c>
      <c r="R19" s="127">
        <f>'Class Allocation'!AV68</f>
        <v>996646.74710922025</v>
      </c>
      <c r="S19" s="127">
        <f>'Class Allocation'!AZ68</f>
        <v>3793.4514564856495</v>
      </c>
      <c r="T19" s="127">
        <f>'Class Allocation'!BD68</f>
        <v>10573.86334694162</v>
      </c>
      <c r="V19" s="44">
        <f t="shared" si="0"/>
        <v>0</v>
      </c>
    </row>
    <row r="20" spans="3:22" x14ac:dyDescent="0.25">
      <c r="C20" s="6"/>
      <c r="D20" s="66" t="s">
        <v>419</v>
      </c>
      <c r="E20" s="66"/>
      <c r="F20" s="66"/>
      <c r="G20" s="66"/>
      <c r="H20" s="128">
        <f>+'Class Allocation'!H72+'Class Allocation'!H73</f>
        <v>317555.67362154298</v>
      </c>
      <c r="I20" s="128">
        <f>+'Class Allocation'!L72+'Class Allocation'!L73</f>
        <v>118446.00211707753</v>
      </c>
      <c r="J20" s="128">
        <f>+'Class Allocation'!P72+'Class Allocation'!P73</f>
        <v>33323.014978591513</v>
      </c>
      <c r="K20" s="128">
        <f>+'Class Allocation'!T72+'Class Allocation'!T73</f>
        <v>2764.8999824306266</v>
      </c>
      <c r="L20" s="128">
        <f>+'Class Allocation'!X72+'Class Allocation'!X73</f>
        <v>36341.827074090499</v>
      </c>
      <c r="M20" s="128">
        <f>+'Class Allocation'!AB72+'Class Allocation'!AB73</f>
        <v>2698.3780729130608</v>
      </c>
      <c r="N20" s="128">
        <f>+'Class Allocation'!AF72+'Class Allocation'!AF73</f>
        <v>28012.475969095409</v>
      </c>
      <c r="O20" s="128">
        <f>+'Class Allocation'!AJ72+'Class Allocation'!AJ73</f>
        <v>65160.501034559049</v>
      </c>
      <c r="P20" s="128">
        <f>+'Class Allocation'!AN72+'Class Allocation'!AN73</f>
        <v>21101.796921411591</v>
      </c>
      <c r="Q20" s="128">
        <f>+'Class Allocation'!AR72+'Class Allocation'!AR73</f>
        <v>7614.3271625344578</v>
      </c>
      <c r="R20" s="128">
        <f>+'Class Allocation'!AV72+'Class Allocation'!AV73</f>
        <v>2061.1073054684721</v>
      </c>
      <c r="S20" s="128">
        <f>+'Class Allocation'!AZ72+'Class Allocation'!AZ73</f>
        <v>7.6782543916880037</v>
      </c>
      <c r="T20" s="128">
        <f>+'Class Allocation'!BD72+'Class Allocation'!BD73</f>
        <v>23.66474897907726</v>
      </c>
      <c r="V20" s="44">
        <f t="shared" si="0"/>
        <v>0</v>
      </c>
    </row>
    <row r="21" spans="3:22" x14ac:dyDescent="0.25">
      <c r="C21" s="6"/>
      <c r="D21" s="6" t="s">
        <v>420</v>
      </c>
      <c r="E21" s="6"/>
      <c r="F21" s="6"/>
      <c r="G21" s="6"/>
      <c r="H21" s="127">
        <f>SUM(H15:H20)</f>
        <v>5902626291.9317846</v>
      </c>
      <c r="I21" s="127">
        <f t="shared" ref="I21:T21" si="1">SUM(I15:I20)</f>
        <v>2251354762.2495427</v>
      </c>
      <c r="J21" s="127">
        <f t="shared" si="1"/>
        <v>622087193.12536025</v>
      </c>
      <c r="K21" s="127">
        <f t="shared" si="1"/>
        <v>52960561.651939176</v>
      </c>
      <c r="L21" s="127">
        <f t="shared" si="1"/>
        <v>657387130.73492539</v>
      </c>
      <c r="M21" s="127">
        <f t="shared" si="1"/>
        <v>49182508.647318393</v>
      </c>
      <c r="N21" s="127">
        <f t="shared" si="1"/>
        <v>506888983.38978249</v>
      </c>
      <c r="O21" s="127">
        <f t="shared" si="1"/>
        <v>1178162058.5615044</v>
      </c>
      <c r="P21" s="127">
        <f t="shared" si="1"/>
        <v>387811352.04805046</v>
      </c>
      <c r="Q21" s="127">
        <f t="shared" si="1"/>
        <v>157095320.82878989</v>
      </c>
      <c r="R21" s="127">
        <f t="shared" si="1"/>
        <v>39132301.342034906</v>
      </c>
      <c r="S21" s="127">
        <f t="shared" si="1"/>
        <v>148945.77215939361</v>
      </c>
      <c r="T21" s="127">
        <f t="shared" si="1"/>
        <v>415173.58037869731</v>
      </c>
      <c r="V21" s="44">
        <f t="shared" si="0"/>
        <v>0</v>
      </c>
    </row>
    <row r="22" spans="3:22" x14ac:dyDescent="0.25">
      <c r="C22" s="6"/>
      <c r="D22" s="6"/>
      <c r="E22" s="6"/>
      <c r="F22" s="6"/>
      <c r="G22" s="6"/>
      <c r="H22" s="127"/>
      <c r="I22" s="127"/>
      <c r="J22" s="127"/>
      <c r="K22" s="127"/>
      <c r="L22" s="127"/>
      <c r="M22" s="127"/>
      <c r="N22" s="127"/>
      <c r="O22" s="127"/>
      <c r="P22" s="127"/>
      <c r="Q22" s="127"/>
      <c r="R22" s="127"/>
      <c r="S22" s="127"/>
      <c r="T22" s="127"/>
      <c r="V22" s="44">
        <f t="shared" si="0"/>
        <v>0</v>
      </c>
    </row>
    <row r="23" spans="3:22" x14ac:dyDescent="0.25">
      <c r="C23" s="7" t="s">
        <v>421</v>
      </c>
      <c r="D23" s="6"/>
      <c r="E23" s="6"/>
      <c r="F23" s="6"/>
      <c r="G23" s="6"/>
      <c r="H23" s="127"/>
      <c r="I23" s="127"/>
      <c r="J23" s="127"/>
      <c r="K23" s="127"/>
      <c r="L23" s="127"/>
      <c r="M23" s="127"/>
      <c r="N23" s="127"/>
      <c r="O23" s="127"/>
      <c r="P23" s="127"/>
      <c r="Q23" s="127"/>
      <c r="R23" s="127"/>
      <c r="S23" s="127"/>
      <c r="T23" s="127"/>
      <c r="V23" s="44">
        <f t="shared" si="0"/>
        <v>0</v>
      </c>
    </row>
    <row r="24" spans="3:22" x14ac:dyDescent="0.25">
      <c r="C24" s="6"/>
      <c r="D24" s="6" t="s">
        <v>417</v>
      </c>
      <c r="E24" s="6"/>
      <c r="F24" s="6"/>
      <c r="G24" s="6"/>
      <c r="H24" s="127">
        <f>'Class Allocation'!H80</f>
        <v>28153069.471535772</v>
      </c>
      <c r="I24" s="127">
        <f>'Class Allocation'!L80</f>
        <v>9509397.8208841868</v>
      </c>
      <c r="J24" s="127">
        <f>'Class Allocation'!P80</f>
        <v>2854206.9736124636</v>
      </c>
      <c r="K24" s="127">
        <f>'Class Allocation'!T80</f>
        <v>235091.32958272583</v>
      </c>
      <c r="L24" s="127">
        <f>'Class Allocation'!X80</f>
        <v>3347960.7133856164</v>
      </c>
      <c r="M24" s="127">
        <f>'Class Allocation'!AB80</f>
        <v>255317.23712126596</v>
      </c>
      <c r="N24" s="127">
        <f>'Class Allocation'!AF80</f>
        <v>2587305.5260479907</v>
      </c>
      <c r="O24" s="127">
        <f>'Class Allocation'!AJ80</f>
        <v>6199720.7548456388</v>
      </c>
      <c r="P24" s="127">
        <f>'Class Allocation'!AN80</f>
        <v>2191460.0461972351</v>
      </c>
      <c r="Q24" s="127">
        <f>'Class Allocation'!AR80</f>
        <v>790761.74496007757</v>
      </c>
      <c r="R24" s="127">
        <f>'Class Allocation'!AV80</f>
        <v>178966.75920013039</v>
      </c>
      <c r="S24" s="127">
        <f>'Class Allocation'!AZ80</f>
        <v>650.45031900358913</v>
      </c>
      <c r="T24" s="127">
        <f>'Class Allocation'!BD80</f>
        <v>2230.1153794408774</v>
      </c>
      <c r="V24" s="44">
        <f t="shared" si="0"/>
        <v>0</v>
      </c>
    </row>
    <row r="25" spans="3:22" x14ac:dyDescent="0.2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25">
      <c r="C26" s="6"/>
      <c r="D26" s="6" t="s">
        <v>4</v>
      </c>
      <c r="E26" s="6"/>
      <c r="F26" s="6"/>
      <c r="G26" s="6"/>
      <c r="H26" s="127">
        <f>'Class Allocation'!H82</f>
        <v>13411241.111952189</v>
      </c>
      <c r="I26" s="127">
        <f>'Class Allocation'!L82</f>
        <v>7757812.8761141077</v>
      </c>
      <c r="J26" s="127">
        <f>'Class Allocation'!P82</f>
        <v>1685411.3095905595</v>
      </c>
      <c r="K26" s="127">
        <f>'Class Allocation'!T82</f>
        <v>144650.70090968584</v>
      </c>
      <c r="L26" s="127">
        <f>'Class Allocation'!X82</f>
        <v>1184484.7982352015</v>
      </c>
      <c r="M26" s="127">
        <f>'Class Allocation'!AB82</f>
        <v>69240.373008076233</v>
      </c>
      <c r="N26" s="127">
        <f>'Class Allocation'!AF82</f>
        <v>894444.26249608921</v>
      </c>
      <c r="O26" s="127">
        <f>'Class Allocation'!AJ82</f>
        <v>1576655.2723470477</v>
      </c>
      <c r="P26" s="127">
        <f>'Class Allocation'!AN82</f>
        <v>0</v>
      </c>
      <c r="Q26" s="127">
        <f>'Class Allocation'!AR82</f>
        <v>0</v>
      </c>
      <c r="R26" s="127">
        <f>'Class Allocation'!AV82</f>
        <v>97500.832961694439</v>
      </c>
      <c r="S26" s="127">
        <f>'Class Allocation'!AZ82</f>
        <v>408.39693237231393</v>
      </c>
      <c r="T26" s="127">
        <f>'Class Allocation'!BD82</f>
        <v>632.28935735557206</v>
      </c>
      <c r="V26" s="44">
        <f t="shared" si="0"/>
        <v>0</v>
      </c>
    </row>
    <row r="27" spans="3:22" x14ac:dyDescent="0.25">
      <c r="C27" s="6"/>
      <c r="D27" s="66" t="s">
        <v>394</v>
      </c>
      <c r="E27" s="66"/>
      <c r="F27" s="66"/>
      <c r="G27" s="66"/>
      <c r="H27" s="128">
        <f>'Class Allocation'!H83</f>
        <v>23278843.85328893</v>
      </c>
      <c r="I27" s="128">
        <f>'Class Allocation'!L83</f>
        <v>8878928.742043525</v>
      </c>
      <c r="J27" s="128">
        <f>'Class Allocation'!P83</f>
        <v>2453395.0285721333</v>
      </c>
      <c r="K27" s="128">
        <f>'Class Allocation'!T83</f>
        <v>208866.79035101744</v>
      </c>
      <c r="L27" s="128">
        <f>'Class Allocation'!X83</f>
        <v>2592606.9027563734</v>
      </c>
      <c r="M27" s="128">
        <f>'Class Allocation'!AB83</f>
        <v>193966.32320489749</v>
      </c>
      <c r="N27" s="128">
        <f>'Class Allocation'!AF83</f>
        <v>1999071.5369981276</v>
      </c>
      <c r="O27" s="128">
        <f>'Class Allocation'!AJ83</f>
        <v>4646441.7500769291</v>
      </c>
      <c r="P27" s="128">
        <f>'Class Allocation'!AN83</f>
        <v>1529453.8267659033</v>
      </c>
      <c r="Q27" s="128">
        <f>'Class Allocation'!AR83</f>
        <v>619557.5925160679</v>
      </c>
      <c r="R27" s="128">
        <f>'Class Allocation'!AV83</f>
        <v>154330.58368672026</v>
      </c>
      <c r="S27" s="128">
        <f>'Class Allocation'!AZ83</f>
        <v>587.41532961880205</v>
      </c>
      <c r="T27" s="128">
        <f>'Class Allocation'!BD83</f>
        <v>1637.3609876221117</v>
      </c>
      <c r="V27" s="44">
        <f t="shared" si="0"/>
        <v>0</v>
      </c>
    </row>
    <row r="28" spans="3:22" x14ac:dyDescent="0.25">
      <c r="C28" s="6"/>
      <c r="D28" s="6" t="s">
        <v>423</v>
      </c>
      <c r="E28" s="6"/>
      <c r="F28" s="6"/>
      <c r="G28" s="6"/>
      <c r="H28" s="127">
        <f>SUM(H24:H27)</f>
        <v>95034077.61226353</v>
      </c>
      <c r="I28" s="127">
        <f t="shared" ref="I28:T28" si="2">SUM(I24:I27)</f>
        <v>38987535.622921467</v>
      </c>
      <c r="J28" s="127">
        <f t="shared" si="2"/>
        <v>10244071.035180513</v>
      </c>
      <c r="K28" s="127">
        <f t="shared" si="2"/>
        <v>902464.7735079925</v>
      </c>
      <c r="L28" s="127">
        <f t="shared" si="2"/>
        <v>9991172.9542154521</v>
      </c>
      <c r="M28" s="127">
        <f t="shared" si="2"/>
        <v>743919.10346337</v>
      </c>
      <c r="N28" s="127">
        <f t="shared" si="2"/>
        <v>7696045.599425056</v>
      </c>
      <c r="O28" s="127">
        <f t="shared" si="2"/>
        <v>17555235.005931899</v>
      </c>
      <c r="P28" s="127">
        <f t="shared" si="2"/>
        <v>5599285.2879232224</v>
      </c>
      <c r="Q28" s="127">
        <f t="shared" si="2"/>
        <v>2652279.3872796772</v>
      </c>
      <c r="R28" s="127">
        <f t="shared" si="2"/>
        <v>653544.82061469567</v>
      </c>
      <c r="S28" s="127">
        <f t="shared" si="2"/>
        <v>2579.27047082946</v>
      </c>
      <c r="T28" s="127">
        <f t="shared" si="2"/>
        <v>5944.7513293643533</v>
      </c>
      <c r="V28" s="44">
        <f t="shared" si="0"/>
        <v>0</v>
      </c>
    </row>
    <row r="29" spans="3:22" x14ac:dyDescent="0.25">
      <c r="C29" s="6"/>
      <c r="D29" s="6"/>
      <c r="E29" s="6"/>
      <c r="F29" s="6"/>
      <c r="G29" s="6"/>
      <c r="H29" s="127"/>
      <c r="I29" s="127"/>
      <c r="J29" s="127"/>
      <c r="K29" s="127"/>
      <c r="L29" s="127"/>
      <c r="M29" s="127"/>
      <c r="N29" s="127"/>
      <c r="O29" s="127"/>
      <c r="P29" s="127"/>
      <c r="Q29" s="127"/>
      <c r="R29" s="127"/>
      <c r="S29" s="127"/>
      <c r="T29" s="127"/>
      <c r="V29" s="44">
        <f t="shared" si="0"/>
        <v>0</v>
      </c>
    </row>
    <row r="30" spans="3:22" x14ac:dyDescent="0.25">
      <c r="C30" s="7" t="s">
        <v>422</v>
      </c>
      <c r="D30" s="6"/>
      <c r="E30" s="6"/>
      <c r="F30" s="6"/>
      <c r="G30" s="6"/>
      <c r="H30" s="127"/>
      <c r="I30" s="127"/>
      <c r="J30" s="127"/>
      <c r="K30" s="127"/>
      <c r="L30" s="127"/>
      <c r="M30" s="127"/>
      <c r="N30" s="127"/>
      <c r="O30" s="127"/>
      <c r="P30" s="127"/>
      <c r="Q30" s="127"/>
      <c r="R30" s="127"/>
      <c r="S30" s="127"/>
      <c r="T30" s="127"/>
      <c r="V30" s="44">
        <f t="shared" si="0"/>
        <v>0</v>
      </c>
    </row>
    <row r="31" spans="3:22" x14ac:dyDescent="0.25">
      <c r="C31" s="7"/>
      <c r="D31" s="6" t="s">
        <v>418</v>
      </c>
      <c r="E31" s="6"/>
      <c r="F31" s="6"/>
      <c r="G31" s="6"/>
      <c r="H31" s="127">
        <f>'Class Allocation'!H97</f>
        <v>44010255.507435106</v>
      </c>
      <c r="I31" s="127">
        <f>'Class Allocation'!L97</f>
        <v>16786225.511557616</v>
      </c>
      <c r="J31" s="127">
        <f>'Class Allocation'!P97</f>
        <v>4638312.0548693202</v>
      </c>
      <c r="K31" s="127">
        <f>'Class Allocation'!T97</f>
        <v>394877.033769331</v>
      </c>
      <c r="L31" s="127">
        <f>'Class Allocation'!X97</f>
        <v>4901501.6785091432</v>
      </c>
      <c r="M31" s="127">
        <f>'Class Allocation'!AB97</f>
        <v>366706.6757217499</v>
      </c>
      <c r="N31" s="127">
        <f>'Class Allocation'!AF97</f>
        <v>3779382.2440412333</v>
      </c>
      <c r="O31" s="127">
        <f>'Class Allocation'!AJ97</f>
        <v>8784417.7275328115</v>
      </c>
      <c r="P31" s="127">
        <f>'Class Allocation'!AN97</f>
        <v>2891537.6608482949</v>
      </c>
      <c r="Q31" s="127">
        <f>'Class Allocation'!AR97</f>
        <v>1171316.2440561296</v>
      </c>
      <c r="R31" s="127">
        <f>'Class Allocation'!AV97</f>
        <v>291772.58387359878</v>
      </c>
      <c r="S31" s="127">
        <f>'Class Allocation'!AZ97</f>
        <v>1110.5490851881445</v>
      </c>
      <c r="T31" s="127">
        <f>'Class Allocation'!BD97</f>
        <v>3095.5435706904482</v>
      </c>
      <c r="V31" s="44">
        <f t="shared" si="0"/>
        <v>0</v>
      </c>
    </row>
    <row r="32" spans="3:22" x14ac:dyDescent="0.25">
      <c r="C32" s="6"/>
      <c r="D32" s="6" t="s">
        <v>417</v>
      </c>
      <c r="E32" s="6"/>
      <c r="F32" s="6"/>
      <c r="G32" s="6"/>
      <c r="H32" s="127">
        <f>+'Class Allocation'!H90+'Class Allocation'!H91+'Class Allocation'!H92</f>
        <v>1642341649.464669</v>
      </c>
      <c r="I32" s="127">
        <f>+'Class Allocation'!L90+'Class Allocation'!L91+'Class Allocation'!L92</f>
        <v>558202063.92425025</v>
      </c>
      <c r="J32" s="127">
        <f>+'Class Allocation'!P90+'Class Allocation'!P91+'Class Allocation'!P92</f>
        <v>167512486.78295714</v>
      </c>
      <c r="K32" s="127">
        <f>+'Class Allocation'!T90+'Class Allocation'!T91+'Class Allocation'!T92</f>
        <v>13707867.215975076</v>
      </c>
      <c r="L32" s="127">
        <f>+'Class Allocation'!X90+'Class Allocation'!X91+'Class Allocation'!X92</f>
        <v>195114366.28059557</v>
      </c>
      <c r="M32" s="127">
        <f>+'Class Allocation'!AB90+'Class Allocation'!AB91+'Class Allocation'!AB92</f>
        <v>14815701.441867329</v>
      </c>
      <c r="N32" s="127">
        <f>+'Class Allocation'!AF90+'Class Allocation'!AF91+'Class Allocation'!AF92</f>
        <v>150385333.50599</v>
      </c>
      <c r="O32" s="127">
        <f>+'Class Allocation'!AJ90+'Class Allocation'!AJ91+'Class Allocation'!AJ92</f>
        <v>359807568.57351691</v>
      </c>
      <c r="P32" s="127">
        <f>+'Class Allocation'!AN90+'Class Allocation'!AN91+'Class Allocation'!AN92</f>
        <v>127082862.8556561</v>
      </c>
      <c r="Q32" s="127">
        <f>+'Class Allocation'!AR90+'Class Allocation'!AR91+'Class Allocation'!AR92</f>
        <v>45516986.644897602</v>
      </c>
      <c r="R32" s="127">
        <f>+'Class Allocation'!AV90+'Class Allocation'!AV91+'Class Allocation'!AV92</f>
        <v>10031953.977043858</v>
      </c>
      <c r="S32" s="127">
        <f>+'Class Allocation'!AZ90+'Class Allocation'!AZ91+'Class Allocation'!AZ92</f>
        <v>36144.672949176216</v>
      </c>
      <c r="T32" s="127">
        <f>+'Class Allocation'!BD90+'Class Allocation'!BD91+'Class Allocation'!BD92</f>
        <v>128313.58896957556</v>
      </c>
      <c r="V32" s="44">
        <f t="shared" si="0"/>
        <v>0</v>
      </c>
    </row>
    <row r="33" spans="3:40" x14ac:dyDescent="0.2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25">
      <c r="C34" s="6"/>
      <c r="D34" s="6" t="s">
        <v>4</v>
      </c>
      <c r="E34" s="6"/>
      <c r="F34" s="6"/>
      <c r="G34" s="6"/>
      <c r="H34" s="127">
        <f>+'Class Allocation'!H95</f>
        <v>259981606.41528511</v>
      </c>
      <c r="I34" s="127">
        <f>+'Class Allocation'!L95</f>
        <v>150387919.87744251</v>
      </c>
      <c r="J34" s="127">
        <f>+'Class Allocation'!P95</f>
        <v>32672288.573451843</v>
      </c>
      <c r="K34" s="127">
        <f>+'Class Allocation'!T95</f>
        <v>2804104.502907034</v>
      </c>
      <c r="L34" s="127">
        <f>+'Class Allocation'!X95</f>
        <v>22961652.694859877</v>
      </c>
      <c r="M34" s="127">
        <f>+'Class Allocation'!AB95</f>
        <v>1342248.8830948237</v>
      </c>
      <c r="N34" s="127">
        <f>+'Class Allocation'!AF95</f>
        <v>17339115.319120456</v>
      </c>
      <c r="O34" s="127">
        <f>+'Class Allocation'!AJ95</f>
        <v>30564014.698282283</v>
      </c>
      <c r="P34" s="127">
        <f>+'Class Allocation'!AN95</f>
        <v>0</v>
      </c>
      <c r="Q34" s="127">
        <f>+'Class Allocation'!AR95</f>
        <v>0</v>
      </c>
      <c r="R34" s="127">
        <f>+'Class Allocation'!AV95</f>
        <v>1890087.7978861341</v>
      </c>
      <c r="S34" s="127">
        <f>+'Class Allocation'!AZ95</f>
        <v>7916.9175803277622</v>
      </c>
      <c r="T34" s="127">
        <f>+'Class Allocation'!BD95</f>
        <v>12257.150659836405</v>
      </c>
      <c r="V34" s="44">
        <f t="shared" si="0"/>
        <v>0</v>
      </c>
    </row>
    <row r="35" spans="3:40" x14ac:dyDescent="0.25">
      <c r="C35" s="6"/>
      <c r="D35" s="66" t="s">
        <v>394</v>
      </c>
      <c r="E35" s="66"/>
      <c r="F35" s="66"/>
      <c r="G35" s="66"/>
      <c r="H35" s="128">
        <f>+'Class Allocation'!H96</f>
        <v>51029820.001246095</v>
      </c>
      <c r="I35" s="128">
        <f>+'Class Allocation'!L96</f>
        <v>19463601.301073939</v>
      </c>
      <c r="J35" s="128">
        <f>+'Class Allocation'!P96</f>
        <v>5378115.3174537802</v>
      </c>
      <c r="K35" s="128">
        <f>+'Class Allocation'!T96</f>
        <v>457859.28128662443</v>
      </c>
      <c r="L35" s="128">
        <f>+'Class Allocation'!X96</f>
        <v>5683283.2599181663</v>
      </c>
      <c r="M35" s="128">
        <f>+'Class Allocation'!AB96</f>
        <v>425195.79674275802</v>
      </c>
      <c r="N35" s="128">
        <f>+'Class Allocation'!AF96</f>
        <v>4382187.5925430087</v>
      </c>
      <c r="O35" s="128">
        <f>+'Class Allocation'!AJ96</f>
        <v>10185518.131700562</v>
      </c>
      <c r="P35" s="128">
        <f>+'Class Allocation'!AN96</f>
        <v>3352733.2358928197</v>
      </c>
      <c r="Q35" s="128">
        <f>+'Class Allocation'!AR96</f>
        <v>1358139.2884352156</v>
      </c>
      <c r="R35" s="128">
        <f>+'Class Allocation'!AV96</f>
        <v>338309.8385750762</v>
      </c>
      <c r="S35" s="128">
        <f>+'Class Allocation'!AZ96</f>
        <v>1287.6798661195119</v>
      </c>
      <c r="T35" s="128">
        <f>+'Class Allocation'!BD96</f>
        <v>3589.2777580366819</v>
      </c>
      <c r="V35" s="44">
        <f t="shared" si="0"/>
        <v>0</v>
      </c>
    </row>
    <row r="36" spans="3:40" x14ac:dyDescent="0.25">
      <c r="C36" s="6"/>
      <c r="D36" s="6" t="s">
        <v>424</v>
      </c>
      <c r="E36" s="6"/>
      <c r="F36" s="6"/>
      <c r="G36" s="6"/>
      <c r="H36" s="127">
        <f>SUM(H31:H35)</f>
        <v>2305155936.1585069</v>
      </c>
      <c r="I36" s="127">
        <f t="shared" ref="I36:T36" si="3">SUM(I31:I35)</f>
        <v>875756204.17222011</v>
      </c>
      <c r="J36" s="127">
        <f t="shared" si="3"/>
        <v>243345320.88397345</v>
      </c>
      <c r="K36" s="127">
        <f t="shared" si="3"/>
        <v>20564429.375072524</v>
      </c>
      <c r="L36" s="127">
        <f t="shared" si="3"/>
        <v>257880536.65983343</v>
      </c>
      <c r="M36" s="127">
        <f t="shared" si="3"/>
        <v>19247727.761810727</v>
      </c>
      <c r="N36" s="127">
        <f t="shared" si="3"/>
        <v>198469947.13068095</v>
      </c>
      <c r="O36" s="127">
        <f t="shared" si="3"/>
        <v>461665857.09160131</v>
      </c>
      <c r="P36" s="127">
        <f t="shared" si="3"/>
        <v>152476890.35888809</v>
      </c>
      <c r="Q36" s="127">
        <f t="shared" si="3"/>
        <v>60708066.220059074</v>
      </c>
      <c r="R36" s="127">
        <f t="shared" si="3"/>
        <v>14822997.784046248</v>
      </c>
      <c r="S36" s="127">
        <f t="shared" si="3"/>
        <v>55971.715722402863</v>
      </c>
      <c r="T36" s="127">
        <f t="shared" si="3"/>
        <v>161987.00459820474</v>
      </c>
      <c r="V36" s="44">
        <f t="shared" si="0"/>
        <v>0</v>
      </c>
    </row>
    <row r="37" spans="3:40" x14ac:dyDescent="0.25">
      <c r="C37" s="6"/>
      <c r="D37" s="6"/>
      <c r="E37" s="6"/>
      <c r="F37" s="93"/>
      <c r="G37" s="93"/>
      <c r="H37" s="105"/>
      <c r="I37" s="105"/>
      <c r="J37" s="105"/>
      <c r="K37" s="105"/>
      <c r="L37" s="105"/>
      <c r="M37" s="105"/>
      <c r="N37" s="105"/>
      <c r="O37" s="105"/>
      <c r="P37" s="105"/>
      <c r="Q37" s="105"/>
      <c r="R37" s="105"/>
      <c r="S37" s="105"/>
      <c r="T37" s="105"/>
      <c r="V37" s="44">
        <f t="shared" si="0"/>
        <v>0</v>
      </c>
    </row>
    <row r="38" spans="3:40" x14ac:dyDescent="0.2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25">
      <c r="C39" s="7"/>
      <c r="D39" s="6"/>
      <c r="E39" s="6"/>
      <c r="F39" s="93"/>
      <c r="G39" s="93"/>
      <c r="H39" s="105">
        <f>+H21+H28-H36</f>
        <v>3692504433.3855414</v>
      </c>
      <c r="I39" s="105">
        <f t="shared" ref="I39:T39" si="4">+I21+I28-I36</f>
        <v>1414586093.7002439</v>
      </c>
      <c r="J39" s="105">
        <f t="shared" si="4"/>
        <v>388985943.27656734</v>
      </c>
      <c r="K39" s="105">
        <f t="shared" si="4"/>
        <v>33298597.050374642</v>
      </c>
      <c r="L39" s="105">
        <f t="shared" si="4"/>
        <v>409497767.02930737</v>
      </c>
      <c r="M39" s="105">
        <f t="shared" si="4"/>
        <v>30678699.988971032</v>
      </c>
      <c r="N39" s="105">
        <f t="shared" si="4"/>
        <v>316115081.85852659</v>
      </c>
      <c r="O39" s="105">
        <f t="shared" si="4"/>
        <v>734051436.47583485</v>
      </c>
      <c r="P39" s="105">
        <f t="shared" si="4"/>
        <v>240933746.97708559</v>
      </c>
      <c r="Q39" s="105">
        <f t="shared" si="4"/>
        <v>99039533.996010512</v>
      </c>
      <c r="R39" s="105">
        <f t="shared" si="4"/>
        <v>24962848.378603354</v>
      </c>
      <c r="S39" s="105">
        <f t="shared" si="4"/>
        <v>95553.326907820199</v>
      </c>
      <c r="T39" s="105">
        <f t="shared" si="4"/>
        <v>259131.32710985694</v>
      </c>
      <c r="V39" s="44">
        <f t="shared" si="0"/>
        <v>0</v>
      </c>
    </row>
    <row r="40" spans="3:40" x14ac:dyDescent="0.2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25">
      <c r="C41" s="6" t="s">
        <v>58</v>
      </c>
      <c r="D41" s="6"/>
      <c r="E41" s="47"/>
      <c r="F41" s="93"/>
      <c r="G41" s="93"/>
      <c r="H41" s="105">
        <f>'Class Allocation'!H103</f>
        <v>22211756.532327481</v>
      </c>
      <c r="I41" s="105">
        <f>'Class Allocation'!L103</f>
        <v>9062258.0259100441</v>
      </c>
      <c r="J41" s="105">
        <f>'Class Allocation'!P103</f>
        <v>2420278.6822683355</v>
      </c>
      <c r="K41" s="105">
        <f>'Class Allocation'!T103</f>
        <v>209999.51709803997</v>
      </c>
      <c r="L41" s="105">
        <f>'Class Allocation'!X103</f>
        <v>2349497.7063839249</v>
      </c>
      <c r="M41" s="105">
        <f>'Class Allocation'!AB103</f>
        <v>175861.07002802638</v>
      </c>
      <c r="N41" s="105">
        <f>'Class Allocation'!AF103</f>
        <v>1783662.3946305469</v>
      </c>
      <c r="O41" s="105">
        <f>'Class Allocation'!AJ103</f>
        <v>4182306.1445571356</v>
      </c>
      <c r="P41" s="105">
        <f>'Class Allocation'!AN103</f>
        <v>1315861.6375910514</v>
      </c>
      <c r="Q41" s="105">
        <f>'Class Allocation'!AR103</f>
        <v>576314.81657013739</v>
      </c>
      <c r="R41" s="105">
        <f>'Class Allocation'!AV103</f>
        <v>133778.40389330758</v>
      </c>
      <c r="S41" s="105">
        <f>'Class Allocation'!AZ103</f>
        <v>522.99024322617379</v>
      </c>
      <c r="T41" s="105">
        <f>'Class Allocation'!BD103</f>
        <v>1415.1431536916868</v>
      </c>
      <c r="U41" s="47"/>
      <c r="V41" s="44">
        <f t="shared" si="0"/>
        <v>0</v>
      </c>
    </row>
    <row r="42" spans="3:40" x14ac:dyDescent="0.25">
      <c r="C42" s="6" t="s">
        <v>59</v>
      </c>
      <c r="D42" s="6"/>
      <c r="E42" s="47"/>
      <c r="F42" s="93"/>
      <c r="G42" s="93"/>
      <c r="H42" s="105">
        <f>'Class Allocation'!H104</f>
        <v>101450138.26274471</v>
      </c>
      <c r="I42" s="105">
        <f>'Class Allocation'!L104</f>
        <v>38694682.775513299</v>
      </c>
      <c r="J42" s="105">
        <f>'Class Allocation'!P104</f>
        <v>10691991.773274861</v>
      </c>
      <c r="K42" s="105">
        <f>'Class Allocation'!T104</f>
        <v>910248.4277898334</v>
      </c>
      <c r="L42" s="105">
        <f>'Class Allocation'!X104</f>
        <v>11298701.968709679</v>
      </c>
      <c r="M42" s="105">
        <f>'Class Allocation'!AB104</f>
        <v>845313.9425748944</v>
      </c>
      <c r="N42" s="105">
        <f>'Class Allocation'!AF104</f>
        <v>8712046.9610360041</v>
      </c>
      <c r="O42" s="105">
        <f>'Class Allocation'!AJ104</f>
        <v>20249410.656466782</v>
      </c>
      <c r="P42" s="105">
        <f>'Class Allocation'!AN104</f>
        <v>6665425.4122295957</v>
      </c>
      <c r="Q42" s="105">
        <f>'Class Allocation'!AR104</f>
        <v>2700042.528576727</v>
      </c>
      <c r="R42" s="105">
        <f>'Class Allocation'!AV104</f>
        <v>672578.13477287826</v>
      </c>
      <c r="S42" s="105">
        <f>'Class Allocation'!AZ104</f>
        <v>2559.9738882124675</v>
      </c>
      <c r="T42" s="105">
        <f>'Class Allocation'!BD104</f>
        <v>7135.7079119221899</v>
      </c>
      <c r="U42" s="47"/>
      <c r="V42" s="44">
        <f t="shared" si="0"/>
        <v>0</v>
      </c>
    </row>
    <row r="43" spans="3:40" x14ac:dyDescent="0.25">
      <c r="C43" s="130" t="s">
        <v>60</v>
      </c>
      <c r="D43" s="66"/>
      <c r="E43" s="131"/>
      <c r="F43" s="97"/>
      <c r="G43" s="97"/>
      <c r="H43" s="132">
        <f>'Class Allocation'!H105</f>
        <v>13693336.136216652</v>
      </c>
      <c r="I43" s="132">
        <f>'Class Allocation'!L105</f>
        <v>5222854.3696717191</v>
      </c>
      <c r="J43" s="132">
        <f>'Class Allocation'!P105</f>
        <v>1443162.5212568217</v>
      </c>
      <c r="K43" s="132">
        <f>'Class Allocation'!T105</f>
        <v>122861.71219311358</v>
      </c>
      <c r="L43" s="132">
        <f>'Class Allocation'!X105</f>
        <v>1525053.8501955969</v>
      </c>
      <c r="M43" s="132">
        <f>'Class Allocation'!AB105</f>
        <v>114097.11366119735</v>
      </c>
      <c r="N43" s="132">
        <f>'Class Allocation'!AF105</f>
        <v>1175917.4458984442</v>
      </c>
      <c r="O43" s="132">
        <f>'Class Allocation'!AJ105</f>
        <v>2733184.9066696912</v>
      </c>
      <c r="P43" s="132">
        <f>'Class Allocation'!AN105</f>
        <v>899672.60985052655</v>
      </c>
      <c r="Q43" s="132">
        <f>'Class Allocation'!AR105</f>
        <v>364441.00086021103</v>
      </c>
      <c r="R43" s="132">
        <f>'Class Allocation'!AV105</f>
        <v>90781.921395337849</v>
      </c>
      <c r="S43" s="132">
        <f>'Class Allocation'!AZ105</f>
        <v>345.53509291868397</v>
      </c>
      <c r="T43" s="132">
        <f>'Class Allocation'!BD105</f>
        <v>963.14947107069258</v>
      </c>
      <c r="U43" s="47"/>
      <c r="V43" s="44">
        <f t="shared" si="0"/>
        <v>0</v>
      </c>
    </row>
    <row r="44" spans="3:40" x14ac:dyDescent="0.25">
      <c r="C44" s="14" t="s">
        <v>61</v>
      </c>
      <c r="D44" s="19"/>
      <c r="E44" s="19"/>
      <c r="F44" s="119"/>
      <c r="G44" s="119"/>
      <c r="H44" s="120">
        <f>SUM(H41:H43)</f>
        <v>137355230.93128884</v>
      </c>
      <c r="I44" s="120">
        <f t="shared" ref="I44:T44" si="5">SUM(I41:I43)</f>
        <v>52979795.171095058</v>
      </c>
      <c r="J44" s="120">
        <f t="shared" si="5"/>
        <v>14555432.976800019</v>
      </c>
      <c r="K44" s="120">
        <f t="shared" si="5"/>
        <v>1243109.6570809868</v>
      </c>
      <c r="L44" s="120">
        <f t="shared" si="5"/>
        <v>15173253.5252892</v>
      </c>
      <c r="M44" s="120">
        <f t="shared" si="5"/>
        <v>1135272.1262641181</v>
      </c>
      <c r="N44" s="120">
        <f t="shared" si="5"/>
        <v>11671626.801564995</v>
      </c>
      <c r="O44" s="120">
        <f t="shared" si="5"/>
        <v>27164901.70769361</v>
      </c>
      <c r="P44" s="120">
        <f t="shared" si="5"/>
        <v>8880959.6596711725</v>
      </c>
      <c r="Q44" s="120">
        <f t="shared" si="5"/>
        <v>3640798.3460070756</v>
      </c>
      <c r="R44" s="120">
        <f t="shared" si="5"/>
        <v>897138.4600615236</v>
      </c>
      <c r="S44" s="120">
        <f t="shared" si="5"/>
        <v>3428.4992243573251</v>
      </c>
      <c r="T44" s="120">
        <f t="shared" si="5"/>
        <v>9514.0005366845689</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2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25">
      <c r="C46" s="19" t="s">
        <v>425</v>
      </c>
      <c r="D46" s="19"/>
      <c r="E46" s="19"/>
      <c r="F46" s="119"/>
      <c r="G46" s="119"/>
      <c r="H46" s="120">
        <f>'Class Allocation'!H117</f>
        <v>763037007.18522215</v>
      </c>
      <c r="I46" s="120">
        <f>'Class Allocation'!L117</f>
        <v>293879806.96784073</v>
      </c>
      <c r="J46" s="120">
        <f>'Class Allocation'!P117</f>
        <v>80667195.337362275</v>
      </c>
      <c r="K46" s="120">
        <f>'Class Allocation'!T117</f>
        <v>6892260.1406761929</v>
      </c>
      <c r="L46" s="120">
        <f>'Class Allocation'!X117</f>
        <v>84428268.623305649</v>
      </c>
      <c r="M46" s="120">
        <f>'Class Allocation'!AB117</f>
        <v>6308976.2064649044</v>
      </c>
      <c r="N46" s="120">
        <f>'Class Allocation'!AF117</f>
        <v>65088948.198829547</v>
      </c>
      <c r="O46" s="120">
        <f>'Class Allocation'!AJ117</f>
        <v>150897171.91212428</v>
      </c>
      <c r="P46" s="120">
        <f>'Class Allocation'!AN117</f>
        <v>49400946.359740295</v>
      </c>
      <c r="Q46" s="120">
        <f>'Class Allocation'!AR117</f>
        <v>20321329.735331096</v>
      </c>
      <c r="R46" s="120">
        <f>'Class Allocation'!AV117</f>
        <v>5079688.0448185056</v>
      </c>
      <c r="S46" s="120">
        <f>'Class Allocation'!AZ117</f>
        <v>19417.336432582091</v>
      </c>
      <c r="T46" s="120">
        <f>'Class Allocation'!BD117</f>
        <v>52998.322296159604</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25">
      <c r="C47" s="19" t="s">
        <v>426</v>
      </c>
      <c r="D47" s="19"/>
      <c r="E47" s="19"/>
      <c r="F47" s="119"/>
      <c r="G47" s="119"/>
      <c r="H47" s="120">
        <f>'Class Allocation'!H126</f>
        <v>81185411.398252815</v>
      </c>
      <c r="I47" s="120">
        <f>'Class Allocation'!L126</f>
        <v>27422387.282448493</v>
      </c>
      <c r="J47" s="120">
        <f>'Class Allocation'!P126</f>
        <v>8230717.7056757873</v>
      </c>
      <c r="K47" s="120">
        <f>'Class Allocation'!T126</f>
        <v>677936.24875016813</v>
      </c>
      <c r="L47" s="120">
        <f>'Class Allocation'!X126</f>
        <v>9654562.4673788734</v>
      </c>
      <c r="M47" s="120">
        <f>'Class Allocation'!AB126</f>
        <v>736261.98925528792</v>
      </c>
      <c r="N47" s="120">
        <f>'Class Allocation'!AF126</f>
        <v>7461050.1621342599</v>
      </c>
      <c r="O47" s="120">
        <f>'Class Allocation'!AJ126</f>
        <v>17878223.919609174</v>
      </c>
      <c r="P47" s="120">
        <f>'Class Allocation'!AN126</f>
        <v>6319544.8579146089</v>
      </c>
      <c r="Q47" s="120">
        <f>'Class Allocation'!AR126</f>
        <v>2280331.0185232922</v>
      </c>
      <c r="R47" s="120">
        <f>'Class Allocation'!AV126</f>
        <v>516089.01782325038</v>
      </c>
      <c r="S47" s="120">
        <f>'Class Allocation'!AZ126</f>
        <v>1875.7129412059983</v>
      </c>
      <c r="T47" s="120">
        <f>'Class Allocation'!BD126</f>
        <v>6431.0157984205662</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25">
      <c r="C48" s="19" t="s">
        <v>427</v>
      </c>
      <c r="D48" s="19"/>
      <c r="E48" s="19"/>
      <c r="F48" s="119"/>
      <c r="G48" s="119"/>
      <c r="H48" s="120">
        <f>'Class Allocation'!H130</f>
        <v>563175.22391010192</v>
      </c>
      <c r="I48" s="120">
        <f>'Class Allocation'!L130</f>
        <v>330824.4191315124</v>
      </c>
      <c r="J48" s="120">
        <f>'Class Allocation'!P130</f>
        <v>72947.891054599531</v>
      </c>
      <c r="K48" s="120">
        <f>'Class Allocation'!T130</f>
        <v>6341.9652534865745</v>
      </c>
      <c r="L48" s="120">
        <f>'Class Allocation'!X130</f>
        <v>40830.191511923804</v>
      </c>
      <c r="M48" s="120">
        <f>'Class Allocation'!AB130</f>
        <v>3210.9354210044403</v>
      </c>
      <c r="N48" s="120">
        <f>'Class Allocation'!AF130</f>
        <v>31557.650868934885</v>
      </c>
      <c r="O48" s="120">
        <f>'Class Allocation'!AJ130</f>
        <v>73115.409995004506</v>
      </c>
      <c r="P48" s="120">
        <f>'Class Allocation'!AN130</f>
        <v>0</v>
      </c>
      <c r="Q48" s="120">
        <f>'Class Allocation'!AR130</f>
        <v>0</v>
      </c>
      <c r="R48" s="120">
        <f>'Class Allocation'!AV130</f>
        <v>4300.8538948681116</v>
      </c>
      <c r="S48" s="120">
        <f>'Class Allocation'!AZ130</f>
        <v>18.014774683368309</v>
      </c>
      <c r="T48" s="120">
        <f>'Class Allocation'!BD130</f>
        <v>27.892004084420634</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75" thickBot="1" x14ac:dyDescent="0.3">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75" thickTop="1" x14ac:dyDescent="0.25">
      <c r="B50" s="12" t="s">
        <v>82</v>
      </c>
      <c r="D50" s="6"/>
      <c r="E50" s="47"/>
      <c r="F50" s="93"/>
      <c r="G50" s="93"/>
      <c r="H50" s="105">
        <f>+H39+H44-H46-H47-H48</f>
        <v>2985074070.5094447</v>
      </c>
      <c r="I50" s="105">
        <f t="shared" ref="I50:T50" si="6">+I39+I44-I46-I47-I48</f>
        <v>1145932870.2019184</v>
      </c>
      <c r="J50" s="105">
        <f t="shared" si="6"/>
        <v>314570515.31927472</v>
      </c>
      <c r="K50" s="105">
        <f t="shared" si="6"/>
        <v>26965168.352775779</v>
      </c>
      <c r="L50" s="105">
        <f t="shared" si="6"/>
        <v>330547359.27240008</v>
      </c>
      <c r="M50" s="105">
        <f t="shared" si="6"/>
        <v>24765522.984093953</v>
      </c>
      <c r="N50" s="105">
        <f t="shared" si="6"/>
        <v>255205152.64825886</v>
      </c>
      <c r="O50" s="105">
        <f t="shared" si="6"/>
        <v>592367826.9418</v>
      </c>
      <c r="P50" s="105">
        <f t="shared" si="6"/>
        <v>194094215.41910189</v>
      </c>
      <c r="Q50" s="105">
        <f t="shared" si="6"/>
        <v>80078671.588163212</v>
      </c>
      <c r="R50" s="105">
        <f t="shared" si="6"/>
        <v>20259908.922128256</v>
      </c>
      <c r="S50" s="105">
        <f t="shared" si="6"/>
        <v>77670.761983706063</v>
      </c>
      <c r="T50" s="105">
        <f t="shared" si="6"/>
        <v>209188.09754787694</v>
      </c>
      <c r="U50" s="47"/>
      <c r="V50" s="44">
        <f t="shared" si="0"/>
        <v>0</v>
      </c>
    </row>
    <row r="51" spans="2:22" x14ac:dyDescent="0.2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2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25">
      <c r="C53" s="6" t="s">
        <v>428</v>
      </c>
      <c r="D53" s="19"/>
      <c r="E53" s="19"/>
      <c r="F53" s="119"/>
      <c r="G53" s="119"/>
      <c r="H53" s="120">
        <f>'Class Allocation'!H203</f>
        <v>79074846.326163739</v>
      </c>
      <c r="I53" s="120">
        <f>'Class Allocation'!L203</f>
        <v>29593687.075853921</v>
      </c>
      <c r="J53" s="120">
        <f>'Class Allocation'!P203</f>
        <v>8474301.4206232168</v>
      </c>
      <c r="K53" s="120">
        <f>'Class Allocation'!T203</f>
        <v>698595.69422931189</v>
      </c>
      <c r="L53" s="120">
        <f>'Class Allocation'!X203</f>
        <v>9118767.9719478227</v>
      </c>
      <c r="M53" s="120">
        <f>'Class Allocation'!AB203</f>
        <v>652794.98856383353</v>
      </c>
      <c r="N53" s="120">
        <f>'Class Allocation'!AF203</f>
        <v>6707405.9537196094</v>
      </c>
      <c r="O53" s="120">
        <f>'Class Allocation'!AJ203</f>
        <v>15892773.798273876</v>
      </c>
      <c r="P53" s="120">
        <f>'Class Allocation'!AN203</f>
        <v>5578504.0999505622</v>
      </c>
      <c r="Q53" s="120">
        <f>'Class Allocation'!AR203</f>
        <v>2039596.4295741385</v>
      </c>
      <c r="R53" s="120">
        <f>'Class Allocation'!AV203</f>
        <v>311813.92244238191</v>
      </c>
      <c r="S53" s="120">
        <f>'Class Allocation'!AZ203</f>
        <v>1133.2800919505053</v>
      </c>
      <c r="T53" s="120">
        <f>'Class Allocation'!BD203</f>
        <v>5471.6908931213866</v>
      </c>
      <c r="V53" s="44">
        <f t="shared" si="0"/>
        <v>0</v>
      </c>
    </row>
    <row r="54" spans="2:22" x14ac:dyDescent="0.2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25">
      <c r="C55" s="6" t="s">
        <v>4</v>
      </c>
      <c r="D55" s="19"/>
      <c r="E55" s="19"/>
      <c r="F55" s="119"/>
      <c r="G55" s="119"/>
      <c r="H55" s="120">
        <f>'Class Allocation'!H249</f>
        <v>21321656.820674501</v>
      </c>
      <c r="I55" s="120">
        <f>'Class Allocation'!L249</f>
        <v>12252630.841860246</v>
      </c>
      <c r="J55" s="120">
        <f>'Class Allocation'!P249</f>
        <v>2728608.7117724195</v>
      </c>
      <c r="K55" s="120">
        <f>'Class Allocation'!T249</f>
        <v>239219.4694724312</v>
      </c>
      <c r="L55" s="120">
        <f>'Class Allocation'!X249</f>
        <v>1670498.1981048919</v>
      </c>
      <c r="M55" s="120">
        <f>'Class Allocation'!AB249</f>
        <v>125374.56715620231</v>
      </c>
      <c r="N55" s="120">
        <f>'Class Allocation'!AF249</f>
        <v>1285850.89952556</v>
      </c>
      <c r="O55" s="120">
        <f>'Class Allocation'!AJ249</f>
        <v>2854873.0132057313</v>
      </c>
      <c r="P55" s="120">
        <f>'Class Allocation'!AN249</f>
        <v>0</v>
      </c>
      <c r="Q55" s="120">
        <f>'Class Allocation'!AR249</f>
        <v>0</v>
      </c>
      <c r="R55" s="120">
        <f>'Class Allocation'!AV249</f>
        <v>162862.71610812232</v>
      </c>
      <c r="S55" s="120">
        <f>'Class Allocation'!AZ249</f>
        <v>682.17503005857702</v>
      </c>
      <c r="T55" s="120">
        <f>'Class Allocation'!BD249</f>
        <v>1056.2284388476955</v>
      </c>
      <c r="V55" s="44">
        <f t="shared" si="0"/>
        <v>0</v>
      </c>
    </row>
    <row r="56" spans="2:22" x14ac:dyDescent="0.2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2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25">
      <c r="C58" s="66" t="s">
        <v>184</v>
      </c>
      <c r="D58" s="130"/>
      <c r="E58" s="130"/>
      <c r="F58" s="136"/>
      <c r="G58" s="136"/>
      <c r="H58" s="137">
        <f>'Class Allocation'!H285</f>
        <v>55644448.618107572</v>
      </c>
      <c r="I58" s="137">
        <f>'Class Allocation'!L285</f>
        <v>21386549.22369159</v>
      </c>
      <c r="J58" s="137">
        <f>'Class Allocation'!P285</f>
        <v>5901485.1533215772</v>
      </c>
      <c r="K58" s="137">
        <f>'Class Allocation'!T285</f>
        <v>505102.25154812325</v>
      </c>
      <c r="L58" s="137">
        <f>'Class Allocation'!X285</f>
        <v>6130175.5523607759</v>
      </c>
      <c r="M58" s="137">
        <f>'Class Allocation'!AB285</f>
        <v>466185.62223435321</v>
      </c>
      <c r="N58" s="137">
        <f>'Class Allocation'!AF285</f>
        <v>4733279.8677593647</v>
      </c>
      <c r="O58" s="137">
        <f>'Class Allocation'!AJ285</f>
        <v>11150311.928784009</v>
      </c>
      <c r="P58" s="137">
        <f>'Class Allocation'!AN285</f>
        <v>3554952.9050564594</v>
      </c>
      <c r="Q58" s="137">
        <f>'Class Allocation'!AR285</f>
        <v>1438253.1395013439</v>
      </c>
      <c r="R58" s="137">
        <f>'Class Allocation'!AV285</f>
        <v>372828.52792556392</v>
      </c>
      <c r="S58" s="137">
        <f>'Class Allocation'!AZ285</f>
        <v>1424.1914005935687</v>
      </c>
      <c r="T58" s="137">
        <f>'Class Allocation'!BD285</f>
        <v>3900.2545238150756</v>
      </c>
      <c r="V58" s="44">
        <f t="shared" si="0"/>
        <v>0</v>
      </c>
    </row>
    <row r="59" spans="2:22" x14ac:dyDescent="0.25">
      <c r="B59" s="6" t="s">
        <v>198</v>
      </c>
      <c r="C59" s="19"/>
      <c r="D59" s="19"/>
      <c r="E59" s="19"/>
      <c r="F59" s="119"/>
      <c r="G59" s="119"/>
      <c r="H59" s="120">
        <f>SUM(H53:H58)</f>
        <v>191746962.94345933</v>
      </c>
      <c r="I59" s="120">
        <f t="shared" ref="I59:T59" si="7">SUM(I53:I58)</f>
        <v>78420048.832544506</v>
      </c>
      <c r="J59" s="120">
        <f t="shared" si="7"/>
        <v>20949335.791152194</v>
      </c>
      <c r="K59" s="120">
        <f t="shared" si="7"/>
        <v>1814106.5997986516</v>
      </c>
      <c r="L59" s="120">
        <f t="shared" si="7"/>
        <v>20309127.140099712</v>
      </c>
      <c r="M59" s="120">
        <f t="shared" si="7"/>
        <v>1510924.1204618569</v>
      </c>
      <c r="N59" s="120">
        <f t="shared" si="7"/>
        <v>15346424.235752597</v>
      </c>
      <c r="O59" s="120">
        <f t="shared" si="7"/>
        <v>35967933.675253555</v>
      </c>
      <c r="P59" s="120">
        <f t="shared" si="7"/>
        <v>11354957.498719033</v>
      </c>
      <c r="Q59" s="120">
        <f t="shared" si="7"/>
        <v>4946683.0712440452</v>
      </c>
      <c r="R59" s="120">
        <f t="shared" si="7"/>
        <v>1110941.7676613631</v>
      </c>
      <c r="S59" s="120">
        <f t="shared" si="7"/>
        <v>4343.0904269324847</v>
      </c>
      <c r="T59" s="120">
        <f t="shared" si="7"/>
        <v>12137.120344869247</v>
      </c>
      <c r="V59" s="44">
        <f t="shared" si="0"/>
        <v>0</v>
      </c>
    </row>
    <row r="60" spans="2:22" x14ac:dyDescent="0.2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2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25">
      <c r="B62" s="29" t="s">
        <v>429</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25">
      <c r="C63" s="6" t="s">
        <v>418</v>
      </c>
      <c r="D63" s="19"/>
      <c r="E63" s="19"/>
      <c r="F63" s="119"/>
      <c r="G63" s="119"/>
      <c r="H63" s="120">
        <f>'Class Allocation'!H445</f>
        <v>13869916.074604515</v>
      </c>
      <c r="I63" s="120">
        <f>'Class Allocation'!L445</f>
        <v>5290211.028548928</v>
      </c>
      <c r="J63" s="120">
        <f>'Class Allocation'!P445</f>
        <v>1461772.9024089728</v>
      </c>
      <c r="K63" s="120">
        <f>'Class Allocation'!T445</f>
        <v>124446.25133439919</v>
      </c>
      <c r="L63" s="120">
        <f>'Class Allocation'!X445</f>
        <v>1544717.6149424957</v>
      </c>
      <c r="M63" s="120">
        <f>'Class Allocation'!AB445</f>
        <v>115568.30919553792</v>
      </c>
      <c r="N63" s="120">
        <f>'Class Allocation'!AF445</f>
        <v>1191079.5321296556</v>
      </c>
      <c r="O63" s="120">
        <f>'Class Allocation'!AJ445</f>
        <v>2768426.0234427564</v>
      </c>
      <c r="P63" s="120">
        <f>'Class Allocation'!AN445</f>
        <v>911273.61611769546</v>
      </c>
      <c r="Q63" s="120">
        <f>'Class Allocation'!AR445</f>
        <v>369142.55131136166</v>
      </c>
      <c r="R63" s="120">
        <f>'Class Allocation'!AV445</f>
        <v>91952.687039357115</v>
      </c>
      <c r="S63" s="120">
        <f>'Class Allocation'!AZ445</f>
        <v>349.99166514009818</v>
      </c>
      <c r="T63" s="120">
        <f>'Class Allocation'!BD445</f>
        <v>975.56646821795152</v>
      </c>
      <c r="V63" s="44">
        <f t="shared" si="0"/>
        <v>0</v>
      </c>
    </row>
    <row r="64" spans="2:22" x14ac:dyDescent="0.25">
      <c r="C64" s="6" t="s">
        <v>417</v>
      </c>
      <c r="D64" s="19"/>
      <c r="E64" s="19"/>
      <c r="F64" s="119"/>
      <c r="G64" s="119"/>
      <c r="H64" s="120">
        <f>+'Class Allocation'!H438+'Class Allocation'!H439+'Class Allocation'!H440</f>
        <v>136639431.27885854</v>
      </c>
      <c r="I64" s="120">
        <f>+'Class Allocation'!L438+'Class Allocation'!L439+'Class Allocation'!L440</f>
        <v>46153358.565883972</v>
      </c>
      <c r="J64" s="120">
        <f>+'Class Allocation'!P438+'Class Allocation'!P439+'Class Allocation'!P440</f>
        <v>13852742.34558568</v>
      </c>
      <c r="K64" s="120">
        <f>+'Class Allocation'!T438+'Class Allocation'!T439+'Class Allocation'!T440</f>
        <v>1141003.3142301636</v>
      </c>
      <c r="L64" s="120">
        <f>+'Class Allocation'!X438+'Class Allocation'!X439+'Class Allocation'!X440</f>
        <v>16249149.965103865</v>
      </c>
      <c r="M64" s="120">
        <f>+'Class Allocation'!AB438+'Class Allocation'!AB439+'Class Allocation'!AB440</f>
        <v>1239168.685006487</v>
      </c>
      <c r="N64" s="120">
        <f>+'Class Allocation'!AF438+'Class Allocation'!AF439+'Class Allocation'!AF440</f>
        <v>12557350.308863506</v>
      </c>
      <c r="O64" s="120">
        <f>+'Class Allocation'!AJ438+'Class Allocation'!AJ439+'Class Allocation'!AJ440</f>
        <v>30090016.25511324</v>
      </c>
      <c r="P64" s="120">
        <f>+'Class Allocation'!AN438+'Class Allocation'!AN439+'Class Allocation'!AN440</f>
        <v>10636135.242215086</v>
      </c>
      <c r="Q64" s="120">
        <f>+'Class Allocation'!AR438+'Class Allocation'!AR439+'Class Allocation'!AR440</f>
        <v>3837920.2387741855</v>
      </c>
      <c r="R64" s="120">
        <f>+'Class Allocation'!AV438+'Class Allocation'!AV439+'Class Allocation'!AV440</f>
        <v>868605.68506217177</v>
      </c>
      <c r="S64" s="120">
        <f>+'Class Allocation'!AZ438+'Class Allocation'!AZ439+'Class Allocation'!AZ440</f>
        <v>3156.9261658542064</v>
      </c>
      <c r="T64" s="120">
        <f>+'Class Allocation'!BD438+'Class Allocation'!BD439+'Class Allocation'!BD440</f>
        <v>10823.746854357281</v>
      </c>
      <c r="V64" s="44">
        <f t="shared" si="0"/>
        <v>0</v>
      </c>
    </row>
    <row r="65" spans="1:26" x14ac:dyDescent="0.2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25">
      <c r="C66" s="6" t="s">
        <v>4</v>
      </c>
      <c r="D66" s="19"/>
      <c r="E66" s="19"/>
      <c r="F66" s="119"/>
      <c r="G66" s="119"/>
      <c r="H66" s="120">
        <f>+'Class Allocation'!H443</f>
        <v>17563200.318515733</v>
      </c>
      <c r="I66" s="120">
        <f>+'Class Allocation'!L443</f>
        <v>10159538.587023389</v>
      </c>
      <c r="J66" s="120">
        <f>+'Class Allocation'!P443</f>
        <v>2207194.41268192</v>
      </c>
      <c r="K66" s="120">
        <f>+'Class Allocation'!T443</f>
        <v>189432.82095095442</v>
      </c>
      <c r="L66" s="120">
        <f>+'Class Allocation'!X443</f>
        <v>1551187.0685183231</v>
      </c>
      <c r="M66" s="120">
        <f>+'Class Allocation'!AB443</f>
        <v>90676.361055488858</v>
      </c>
      <c r="N66" s="120">
        <f>+'Class Allocation'!AF443</f>
        <v>1171353.4657106153</v>
      </c>
      <c r="O66" s="120">
        <f>+'Class Allocation'!AJ443</f>
        <v>2064768.8122463676</v>
      </c>
      <c r="P66" s="120">
        <f>+'Class Allocation'!AN443</f>
        <v>0</v>
      </c>
      <c r="Q66" s="120">
        <f>+'Class Allocation'!AR443</f>
        <v>0</v>
      </c>
      <c r="R66" s="120">
        <f>+'Class Allocation'!AV443</f>
        <v>127685.92006016913</v>
      </c>
      <c r="S66" s="120">
        <f>+'Class Allocation'!AZ443</f>
        <v>534.83171861923063</v>
      </c>
      <c r="T66" s="120">
        <f>+'Class Allocation'!BD443</f>
        <v>828.03854988518674</v>
      </c>
      <c r="V66" s="44">
        <f t="shared" si="0"/>
        <v>0</v>
      </c>
    </row>
    <row r="67" spans="1:26" x14ac:dyDescent="0.25">
      <c r="C67" s="66" t="s">
        <v>394</v>
      </c>
      <c r="D67" s="130"/>
      <c r="E67" s="130"/>
      <c r="F67" s="136"/>
      <c r="G67" s="136"/>
      <c r="H67" s="137">
        <f>+'Class Allocation'!H444</f>
        <v>9848887.4020516481</v>
      </c>
      <c r="I67" s="137">
        <f>+'Class Allocation'!L444</f>
        <v>3756525.4521380281</v>
      </c>
      <c r="J67" s="137">
        <f>+'Class Allocation'!P444</f>
        <v>1037990.1829079174</v>
      </c>
      <c r="K67" s="137">
        <f>+'Class Allocation'!T444</f>
        <v>88368.026915755181</v>
      </c>
      <c r="L67" s="137">
        <f>+'Class Allocation'!X444</f>
        <v>1096888.3860364826</v>
      </c>
      <c r="M67" s="137">
        <f>+'Class Allocation'!AB444</f>
        <v>82063.889816636685</v>
      </c>
      <c r="N67" s="137">
        <f>+'Class Allocation'!AF444</f>
        <v>845773.55304349412</v>
      </c>
      <c r="O67" s="137">
        <f>+'Class Allocation'!AJ444</f>
        <v>1965831.3748358251</v>
      </c>
      <c r="P67" s="137">
        <f>+'Class Allocation'!AN444</f>
        <v>647086.19643609005</v>
      </c>
      <c r="Q67" s="137">
        <f>+'Class Allocation'!AR444</f>
        <v>262124.39957213943</v>
      </c>
      <c r="R67" s="137">
        <f>+'Class Allocation'!AV444</f>
        <v>65294.67489892833</v>
      </c>
      <c r="S67" s="137">
        <f>+'Class Allocation'!AZ444</f>
        <v>248.52554861040713</v>
      </c>
      <c r="T67" s="137">
        <f>+'Class Allocation'!BD444</f>
        <v>692.73990174232324</v>
      </c>
      <c r="V67" s="44">
        <f t="shared" si="0"/>
        <v>0</v>
      </c>
    </row>
    <row r="68" spans="1:26" x14ac:dyDescent="0.25">
      <c r="B68" t="s">
        <v>217</v>
      </c>
      <c r="C68" s="6"/>
      <c r="D68" s="19"/>
      <c r="E68" s="19"/>
      <c r="F68" s="119"/>
      <c r="G68" s="119"/>
      <c r="H68" s="120">
        <f>SUM(H63:H67)</f>
        <v>198289579.02005711</v>
      </c>
      <c r="I68" s="120">
        <f t="shared" ref="I68:T68" si="8">SUM(I63:I67)</f>
        <v>74023012.504816994</v>
      </c>
      <c r="J68" s="120">
        <f t="shared" si="8"/>
        <v>20753008.45168056</v>
      </c>
      <c r="K68" s="120">
        <f t="shared" si="8"/>
        <v>1754991.6439008212</v>
      </c>
      <c r="L68" s="120">
        <f t="shared" si="8"/>
        <v>22375555.842091881</v>
      </c>
      <c r="M68" s="120">
        <f t="shared" si="8"/>
        <v>1679538.8843703226</v>
      </c>
      <c r="N68" s="120">
        <f t="shared" si="8"/>
        <v>17260046.002093643</v>
      </c>
      <c r="O68" s="120">
        <f t="shared" si="8"/>
        <v>40351600.145535156</v>
      </c>
      <c r="P68" s="120">
        <f t="shared" si="8"/>
        <v>13461728.227521697</v>
      </c>
      <c r="Q68" s="120">
        <f t="shared" si="8"/>
        <v>5307068.8576867077</v>
      </c>
      <c r="R68" s="120">
        <f t="shared" si="8"/>
        <v>1303813.7929650943</v>
      </c>
      <c r="S68" s="120">
        <f t="shared" si="8"/>
        <v>4919.7238531518069</v>
      </c>
      <c r="T68" s="120">
        <f t="shared" si="8"/>
        <v>14294.943541086413</v>
      </c>
      <c r="V68" s="44">
        <f t="shared" si="0"/>
        <v>0</v>
      </c>
    </row>
    <row r="69" spans="1:26" x14ac:dyDescent="0.2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25">
      <c r="B70" s="29" t="s">
        <v>430</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25">
      <c r="C71" s="19" t="s">
        <v>223</v>
      </c>
      <c r="D71" s="19"/>
      <c r="E71" s="19"/>
      <c r="F71" s="119"/>
      <c r="G71" s="119"/>
      <c r="H71" s="120">
        <f>'Class Allocation'!H454</f>
        <v>21060337.708107933</v>
      </c>
      <c r="I71" s="120">
        <f>'Class Allocation'!L454</f>
        <v>8042366.4042892382</v>
      </c>
      <c r="J71" s="120">
        <f>'Class Allocation'!P454</f>
        <v>2220384.1408292656</v>
      </c>
      <c r="K71" s="120">
        <f>'Class Allocation'!T454</f>
        <v>189136.00581002817</v>
      </c>
      <c r="L71" s="120">
        <f>'Class Allocation'!X454</f>
        <v>2343449.2099835281</v>
      </c>
      <c r="M71" s="120">
        <f>'Class Allocation'!AB454</f>
        <v>175312.93274461449</v>
      </c>
      <c r="N71" s="120">
        <f>'Class Allocation'!AF454</f>
        <v>1806927.0052503978</v>
      </c>
      <c r="O71" s="120">
        <f>'Class Allocation'!AJ454</f>
        <v>4198672.22456103</v>
      </c>
      <c r="P71" s="120">
        <f>'Class Allocation'!AN454</f>
        <v>1381432.1534994566</v>
      </c>
      <c r="Q71" s="120">
        <f>'Class Allocation'!AR454</f>
        <v>560941.80085525638</v>
      </c>
      <c r="R71" s="120">
        <f>'Class Allocation'!AV454</f>
        <v>139705.03572411012</v>
      </c>
      <c r="S71" s="120">
        <f>'Class Allocation'!AZ454</f>
        <v>532.06890227272856</v>
      </c>
      <c r="T71" s="120">
        <f>'Class Allocation'!BD454</f>
        <v>1478.7256587389966</v>
      </c>
      <c r="U71" s="40"/>
      <c r="V71" s="44">
        <f t="shared" si="0"/>
        <v>0</v>
      </c>
    </row>
    <row r="72" spans="1:26" x14ac:dyDescent="0.25">
      <c r="C72" s="130" t="s">
        <v>224</v>
      </c>
      <c r="D72" s="130"/>
      <c r="E72" s="130"/>
      <c r="F72" s="136"/>
      <c r="G72" s="136"/>
      <c r="H72" s="137">
        <f>'Class Allocation'!H456</f>
        <v>10936013.894079404</v>
      </c>
      <c r="I72" s="137">
        <f>'Class Allocation'!L456</f>
        <v>4176164.3121574661</v>
      </c>
      <c r="J72" s="137">
        <f>'Class Allocation'!P456</f>
        <v>1152980.1730080578</v>
      </c>
      <c r="K72" s="137">
        <f>'Class Allocation'!T456</f>
        <v>98212.764490136746</v>
      </c>
      <c r="L72" s="137">
        <f>'Class Allocation'!X456</f>
        <v>1216884.24353152</v>
      </c>
      <c r="M72" s="137">
        <f>'Class Allocation'!AB456</f>
        <v>91034.849245024583</v>
      </c>
      <c r="N72" s="137">
        <f>'Class Allocation'!AF456</f>
        <v>938284.04410619184</v>
      </c>
      <c r="O72" s="137">
        <f>'Class Allocation'!AJ456</f>
        <v>2180246.9846818936</v>
      </c>
      <c r="P72" s="137">
        <f>'Class Allocation'!AN456</f>
        <v>717337.08327867719</v>
      </c>
      <c r="Q72" s="137">
        <f>'Class Allocation'!AR456</f>
        <v>291280.57740314968</v>
      </c>
      <c r="R72" s="137">
        <f>'Class Allocation'!AV456</f>
        <v>72544.715708121817</v>
      </c>
      <c r="S72" s="137">
        <f>'Class Allocation'!AZ456</f>
        <v>276.28773044897628</v>
      </c>
      <c r="T72" s="137">
        <f>'Class Allocation'!BD456</f>
        <v>767.85873871697868</v>
      </c>
      <c r="U72" s="40"/>
      <c r="V72" s="44">
        <f t="shared" si="0"/>
        <v>0</v>
      </c>
    </row>
    <row r="73" spans="1:26" x14ac:dyDescent="0.25">
      <c r="B73" t="s">
        <v>433</v>
      </c>
      <c r="C73" s="19"/>
      <c r="D73" s="19"/>
      <c r="E73" s="19"/>
      <c r="F73" s="119"/>
      <c r="G73" s="119"/>
      <c r="H73" s="120">
        <f>+H72+H71</f>
        <v>31996351.602187335</v>
      </c>
      <c r="I73" s="120">
        <f t="shared" ref="I73:T73" si="9">+I72+I71</f>
        <v>12218530.716446705</v>
      </c>
      <c r="J73" s="120">
        <f t="shared" si="9"/>
        <v>3373364.3138373233</v>
      </c>
      <c r="K73" s="120">
        <f t="shared" si="9"/>
        <v>287348.77030016494</v>
      </c>
      <c r="L73" s="120">
        <f t="shared" si="9"/>
        <v>3560333.4535150481</v>
      </c>
      <c r="M73" s="120">
        <f t="shared" si="9"/>
        <v>266347.78198963904</v>
      </c>
      <c r="N73" s="120">
        <f t="shared" si="9"/>
        <v>2745211.0493565896</v>
      </c>
      <c r="O73" s="120">
        <f t="shared" si="9"/>
        <v>6378919.2092429232</v>
      </c>
      <c r="P73" s="120">
        <f t="shared" si="9"/>
        <v>2098769.2367781335</v>
      </c>
      <c r="Q73" s="120">
        <f t="shared" si="9"/>
        <v>852222.37825840607</v>
      </c>
      <c r="R73" s="120">
        <f t="shared" si="9"/>
        <v>212249.75143223192</v>
      </c>
      <c r="S73" s="120">
        <f t="shared" si="9"/>
        <v>808.35663272170484</v>
      </c>
      <c r="T73" s="120">
        <f t="shared" si="9"/>
        <v>2246.5843974559752</v>
      </c>
      <c r="U73" s="40"/>
      <c r="V73" s="44">
        <f t="shared" si="0"/>
        <v>0</v>
      </c>
    </row>
    <row r="74" spans="1:26" x14ac:dyDescent="0.2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25">
      <c r="B75" s="29" t="s">
        <v>431</v>
      </c>
      <c r="C75" s="19"/>
      <c r="D75" s="19"/>
      <c r="E75" s="19"/>
      <c r="F75" s="119"/>
      <c r="G75" s="119"/>
      <c r="H75" s="120">
        <f>+H59+H68+H73</f>
        <v>422032893.56570381</v>
      </c>
      <c r="I75" s="120">
        <f t="shared" ref="I75:T75" si="10">+I59+I68+I73</f>
        <v>164661592.05380821</v>
      </c>
      <c r="J75" s="120">
        <f t="shared" si="10"/>
        <v>45075708.55667007</v>
      </c>
      <c r="K75" s="120">
        <f t="shared" si="10"/>
        <v>3856447.0139996377</v>
      </c>
      <c r="L75" s="120">
        <f t="shared" si="10"/>
        <v>46245016.435706638</v>
      </c>
      <c r="M75" s="120">
        <f t="shared" si="10"/>
        <v>3456810.7868218184</v>
      </c>
      <c r="N75" s="120">
        <f t="shared" si="10"/>
        <v>35351681.287202828</v>
      </c>
      <c r="O75" s="120">
        <f t="shared" si="10"/>
        <v>82698453.030031636</v>
      </c>
      <c r="P75" s="120">
        <f t="shared" si="10"/>
        <v>26915454.963018864</v>
      </c>
      <c r="Q75" s="120">
        <f t="shared" si="10"/>
        <v>11105974.307189157</v>
      </c>
      <c r="R75" s="120">
        <f t="shared" si="10"/>
        <v>2627005.3120586895</v>
      </c>
      <c r="S75" s="120">
        <f t="shared" si="10"/>
        <v>10071.170912805996</v>
      </c>
      <c r="T75" s="120">
        <f t="shared" si="10"/>
        <v>28678.648283411636</v>
      </c>
      <c r="U75" s="40"/>
      <c r="V75" s="44">
        <f t="shared" si="0"/>
        <v>0</v>
      </c>
    </row>
    <row r="76" spans="1:26" x14ac:dyDescent="0.2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25">
      <c r="H77" s="44"/>
      <c r="I77" s="109"/>
      <c r="J77" s="109"/>
      <c r="K77" s="44"/>
      <c r="L77" s="44"/>
      <c r="M77" s="44"/>
      <c r="N77" s="44"/>
      <c r="O77" s="44"/>
      <c r="P77" s="44"/>
      <c r="Q77" s="44"/>
      <c r="R77" s="44"/>
      <c r="S77" s="44"/>
      <c r="T77" s="44"/>
      <c r="V77" s="44">
        <f t="shared" si="0"/>
        <v>0</v>
      </c>
    </row>
    <row r="78" spans="1:26" ht="18.75" x14ac:dyDescent="0.3">
      <c r="A78" s="118" t="s">
        <v>432</v>
      </c>
      <c r="H78" s="44"/>
      <c r="I78" s="109"/>
      <c r="J78" s="109"/>
      <c r="K78" s="44"/>
      <c r="L78" s="44"/>
      <c r="M78" s="44"/>
      <c r="N78" s="44"/>
      <c r="O78" s="44"/>
      <c r="P78" s="44"/>
      <c r="Q78" s="44"/>
      <c r="R78" s="44"/>
      <c r="S78" s="44"/>
      <c r="T78" s="44"/>
      <c r="V78" s="44">
        <f t="shared" si="0"/>
        <v>0</v>
      </c>
    </row>
    <row r="79" spans="1:26" ht="18.75" x14ac:dyDescent="0.3">
      <c r="A79" s="118"/>
      <c r="B79" s="2" t="s">
        <v>45</v>
      </c>
      <c r="H79" s="44"/>
      <c r="I79" s="109"/>
      <c r="J79" s="109"/>
      <c r="K79" s="44"/>
      <c r="L79" s="44"/>
      <c r="M79" s="44"/>
      <c r="N79" s="44"/>
      <c r="O79" s="44"/>
      <c r="P79" s="44"/>
      <c r="Q79" s="44"/>
      <c r="R79" s="44"/>
      <c r="S79" s="44"/>
      <c r="T79" s="44"/>
      <c r="V79" s="44">
        <f t="shared" si="0"/>
        <v>0</v>
      </c>
    </row>
    <row r="80" spans="1:26" x14ac:dyDescent="0.25">
      <c r="C80" s="5" t="s">
        <v>9</v>
      </c>
      <c r="D80" s="6"/>
      <c r="H80" s="44"/>
      <c r="I80" s="109"/>
      <c r="J80" s="109"/>
      <c r="K80" s="44"/>
      <c r="L80" s="44"/>
      <c r="M80" s="44"/>
      <c r="N80" s="44"/>
      <c r="O80" s="44"/>
      <c r="P80" s="44"/>
      <c r="Q80" s="44"/>
      <c r="R80" s="44"/>
      <c r="S80" s="44"/>
      <c r="T80" s="44"/>
      <c r="V80" s="44">
        <f t="shared" ref="V80:V143" si="11">SUM(I80:T80)-H80</f>
        <v>0</v>
      </c>
    </row>
    <row r="81" spans="3:22" x14ac:dyDescent="0.25">
      <c r="C81" s="5"/>
      <c r="D81" s="6" t="s">
        <v>418</v>
      </c>
      <c r="H81" s="44">
        <f>'Class Allocation'!I19</f>
        <v>0</v>
      </c>
      <c r="I81" s="44">
        <f>'Class Allocation'!M19</f>
        <v>0</v>
      </c>
      <c r="J81" s="44">
        <f>'Class Allocation'!Q19</f>
        <v>0</v>
      </c>
      <c r="K81" s="44">
        <f>'Class Allocation'!U19</f>
        <v>0</v>
      </c>
      <c r="L81" s="44">
        <f>'Class Allocation'!Y19</f>
        <v>0</v>
      </c>
      <c r="M81" s="44">
        <f>'Class Allocation'!AC19</f>
        <v>0</v>
      </c>
      <c r="N81" s="44">
        <f>'Class Allocation'!AG19</f>
        <v>0</v>
      </c>
      <c r="O81" s="44">
        <f>'Class Allocation'!AK19</f>
        <v>0</v>
      </c>
      <c r="P81" s="44">
        <f>'Class Allocation'!AO19</f>
        <v>0</v>
      </c>
      <c r="Q81" s="44">
        <f>'Class Allocation'!AS19</f>
        <v>0</v>
      </c>
      <c r="R81" s="44">
        <f>'Class Allocation'!AW19</f>
        <v>0</v>
      </c>
      <c r="S81" s="44">
        <f>'Class Allocation'!BA19</f>
        <v>0</v>
      </c>
      <c r="T81" s="44">
        <f>'Class Allocation'!BE19</f>
        <v>0</v>
      </c>
      <c r="V81" s="44">
        <f t="shared" si="11"/>
        <v>0</v>
      </c>
    </row>
    <row r="82" spans="3:22" x14ac:dyDescent="0.25">
      <c r="C82" s="6"/>
      <c r="D82" s="6" t="s">
        <v>417</v>
      </c>
      <c r="H82" s="44">
        <f>'Class Allocation'!I27</f>
        <v>0</v>
      </c>
      <c r="I82" s="44">
        <f>'Class Allocation'!M27</f>
        <v>0</v>
      </c>
      <c r="J82" s="44">
        <f>'Class Allocation'!Q27</f>
        <v>0</v>
      </c>
      <c r="K82" s="44">
        <f>'Class Allocation'!U27</f>
        <v>0</v>
      </c>
      <c r="L82" s="44">
        <f>'Class Allocation'!Y27</f>
        <v>0</v>
      </c>
      <c r="M82" s="44">
        <f>'Class Allocation'!AC27</f>
        <v>0</v>
      </c>
      <c r="N82" s="44">
        <f>'Class Allocation'!AG27</f>
        <v>0</v>
      </c>
      <c r="O82" s="44">
        <f>'Class Allocation'!AK27</f>
        <v>0</v>
      </c>
      <c r="P82" s="44">
        <f>'Class Allocation'!AO27</f>
        <v>0</v>
      </c>
      <c r="Q82" s="44">
        <f>'Class Allocation'!AS27</f>
        <v>0</v>
      </c>
      <c r="R82" s="44">
        <f>'Class Allocation'!AW27</f>
        <v>0</v>
      </c>
      <c r="S82" s="44">
        <f>'Class Allocation'!BA27</f>
        <v>0</v>
      </c>
      <c r="T82" s="44">
        <f>'Class Allocation'!BE27</f>
        <v>0</v>
      </c>
      <c r="V82" s="44">
        <f t="shared" si="11"/>
        <v>0</v>
      </c>
    </row>
    <row r="83" spans="3:22" x14ac:dyDescent="0.2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2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25">
      <c r="C85" s="6"/>
      <c r="D85" s="6" t="s">
        <v>394</v>
      </c>
      <c r="H85" s="44">
        <f>'Class Allocation'!I68</f>
        <v>0</v>
      </c>
      <c r="I85" s="44">
        <f>'Class Allocation'!M68</f>
        <v>0</v>
      </c>
      <c r="J85" s="44">
        <f>'Class Allocation'!Q68</f>
        <v>0</v>
      </c>
      <c r="K85" s="44">
        <f>'Class Allocation'!U68</f>
        <v>0</v>
      </c>
      <c r="L85" s="44">
        <f>'Class Allocation'!Y68</f>
        <v>0</v>
      </c>
      <c r="M85" s="44">
        <f>'Class Allocation'!AC68</f>
        <v>0</v>
      </c>
      <c r="N85" s="44">
        <f>'Class Allocation'!AG68</f>
        <v>0</v>
      </c>
      <c r="O85" s="44">
        <f>'Class Allocation'!AK68</f>
        <v>0</v>
      </c>
      <c r="P85" s="44">
        <f>'Class Allocation'!AO68</f>
        <v>0</v>
      </c>
      <c r="Q85" s="44">
        <f>'Class Allocation'!AS68</f>
        <v>0</v>
      </c>
      <c r="R85" s="44">
        <f>'Class Allocation'!AW68</f>
        <v>0</v>
      </c>
      <c r="S85" s="44">
        <f>'Class Allocation'!BA68</f>
        <v>0</v>
      </c>
      <c r="T85" s="44">
        <f>'Class Allocation'!BE68</f>
        <v>0</v>
      </c>
      <c r="V85" s="44">
        <f t="shared" si="11"/>
        <v>0</v>
      </c>
    </row>
    <row r="86" spans="3:22" x14ac:dyDescent="0.25">
      <c r="C86" s="6"/>
      <c r="D86" s="66" t="s">
        <v>419</v>
      </c>
      <c r="H86" s="44">
        <f>SUM('Class Allocation'!I72:I73)</f>
        <v>0</v>
      </c>
      <c r="I86" s="44">
        <f>SUM('Class Allocation'!M72:M73)</f>
        <v>0</v>
      </c>
      <c r="J86" s="44">
        <f>SUM('Class Allocation'!Q72:Q73)</f>
        <v>0</v>
      </c>
      <c r="K86" s="44">
        <f>SUM('Class Allocation'!U72:U73)</f>
        <v>0</v>
      </c>
      <c r="L86" s="44">
        <f>SUM('Class Allocation'!Y72:Y73)</f>
        <v>0</v>
      </c>
      <c r="M86" s="44">
        <f>SUM('Class Allocation'!AC72:AC73)</f>
        <v>0</v>
      </c>
      <c r="N86" s="44">
        <f>SUM('Class Allocation'!AG72:AG73)</f>
        <v>0</v>
      </c>
      <c r="O86" s="44">
        <f>SUM('Class Allocation'!AK72:AK73)</f>
        <v>0</v>
      </c>
      <c r="P86" s="44">
        <f>SUM('Class Allocation'!AO72:AO73)</f>
        <v>0</v>
      </c>
      <c r="Q86" s="44">
        <f>SUM('Class Allocation'!AS72:AS73)</f>
        <v>0</v>
      </c>
      <c r="R86" s="44">
        <f>SUM('Class Allocation'!AW72:AW73)</f>
        <v>0</v>
      </c>
      <c r="S86" s="44">
        <f>SUM('Class Allocation'!BA72:BA73)</f>
        <v>0</v>
      </c>
      <c r="T86" s="44">
        <f>SUM('Class Allocation'!BE72:BE73)</f>
        <v>0</v>
      </c>
      <c r="V86" s="44">
        <f t="shared" si="11"/>
        <v>0</v>
      </c>
    </row>
    <row r="87" spans="3:22" x14ac:dyDescent="0.25">
      <c r="C87" s="6"/>
      <c r="D87" s="6" t="s">
        <v>420</v>
      </c>
      <c r="H87" s="44">
        <f>SUM(H81:H86)</f>
        <v>0</v>
      </c>
      <c r="I87" s="44">
        <f t="shared" ref="I87:T87" si="12">SUM(I81:I86)</f>
        <v>0</v>
      </c>
      <c r="J87" s="44">
        <f t="shared" si="12"/>
        <v>0</v>
      </c>
      <c r="K87" s="44">
        <f t="shared" si="12"/>
        <v>0</v>
      </c>
      <c r="L87" s="44">
        <f t="shared" si="12"/>
        <v>0</v>
      </c>
      <c r="M87" s="44">
        <f t="shared" si="12"/>
        <v>0</v>
      </c>
      <c r="N87" s="44">
        <f t="shared" si="12"/>
        <v>0</v>
      </c>
      <c r="O87" s="44">
        <f t="shared" si="12"/>
        <v>0</v>
      </c>
      <c r="P87" s="44">
        <f t="shared" si="12"/>
        <v>0</v>
      </c>
      <c r="Q87" s="44">
        <f t="shared" si="12"/>
        <v>0</v>
      </c>
      <c r="R87" s="44">
        <f t="shared" si="12"/>
        <v>0</v>
      </c>
      <c r="S87" s="44">
        <f t="shared" si="12"/>
        <v>0</v>
      </c>
      <c r="T87" s="44">
        <f t="shared" si="12"/>
        <v>0</v>
      </c>
      <c r="V87" s="44">
        <f t="shared" si="11"/>
        <v>0</v>
      </c>
    </row>
    <row r="88" spans="3:22" x14ac:dyDescent="0.25">
      <c r="C88" s="6"/>
      <c r="D88" s="6"/>
      <c r="H88" s="44"/>
      <c r="I88" s="44"/>
      <c r="J88" s="44"/>
      <c r="K88" s="44"/>
      <c r="L88" s="44"/>
      <c r="M88" s="44"/>
      <c r="N88" s="44"/>
      <c r="O88" s="44"/>
      <c r="P88" s="44"/>
      <c r="Q88" s="44"/>
      <c r="R88" s="44"/>
      <c r="S88" s="44"/>
      <c r="T88" s="44"/>
      <c r="V88" s="44">
        <f t="shared" si="11"/>
        <v>0</v>
      </c>
    </row>
    <row r="89" spans="3:22" x14ac:dyDescent="0.25">
      <c r="C89" s="7" t="s">
        <v>421</v>
      </c>
      <c r="D89" s="6"/>
      <c r="H89" s="44"/>
      <c r="I89" s="44"/>
      <c r="J89" s="44"/>
      <c r="K89" s="44"/>
      <c r="L89" s="44"/>
      <c r="M89" s="44"/>
      <c r="N89" s="44"/>
      <c r="O89" s="44"/>
      <c r="P89" s="44"/>
      <c r="Q89" s="44"/>
      <c r="R89" s="44"/>
      <c r="S89" s="44"/>
      <c r="T89" s="44"/>
      <c r="V89" s="44">
        <f t="shared" si="11"/>
        <v>0</v>
      </c>
    </row>
    <row r="90" spans="3:22" x14ac:dyDescent="0.25">
      <c r="C90" s="6"/>
      <c r="D90" s="6" t="s">
        <v>417</v>
      </c>
      <c r="H90" s="44">
        <f>'Class Allocation'!I80</f>
        <v>0</v>
      </c>
      <c r="I90" s="44">
        <f>'Class Allocation'!M80</f>
        <v>0</v>
      </c>
      <c r="J90" s="44">
        <f>'Class Allocation'!Q80</f>
        <v>0</v>
      </c>
      <c r="K90" s="44">
        <f>'Class Allocation'!U80</f>
        <v>0</v>
      </c>
      <c r="L90" s="44">
        <f>'Class Allocation'!Y80</f>
        <v>0</v>
      </c>
      <c r="M90" s="44">
        <f>'Class Allocation'!AC80</f>
        <v>0</v>
      </c>
      <c r="N90" s="44">
        <f>'Class Allocation'!AG80</f>
        <v>0</v>
      </c>
      <c r="O90" s="44">
        <f>'Class Allocation'!AK80</f>
        <v>0</v>
      </c>
      <c r="P90" s="44">
        <f>'Class Allocation'!AO80</f>
        <v>0</v>
      </c>
      <c r="Q90" s="44">
        <f>'Class Allocation'!AS80</f>
        <v>0</v>
      </c>
      <c r="R90" s="44">
        <f>'Class Allocation'!AW80</f>
        <v>0</v>
      </c>
      <c r="S90" s="44">
        <f>'Class Allocation'!BA80</f>
        <v>0</v>
      </c>
      <c r="T90" s="44">
        <f>'Class Allocation'!BE80</f>
        <v>0</v>
      </c>
      <c r="V90" s="44">
        <f t="shared" si="11"/>
        <v>0</v>
      </c>
    </row>
    <row r="91" spans="3:22" x14ac:dyDescent="0.2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2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25">
      <c r="C93" s="6"/>
      <c r="D93" s="66" t="s">
        <v>394</v>
      </c>
      <c r="H93" s="44">
        <f>'Class Allocation'!I83</f>
        <v>0</v>
      </c>
      <c r="I93" s="44">
        <f>'Class Allocation'!M83</f>
        <v>0</v>
      </c>
      <c r="J93" s="44">
        <f>'Class Allocation'!Q83</f>
        <v>0</v>
      </c>
      <c r="K93" s="44">
        <f>'Class Allocation'!U83</f>
        <v>0</v>
      </c>
      <c r="L93" s="44">
        <f>'Class Allocation'!Y83</f>
        <v>0</v>
      </c>
      <c r="M93" s="44">
        <f>'Class Allocation'!AC83</f>
        <v>0</v>
      </c>
      <c r="N93" s="44">
        <f>'Class Allocation'!AG83</f>
        <v>0</v>
      </c>
      <c r="O93" s="44">
        <f>'Class Allocation'!AK83</f>
        <v>0</v>
      </c>
      <c r="P93" s="44">
        <f>'Class Allocation'!AO83</f>
        <v>0</v>
      </c>
      <c r="Q93" s="44">
        <f>'Class Allocation'!AS83</f>
        <v>0</v>
      </c>
      <c r="R93" s="44">
        <f>'Class Allocation'!AW83</f>
        <v>0</v>
      </c>
      <c r="S93" s="44">
        <f>'Class Allocation'!BA83</f>
        <v>0</v>
      </c>
      <c r="T93" s="44">
        <f>'Class Allocation'!BE83</f>
        <v>0</v>
      </c>
      <c r="V93" s="44">
        <f t="shared" si="11"/>
        <v>0</v>
      </c>
    </row>
    <row r="94" spans="3:22" x14ac:dyDescent="0.25">
      <c r="C94" s="6"/>
      <c r="D94" s="6" t="s">
        <v>423</v>
      </c>
      <c r="H94" s="44">
        <f>SUM(H90:H93)</f>
        <v>0</v>
      </c>
      <c r="I94" s="44">
        <f t="shared" ref="I94:T94" si="13">SUM(I90:I93)</f>
        <v>0</v>
      </c>
      <c r="J94" s="44">
        <f t="shared" si="13"/>
        <v>0</v>
      </c>
      <c r="K94" s="44">
        <f t="shared" si="13"/>
        <v>0</v>
      </c>
      <c r="L94" s="44">
        <f t="shared" si="13"/>
        <v>0</v>
      </c>
      <c r="M94" s="44">
        <f t="shared" si="13"/>
        <v>0</v>
      </c>
      <c r="N94" s="44">
        <f t="shared" si="13"/>
        <v>0</v>
      </c>
      <c r="O94" s="44">
        <f t="shared" si="13"/>
        <v>0</v>
      </c>
      <c r="P94" s="44">
        <f t="shared" si="13"/>
        <v>0</v>
      </c>
      <c r="Q94" s="44">
        <f t="shared" si="13"/>
        <v>0</v>
      </c>
      <c r="R94" s="44">
        <f t="shared" si="13"/>
        <v>0</v>
      </c>
      <c r="S94" s="44">
        <f t="shared" si="13"/>
        <v>0</v>
      </c>
      <c r="T94" s="44">
        <f t="shared" si="13"/>
        <v>0</v>
      </c>
      <c r="V94" s="44">
        <f t="shared" si="11"/>
        <v>0</v>
      </c>
    </row>
    <row r="95" spans="3:22" x14ac:dyDescent="0.25">
      <c r="C95" s="6"/>
      <c r="D95" s="6"/>
      <c r="H95" s="44"/>
      <c r="I95" s="44"/>
      <c r="J95" s="44"/>
      <c r="K95" s="44"/>
      <c r="L95" s="44"/>
      <c r="M95" s="44"/>
      <c r="N95" s="44"/>
      <c r="O95" s="44"/>
      <c r="P95" s="44"/>
      <c r="Q95" s="44"/>
      <c r="R95" s="44"/>
      <c r="S95" s="44"/>
      <c r="T95" s="44"/>
      <c r="V95" s="44">
        <f t="shared" si="11"/>
        <v>0</v>
      </c>
    </row>
    <row r="96" spans="3:22" x14ac:dyDescent="0.25">
      <c r="C96" s="7" t="s">
        <v>422</v>
      </c>
      <c r="D96" s="6"/>
      <c r="H96" s="44"/>
      <c r="I96" s="44"/>
      <c r="J96" s="44"/>
      <c r="K96" s="44"/>
      <c r="L96" s="44"/>
      <c r="M96" s="44"/>
      <c r="N96" s="44"/>
      <c r="O96" s="44"/>
      <c r="P96" s="44"/>
      <c r="Q96" s="44"/>
      <c r="R96" s="44"/>
      <c r="S96" s="44"/>
      <c r="T96" s="44"/>
      <c r="V96" s="44">
        <f t="shared" si="11"/>
        <v>0</v>
      </c>
    </row>
    <row r="97" spans="3:22" x14ac:dyDescent="0.25">
      <c r="C97" s="7"/>
      <c r="D97" s="6" t="s">
        <v>418</v>
      </c>
      <c r="H97" s="44">
        <f>+'Class Allocation'!I97</f>
        <v>0</v>
      </c>
      <c r="I97" s="44">
        <f>+'Class Allocation'!M97</f>
        <v>0</v>
      </c>
      <c r="J97" s="44">
        <f>+'Class Allocation'!Q97</f>
        <v>0</v>
      </c>
      <c r="K97" s="44">
        <f>+'Class Allocation'!U97</f>
        <v>0</v>
      </c>
      <c r="L97" s="44">
        <f>+'Class Allocation'!Y97</f>
        <v>0</v>
      </c>
      <c r="M97" s="44">
        <f>+'Class Allocation'!AC97</f>
        <v>0</v>
      </c>
      <c r="N97" s="44">
        <f>+'Class Allocation'!AG97</f>
        <v>0</v>
      </c>
      <c r="O97" s="44">
        <f>+'Class Allocation'!AK97</f>
        <v>0</v>
      </c>
      <c r="P97" s="44">
        <f>+'Class Allocation'!AO97</f>
        <v>0</v>
      </c>
      <c r="Q97" s="44">
        <f>+'Class Allocation'!AS97</f>
        <v>0</v>
      </c>
      <c r="R97" s="44">
        <f>+'Class Allocation'!AW97</f>
        <v>0</v>
      </c>
      <c r="S97" s="44">
        <f>+'Class Allocation'!BA97</f>
        <v>0</v>
      </c>
      <c r="T97" s="44">
        <f>+'Class Allocation'!BE97</f>
        <v>0</v>
      </c>
      <c r="V97" s="44">
        <f t="shared" si="11"/>
        <v>0</v>
      </c>
    </row>
    <row r="98" spans="3:22" x14ac:dyDescent="0.25">
      <c r="C98" s="6"/>
      <c r="D98" s="6" t="s">
        <v>417</v>
      </c>
      <c r="H98" s="44">
        <f>SUM('Class Allocation'!I90:I92)</f>
        <v>0</v>
      </c>
      <c r="I98" s="44">
        <f>SUM('Class Allocation'!M90:M92)</f>
        <v>0</v>
      </c>
      <c r="J98" s="44">
        <f>SUM('Class Allocation'!Q90:Q92)</f>
        <v>0</v>
      </c>
      <c r="K98" s="44">
        <f>SUM('Class Allocation'!U90:U92)</f>
        <v>0</v>
      </c>
      <c r="L98" s="44">
        <f>SUM('Class Allocation'!Y90:Y92)</f>
        <v>0</v>
      </c>
      <c r="M98" s="44">
        <f>SUM('Class Allocation'!AC90:AC92)</f>
        <v>0</v>
      </c>
      <c r="N98" s="44">
        <f>SUM('Class Allocation'!AG90:AG92)</f>
        <v>0</v>
      </c>
      <c r="O98" s="44">
        <f>SUM('Class Allocation'!AK90:AK92)</f>
        <v>0</v>
      </c>
      <c r="P98" s="44">
        <f>SUM('Class Allocation'!AO90:AO92)</f>
        <v>0</v>
      </c>
      <c r="Q98" s="44">
        <f>SUM('Class Allocation'!AS90:AS92)</f>
        <v>0</v>
      </c>
      <c r="R98" s="44">
        <f>SUM('Class Allocation'!AW90:AW92)</f>
        <v>0</v>
      </c>
      <c r="S98" s="44">
        <f>SUM('Class Allocation'!BA90:BA92)</f>
        <v>0</v>
      </c>
      <c r="T98" s="44">
        <f>SUM('Class Allocation'!BE90:BE92)</f>
        <v>0</v>
      </c>
      <c r="V98" s="44">
        <f t="shared" si="11"/>
        <v>0</v>
      </c>
    </row>
    <row r="99" spans="3:22" x14ac:dyDescent="0.2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2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25">
      <c r="C101" s="6"/>
      <c r="D101" s="66" t="s">
        <v>394</v>
      </c>
      <c r="H101" s="44">
        <f>'Class Allocation'!I96</f>
        <v>0</v>
      </c>
      <c r="I101" s="44">
        <f>'Class Allocation'!M96</f>
        <v>0</v>
      </c>
      <c r="J101" s="44">
        <f>'Class Allocation'!Q96</f>
        <v>0</v>
      </c>
      <c r="K101" s="44">
        <f>'Class Allocation'!U96</f>
        <v>0</v>
      </c>
      <c r="L101" s="44">
        <f>'Class Allocation'!Y96</f>
        <v>0</v>
      </c>
      <c r="M101" s="44">
        <f>'Class Allocation'!AC96</f>
        <v>0</v>
      </c>
      <c r="N101" s="44">
        <f>'Class Allocation'!AG96</f>
        <v>0</v>
      </c>
      <c r="O101" s="44">
        <f>'Class Allocation'!AK96</f>
        <v>0</v>
      </c>
      <c r="P101" s="44">
        <f>'Class Allocation'!AO96</f>
        <v>0</v>
      </c>
      <c r="Q101" s="44">
        <f>'Class Allocation'!AS96</f>
        <v>0</v>
      </c>
      <c r="R101" s="44">
        <f>'Class Allocation'!AW96</f>
        <v>0</v>
      </c>
      <c r="S101" s="44">
        <f>'Class Allocation'!BA96</f>
        <v>0</v>
      </c>
      <c r="T101" s="44">
        <f>'Class Allocation'!BE96</f>
        <v>0</v>
      </c>
      <c r="V101" s="44">
        <f t="shared" si="11"/>
        <v>0</v>
      </c>
    </row>
    <row r="102" spans="3:22" x14ac:dyDescent="0.25">
      <c r="C102" s="6"/>
      <c r="D102" s="6" t="s">
        <v>424</v>
      </c>
      <c r="H102" s="44">
        <f>SUM(H97:H101)</f>
        <v>0</v>
      </c>
      <c r="I102" s="44">
        <f t="shared" ref="I102:T102" si="14">SUM(I97:I101)</f>
        <v>0</v>
      </c>
      <c r="J102" s="44">
        <f t="shared" si="14"/>
        <v>0</v>
      </c>
      <c r="K102" s="44">
        <f t="shared" si="14"/>
        <v>0</v>
      </c>
      <c r="L102" s="44">
        <f t="shared" si="14"/>
        <v>0</v>
      </c>
      <c r="M102" s="44">
        <f t="shared" si="14"/>
        <v>0</v>
      </c>
      <c r="N102" s="44">
        <f t="shared" si="14"/>
        <v>0</v>
      </c>
      <c r="O102" s="44">
        <f t="shared" si="14"/>
        <v>0</v>
      </c>
      <c r="P102" s="44">
        <f t="shared" si="14"/>
        <v>0</v>
      </c>
      <c r="Q102" s="44">
        <f t="shared" si="14"/>
        <v>0</v>
      </c>
      <c r="R102" s="44">
        <f t="shared" si="14"/>
        <v>0</v>
      </c>
      <c r="S102" s="44">
        <f t="shared" si="14"/>
        <v>0</v>
      </c>
      <c r="T102" s="44">
        <f t="shared" si="14"/>
        <v>0</v>
      </c>
      <c r="V102" s="44">
        <f t="shared" si="11"/>
        <v>0</v>
      </c>
    </row>
    <row r="103" spans="3:22" x14ac:dyDescent="0.25">
      <c r="C103" s="6"/>
      <c r="D103" s="6"/>
      <c r="H103" s="44"/>
      <c r="I103" s="44"/>
      <c r="J103" s="44"/>
      <c r="K103" s="44"/>
      <c r="L103" s="44"/>
      <c r="M103" s="44"/>
      <c r="N103" s="44"/>
      <c r="O103" s="44"/>
      <c r="P103" s="44"/>
      <c r="Q103" s="44"/>
      <c r="R103" s="44"/>
      <c r="S103" s="44"/>
      <c r="T103" s="44"/>
      <c r="V103" s="44">
        <f t="shared" si="11"/>
        <v>0</v>
      </c>
    </row>
    <row r="104" spans="3:22" x14ac:dyDescent="0.25">
      <c r="C104" s="7" t="s">
        <v>56</v>
      </c>
      <c r="D104" s="6"/>
      <c r="H104" s="105">
        <f>+H87+H94-H102</f>
        <v>0</v>
      </c>
      <c r="I104" s="105">
        <f t="shared" ref="I104:T104" si="15">+I87+I94-I102</f>
        <v>0</v>
      </c>
      <c r="J104" s="105">
        <f t="shared" si="15"/>
        <v>0</v>
      </c>
      <c r="K104" s="105">
        <f t="shared" si="15"/>
        <v>0</v>
      </c>
      <c r="L104" s="105">
        <f t="shared" si="15"/>
        <v>0</v>
      </c>
      <c r="M104" s="105">
        <f t="shared" si="15"/>
        <v>0</v>
      </c>
      <c r="N104" s="105">
        <f t="shared" si="15"/>
        <v>0</v>
      </c>
      <c r="O104" s="105">
        <f t="shared" si="15"/>
        <v>0</v>
      </c>
      <c r="P104" s="105">
        <f t="shared" si="15"/>
        <v>0</v>
      </c>
      <c r="Q104" s="105">
        <f t="shared" si="15"/>
        <v>0</v>
      </c>
      <c r="R104" s="105">
        <f t="shared" si="15"/>
        <v>0</v>
      </c>
      <c r="S104" s="105">
        <f t="shared" si="15"/>
        <v>0</v>
      </c>
      <c r="T104" s="105">
        <f t="shared" si="15"/>
        <v>0</v>
      </c>
      <c r="V104" s="44">
        <f t="shared" si="11"/>
        <v>0</v>
      </c>
    </row>
    <row r="105" spans="3:22" x14ac:dyDescent="0.25">
      <c r="C105" s="7"/>
      <c r="D105" s="6"/>
      <c r="H105" s="105"/>
      <c r="I105" s="105"/>
      <c r="J105" s="105"/>
      <c r="K105" s="105"/>
      <c r="L105" s="105"/>
      <c r="M105" s="105"/>
      <c r="N105" s="105"/>
      <c r="O105" s="105"/>
      <c r="P105" s="105"/>
      <c r="Q105" s="105"/>
      <c r="R105" s="105"/>
      <c r="S105" s="105"/>
      <c r="T105" s="105"/>
      <c r="V105" s="44">
        <f t="shared" si="11"/>
        <v>0</v>
      </c>
    </row>
    <row r="106" spans="3:22" x14ac:dyDescent="0.25">
      <c r="C106" s="7" t="s">
        <v>57</v>
      </c>
      <c r="D106" s="6"/>
      <c r="H106" s="105"/>
      <c r="I106" s="105"/>
      <c r="J106" s="105"/>
      <c r="K106" s="105"/>
      <c r="L106" s="105"/>
      <c r="M106" s="105"/>
      <c r="N106" s="105"/>
      <c r="O106" s="105"/>
      <c r="P106" s="105"/>
      <c r="Q106" s="105"/>
      <c r="R106" s="105"/>
      <c r="S106" s="105"/>
      <c r="T106" s="105"/>
      <c r="V106" s="44">
        <f t="shared" si="11"/>
        <v>0</v>
      </c>
    </row>
    <row r="107" spans="3:22" x14ac:dyDescent="0.25">
      <c r="C107" s="6" t="s">
        <v>58</v>
      </c>
      <c r="D107" s="6"/>
      <c r="H107" s="105">
        <f>'Class Allocation'!I103</f>
        <v>70863851.143333122</v>
      </c>
      <c r="I107" s="105">
        <f>'Class Allocation'!M103</f>
        <v>23840483.541856833</v>
      </c>
      <c r="J107" s="105">
        <f>'Class Allocation'!Q103</f>
        <v>7105534.1076109074</v>
      </c>
      <c r="K107" s="105">
        <f>'Class Allocation'!U103</f>
        <v>594982.0150366982</v>
      </c>
      <c r="L107" s="105">
        <f>'Class Allocation'!Y103</f>
        <v>8366489.4208079632</v>
      </c>
      <c r="M107" s="105">
        <f>'Class Allocation'!AC103</f>
        <v>645908.29669828375</v>
      </c>
      <c r="N107" s="105">
        <f>'Class Allocation'!AG103</f>
        <v>6522825.2766234465</v>
      </c>
      <c r="O107" s="105">
        <f>'Class Allocation'!AK103</f>
        <v>15663276.194933377</v>
      </c>
      <c r="P107" s="105">
        <f>'Class Allocation'!AO103</f>
        <v>5577244.1874604309</v>
      </c>
      <c r="Q107" s="105">
        <f>'Class Allocation'!AS103</f>
        <v>2060343.0133021744</v>
      </c>
      <c r="R107" s="105">
        <f>'Class Allocation'!AW103</f>
        <v>479229.23197507352</v>
      </c>
      <c r="S107" s="105">
        <f>'Class Allocation'!BA103</f>
        <v>1730.1374162643867</v>
      </c>
      <c r="T107" s="105">
        <f>'Class Allocation'!BE103</f>
        <v>5805.7196116587229</v>
      </c>
      <c r="V107" s="44">
        <f t="shared" si="11"/>
        <v>0</v>
      </c>
    </row>
    <row r="108" spans="3:22" x14ac:dyDescent="0.25">
      <c r="C108" s="6" t="s">
        <v>59</v>
      </c>
      <c r="D108" s="6"/>
      <c r="H108" s="120">
        <f>'Class Allocation'!I104</f>
        <v>0</v>
      </c>
      <c r="I108" s="120">
        <f>'Class Allocation'!M104</f>
        <v>0</v>
      </c>
      <c r="J108" s="120">
        <f>'Class Allocation'!Q104</f>
        <v>0</v>
      </c>
      <c r="K108" s="120">
        <f>'Class Allocation'!U104</f>
        <v>0</v>
      </c>
      <c r="L108" s="120">
        <f>'Class Allocation'!Y104</f>
        <v>0</v>
      </c>
      <c r="M108" s="120">
        <f>'Class Allocation'!AC104</f>
        <v>0</v>
      </c>
      <c r="N108" s="120">
        <f>'Class Allocation'!AG104</f>
        <v>0</v>
      </c>
      <c r="O108" s="120">
        <f>'Class Allocation'!AK104</f>
        <v>0</v>
      </c>
      <c r="P108" s="120">
        <f>'Class Allocation'!AO104</f>
        <v>0</v>
      </c>
      <c r="Q108" s="120">
        <f>'Class Allocation'!AS104</f>
        <v>0</v>
      </c>
      <c r="R108" s="120">
        <f>'Class Allocation'!AW104</f>
        <v>0</v>
      </c>
      <c r="S108" s="120">
        <f>'Class Allocation'!BA104</f>
        <v>0</v>
      </c>
      <c r="T108" s="120">
        <f>'Class Allocation'!BE104</f>
        <v>0</v>
      </c>
      <c r="V108" s="44">
        <f t="shared" si="11"/>
        <v>0</v>
      </c>
    </row>
    <row r="109" spans="3:22" x14ac:dyDescent="0.25">
      <c r="C109" s="130" t="s">
        <v>60</v>
      </c>
      <c r="D109" s="66"/>
      <c r="H109" s="120">
        <f>'Class Allocation'!I105</f>
        <v>0</v>
      </c>
      <c r="I109" s="120">
        <f>'Class Allocation'!M105</f>
        <v>0</v>
      </c>
      <c r="J109" s="120">
        <f>'Class Allocation'!Q105</f>
        <v>0</v>
      </c>
      <c r="K109" s="120">
        <f>'Class Allocation'!U105</f>
        <v>0</v>
      </c>
      <c r="L109" s="120">
        <f>'Class Allocation'!Y105</f>
        <v>0</v>
      </c>
      <c r="M109" s="120">
        <f>'Class Allocation'!AC105</f>
        <v>0</v>
      </c>
      <c r="N109" s="120">
        <f>'Class Allocation'!AG105</f>
        <v>0</v>
      </c>
      <c r="O109" s="120">
        <f>'Class Allocation'!AK105</f>
        <v>0</v>
      </c>
      <c r="P109" s="120">
        <f>'Class Allocation'!AO105</f>
        <v>0</v>
      </c>
      <c r="Q109" s="120">
        <f>'Class Allocation'!AS105</f>
        <v>0</v>
      </c>
      <c r="R109" s="120">
        <f>'Class Allocation'!AW105</f>
        <v>0</v>
      </c>
      <c r="S109" s="120">
        <f>'Class Allocation'!BA105</f>
        <v>0</v>
      </c>
      <c r="T109" s="120">
        <f>'Class Allocation'!BE105</f>
        <v>0</v>
      </c>
      <c r="V109" s="44">
        <f t="shared" si="11"/>
        <v>0</v>
      </c>
    </row>
    <row r="110" spans="3:22" x14ac:dyDescent="0.25">
      <c r="C110" s="14" t="s">
        <v>61</v>
      </c>
      <c r="D110" s="19"/>
      <c r="H110" s="120">
        <f>SUM(H107:H109)</f>
        <v>70863851.143333122</v>
      </c>
      <c r="I110" s="120">
        <f t="shared" ref="I110:T110" si="16">SUM(I107:I109)</f>
        <v>23840483.541856833</v>
      </c>
      <c r="J110" s="120">
        <f t="shared" si="16"/>
        <v>7105534.1076109074</v>
      </c>
      <c r="K110" s="120">
        <f t="shared" si="16"/>
        <v>594982.0150366982</v>
      </c>
      <c r="L110" s="120">
        <f t="shared" si="16"/>
        <v>8366489.4208079632</v>
      </c>
      <c r="M110" s="120">
        <f t="shared" si="16"/>
        <v>645908.29669828375</v>
      </c>
      <c r="N110" s="120">
        <f t="shared" si="16"/>
        <v>6522825.2766234465</v>
      </c>
      <c r="O110" s="120">
        <f t="shared" si="16"/>
        <v>15663276.194933377</v>
      </c>
      <c r="P110" s="120">
        <f t="shared" si="16"/>
        <v>5577244.1874604309</v>
      </c>
      <c r="Q110" s="120">
        <f t="shared" si="16"/>
        <v>2060343.0133021744</v>
      </c>
      <c r="R110" s="120">
        <f t="shared" si="16"/>
        <v>479229.23197507352</v>
      </c>
      <c r="S110" s="120">
        <f t="shared" si="16"/>
        <v>1730.1374162643867</v>
      </c>
      <c r="T110" s="120">
        <f t="shared" si="16"/>
        <v>5805.7196116587229</v>
      </c>
      <c r="V110" s="44">
        <f t="shared" si="11"/>
        <v>0</v>
      </c>
    </row>
    <row r="111" spans="3:22" x14ac:dyDescent="0.25">
      <c r="C111" s="121"/>
      <c r="D111" s="19"/>
      <c r="H111" s="120"/>
      <c r="I111" s="120"/>
      <c r="J111" s="120"/>
      <c r="K111" s="120"/>
      <c r="L111" s="120"/>
      <c r="M111" s="120"/>
      <c r="N111" s="120"/>
      <c r="O111" s="120"/>
      <c r="P111" s="120"/>
      <c r="Q111" s="120"/>
      <c r="R111" s="120"/>
      <c r="S111" s="120"/>
      <c r="T111" s="120"/>
      <c r="V111" s="44">
        <f t="shared" si="11"/>
        <v>0</v>
      </c>
    </row>
    <row r="112" spans="3:22" x14ac:dyDescent="0.25">
      <c r="C112" s="19" t="s">
        <v>425</v>
      </c>
      <c r="D112" s="19"/>
      <c r="H112" s="120">
        <f>'Class Allocation'!I117</f>
        <v>0</v>
      </c>
      <c r="I112" s="120">
        <f>'Class Allocation'!M117</f>
        <v>0</v>
      </c>
      <c r="J112" s="120">
        <f>'Class Allocation'!Q117</f>
        <v>0</v>
      </c>
      <c r="K112" s="120">
        <f>'Class Allocation'!U117</f>
        <v>0</v>
      </c>
      <c r="L112" s="120">
        <f>'Class Allocation'!Y117</f>
        <v>0</v>
      </c>
      <c r="M112" s="120">
        <f>'Class Allocation'!AC117</f>
        <v>0</v>
      </c>
      <c r="N112" s="120">
        <f>'Class Allocation'!AG117</f>
        <v>0</v>
      </c>
      <c r="O112" s="120">
        <f>'Class Allocation'!AK117</f>
        <v>0</v>
      </c>
      <c r="P112" s="120">
        <f>'Class Allocation'!AO117</f>
        <v>0</v>
      </c>
      <c r="Q112" s="120">
        <f>'Class Allocation'!AS117</f>
        <v>0</v>
      </c>
      <c r="R112" s="120">
        <f>'Class Allocation'!AW117</f>
        <v>0</v>
      </c>
      <c r="S112" s="120">
        <f>'Class Allocation'!BA117</f>
        <v>0</v>
      </c>
      <c r="T112" s="120">
        <f>'Class Allocation'!BE117</f>
        <v>0</v>
      </c>
      <c r="V112" s="44">
        <f t="shared" si="11"/>
        <v>0</v>
      </c>
    </row>
    <row r="113" spans="2:22" x14ac:dyDescent="0.25">
      <c r="C113" s="19" t="s">
        <v>426</v>
      </c>
      <c r="D113" s="19"/>
      <c r="H113" s="120">
        <f>'Class Allocation'!I126</f>
        <v>0</v>
      </c>
      <c r="I113" s="120">
        <f>'Class Allocation'!M126</f>
        <v>0</v>
      </c>
      <c r="J113" s="120">
        <f>'Class Allocation'!Q126</f>
        <v>0</v>
      </c>
      <c r="K113" s="120">
        <f>'Class Allocation'!U126</f>
        <v>0</v>
      </c>
      <c r="L113" s="120">
        <f>'Class Allocation'!Y126</f>
        <v>0</v>
      </c>
      <c r="M113" s="120">
        <f>'Class Allocation'!AC126</f>
        <v>0</v>
      </c>
      <c r="N113" s="120">
        <f>'Class Allocation'!AG126</f>
        <v>0</v>
      </c>
      <c r="O113" s="120">
        <f>'Class Allocation'!AK126</f>
        <v>0</v>
      </c>
      <c r="P113" s="120">
        <f>'Class Allocation'!AO126</f>
        <v>0</v>
      </c>
      <c r="Q113" s="120">
        <f>'Class Allocation'!AS126</f>
        <v>0</v>
      </c>
      <c r="R113" s="120">
        <f>'Class Allocation'!AW126</f>
        <v>0</v>
      </c>
      <c r="S113" s="120">
        <f>'Class Allocation'!BA126</f>
        <v>0</v>
      </c>
      <c r="T113" s="120">
        <f>'Class Allocation'!BE126</f>
        <v>0</v>
      </c>
      <c r="V113" s="44">
        <f t="shared" si="11"/>
        <v>0</v>
      </c>
    </row>
    <row r="114" spans="2:22" ht="15.75" thickBot="1" x14ac:dyDescent="0.3">
      <c r="C114" s="19" t="s">
        <v>427</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6.5" thickTop="1" thickBot="1" x14ac:dyDescent="0.3">
      <c r="B115" s="133"/>
      <c r="C115" s="134"/>
      <c r="D115" s="33"/>
      <c r="H115" s="105"/>
      <c r="I115" s="105"/>
      <c r="J115" s="105"/>
      <c r="K115" s="105"/>
      <c r="L115" s="105"/>
      <c r="M115" s="105"/>
      <c r="N115" s="105"/>
      <c r="O115" s="105"/>
      <c r="P115" s="105"/>
      <c r="Q115" s="105"/>
      <c r="R115" s="105"/>
      <c r="S115" s="105"/>
      <c r="T115" s="105"/>
      <c r="V115" s="44">
        <f t="shared" si="11"/>
        <v>0</v>
      </c>
    </row>
    <row r="116" spans="2:22" ht="15.75" thickTop="1" x14ac:dyDescent="0.25">
      <c r="B116" s="12" t="s">
        <v>82</v>
      </c>
      <c r="D116" s="6"/>
      <c r="H116" s="105">
        <f>+H104+H110-H112-H113-H114</f>
        <v>70863851.143333122</v>
      </c>
      <c r="I116" s="105">
        <f t="shared" ref="I116:T116" si="17">+I104+I110-I112-I113-I114</f>
        <v>23840483.541856833</v>
      </c>
      <c r="J116" s="105">
        <f t="shared" si="17"/>
        <v>7105534.1076109074</v>
      </c>
      <c r="K116" s="105">
        <f t="shared" si="17"/>
        <v>594982.0150366982</v>
      </c>
      <c r="L116" s="105">
        <f t="shared" si="17"/>
        <v>8366489.4208079632</v>
      </c>
      <c r="M116" s="105">
        <f t="shared" si="17"/>
        <v>645908.29669828375</v>
      </c>
      <c r="N116" s="105">
        <f t="shared" si="17"/>
        <v>6522825.2766234465</v>
      </c>
      <c r="O116" s="105">
        <f t="shared" si="17"/>
        <v>15663276.194933377</v>
      </c>
      <c r="P116" s="105">
        <f t="shared" si="17"/>
        <v>5577244.1874604309</v>
      </c>
      <c r="Q116" s="105">
        <f t="shared" si="17"/>
        <v>2060343.0133021744</v>
      </c>
      <c r="R116" s="105">
        <f t="shared" si="17"/>
        <v>479229.23197507352</v>
      </c>
      <c r="S116" s="105">
        <f t="shared" si="17"/>
        <v>1730.1374162643867</v>
      </c>
      <c r="T116" s="105">
        <f t="shared" si="17"/>
        <v>5805.7196116587229</v>
      </c>
      <c r="V116" s="44">
        <f t="shared" si="11"/>
        <v>0</v>
      </c>
    </row>
    <row r="117" spans="2:22" x14ac:dyDescent="0.25">
      <c r="C117" s="13"/>
      <c r="D117" s="6"/>
      <c r="H117" s="105"/>
      <c r="I117" s="105"/>
      <c r="J117" s="105"/>
      <c r="K117" s="105"/>
      <c r="L117" s="105"/>
      <c r="M117" s="105"/>
      <c r="N117" s="105"/>
      <c r="O117" s="105"/>
      <c r="P117" s="105"/>
      <c r="Q117" s="105"/>
      <c r="R117" s="105"/>
      <c r="S117" s="105"/>
      <c r="T117" s="105"/>
      <c r="V117" s="44">
        <f t="shared" si="11"/>
        <v>0</v>
      </c>
    </row>
    <row r="118" spans="2:22" x14ac:dyDescent="0.25">
      <c r="B118" s="7" t="s">
        <v>84</v>
      </c>
      <c r="D118" s="6"/>
      <c r="H118" s="120"/>
      <c r="I118" s="120"/>
      <c r="J118" s="120"/>
      <c r="K118" s="120"/>
      <c r="L118" s="120"/>
      <c r="M118" s="120"/>
      <c r="N118" s="120"/>
      <c r="O118" s="120"/>
      <c r="P118" s="120"/>
      <c r="Q118" s="120"/>
      <c r="R118" s="120"/>
      <c r="S118" s="120"/>
      <c r="T118" s="120"/>
      <c r="V118" s="44">
        <f t="shared" si="11"/>
        <v>0</v>
      </c>
    </row>
    <row r="119" spans="2:22" x14ac:dyDescent="0.25">
      <c r="C119" s="6" t="s">
        <v>428</v>
      </c>
      <c r="D119" s="19"/>
      <c r="H119" s="120">
        <f>'Class Allocation'!I203</f>
        <v>608222030.09860671</v>
      </c>
      <c r="I119" s="120">
        <f>'Class Allocation'!M203</f>
        <v>204605098.12846953</v>
      </c>
      <c r="J119" s="120">
        <f>'Class Allocation'!Q203</f>
        <v>60983909.895904005</v>
      </c>
      <c r="K119" s="120">
        <f>'Class Allocation'!U203</f>
        <v>5106056.1376885166</v>
      </c>
      <c r="L119" s="120">
        <f>'Class Allocation'!Y203</f>
        <v>71814820.975439876</v>
      </c>
      <c r="M119" s="120">
        <f>'Class Allocation'!AC203</f>
        <v>5544144.3367977515</v>
      </c>
      <c r="N119" s="120">
        <f>'Class Allocation'!AG203</f>
        <v>55986285.924167857</v>
      </c>
      <c r="O119" s="120">
        <f>'Class Allocation'!AK203</f>
        <v>134445500.16734543</v>
      </c>
      <c r="P119" s="120">
        <f>'Class Allocation'!AO203</f>
        <v>47872523.434775226</v>
      </c>
      <c r="Q119" s="120">
        <f>'Class Allocation'!AS203</f>
        <v>17684582.937816627</v>
      </c>
      <c r="R119" s="120">
        <f>'Class Allocation'!AW203</f>
        <v>4114420.0454025962</v>
      </c>
      <c r="S119" s="120">
        <f>'Class Allocation'!BA203</f>
        <v>14854.572464468016</v>
      </c>
      <c r="T119" s="120">
        <f>'Class Allocation'!BE203</f>
        <v>49833.542334945145</v>
      </c>
      <c r="V119" s="44">
        <f t="shared" si="11"/>
        <v>0</v>
      </c>
    </row>
    <row r="120" spans="2:22" x14ac:dyDescent="0.2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2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2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2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25">
      <c r="C124" s="66" t="s">
        <v>184</v>
      </c>
      <c r="D124" s="130"/>
      <c r="H124" s="120">
        <f>+'Class Allocation'!I285</f>
        <v>23582095.645816974</v>
      </c>
      <c r="I124" s="120">
        <f>+'Class Allocation'!M285</f>
        <v>7919908.0221980158</v>
      </c>
      <c r="J124" s="120">
        <f>+'Class Allocation'!Q285</f>
        <v>2362437.5453437902</v>
      </c>
      <c r="K124" s="120">
        <f>+'Class Allocation'!U285</f>
        <v>197468.48503104405</v>
      </c>
      <c r="L124" s="120">
        <f>+'Class Allocation'!Y285</f>
        <v>2788677.8581688772</v>
      </c>
      <c r="M124" s="120">
        <f>+'Class Allocation'!AC285</f>
        <v>215217.11551549705</v>
      </c>
      <c r="N124" s="120">
        <f>+'Class Allocation'!AG285</f>
        <v>2171556.940903157</v>
      </c>
      <c r="O124" s="120">
        <f>+'Class Allocation'!AK285</f>
        <v>5219015.0512508033</v>
      </c>
      <c r="P124" s="120">
        <f>+'Class Allocation'!AO285</f>
        <v>1858609.2270025881</v>
      </c>
      <c r="Q124" s="120">
        <f>+'Class Allocation'!AS285</f>
        <v>686231.73266682005</v>
      </c>
      <c r="R124" s="120">
        <f>+'Class Allocation'!AW285</f>
        <v>160459.31604510447</v>
      </c>
      <c r="S124" s="120">
        <f>+'Class Allocation'!BA285</f>
        <v>579.69245358436137</v>
      </c>
      <c r="T124" s="120">
        <f>+'Class Allocation'!BE285</f>
        <v>1934.6592376880276</v>
      </c>
      <c r="V124" s="44">
        <f t="shared" si="11"/>
        <v>0</v>
      </c>
    </row>
    <row r="125" spans="2:22" x14ac:dyDescent="0.25">
      <c r="B125" s="6" t="s">
        <v>198</v>
      </c>
      <c r="C125" s="19"/>
      <c r="D125" s="19"/>
      <c r="H125" s="120">
        <f>SUM(H119:H124)</f>
        <v>631804125.74442363</v>
      </c>
      <c r="I125" s="120">
        <f t="shared" ref="I125:T125" si="18">SUM(I119:I124)</f>
        <v>212525006.15066755</v>
      </c>
      <c r="J125" s="120">
        <f t="shared" si="18"/>
        <v>63346347.441247791</v>
      </c>
      <c r="K125" s="120">
        <f t="shared" si="18"/>
        <v>5303524.6227195607</v>
      </c>
      <c r="L125" s="120">
        <f t="shared" si="18"/>
        <v>74603498.833608747</v>
      </c>
      <c r="M125" s="120">
        <f t="shared" si="18"/>
        <v>5759361.4523132481</v>
      </c>
      <c r="N125" s="120">
        <f t="shared" si="18"/>
        <v>58157842.865071014</v>
      </c>
      <c r="O125" s="120">
        <f t="shared" si="18"/>
        <v>139664515.21859625</v>
      </c>
      <c r="P125" s="120">
        <f t="shared" si="18"/>
        <v>49731132.661777817</v>
      </c>
      <c r="Q125" s="120">
        <f t="shared" si="18"/>
        <v>18370814.670483448</v>
      </c>
      <c r="R125" s="120">
        <f t="shared" si="18"/>
        <v>4274879.3614477003</v>
      </c>
      <c r="S125" s="120">
        <f t="shared" si="18"/>
        <v>15434.264918052377</v>
      </c>
      <c r="T125" s="120">
        <f t="shared" si="18"/>
        <v>51768.201572633174</v>
      </c>
      <c r="V125" s="44">
        <f t="shared" si="11"/>
        <v>0</v>
      </c>
    </row>
    <row r="126" spans="2:22" x14ac:dyDescent="0.25">
      <c r="C126" s="19"/>
      <c r="D126" s="19"/>
      <c r="H126" s="120"/>
      <c r="I126" s="120"/>
      <c r="J126" s="120"/>
      <c r="K126" s="120"/>
      <c r="L126" s="120"/>
      <c r="M126" s="120"/>
      <c r="N126" s="120"/>
      <c r="O126" s="120"/>
      <c r="P126" s="120"/>
      <c r="Q126" s="120"/>
      <c r="R126" s="120"/>
      <c r="S126" s="120"/>
      <c r="T126" s="120"/>
      <c r="V126" s="44">
        <f t="shared" si="11"/>
        <v>0</v>
      </c>
    </row>
    <row r="127" spans="2:22" x14ac:dyDescent="0.25">
      <c r="C127" s="19"/>
      <c r="D127" s="19"/>
      <c r="H127" s="120"/>
      <c r="I127" s="120"/>
      <c r="J127" s="120"/>
      <c r="K127" s="120"/>
      <c r="L127" s="120"/>
      <c r="M127" s="120"/>
      <c r="N127" s="120"/>
      <c r="O127" s="120"/>
      <c r="P127" s="120"/>
      <c r="Q127" s="120"/>
      <c r="R127" s="120"/>
      <c r="S127" s="120"/>
      <c r="T127" s="120"/>
      <c r="V127" s="44">
        <f t="shared" si="11"/>
        <v>0</v>
      </c>
    </row>
    <row r="128" spans="2:22" x14ac:dyDescent="0.25">
      <c r="B128" s="29" t="s">
        <v>429</v>
      </c>
      <c r="C128" s="19"/>
      <c r="D128" s="19"/>
      <c r="H128" s="120"/>
      <c r="I128" s="120"/>
      <c r="J128" s="120"/>
      <c r="K128" s="120"/>
      <c r="L128" s="120"/>
      <c r="M128" s="120"/>
      <c r="N128" s="120"/>
      <c r="O128" s="120"/>
      <c r="P128" s="120"/>
      <c r="Q128" s="120"/>
      <c r="R128" s="120"/>
      <c r="S128" s="120"/>
      <c r="T128" s="120"/>
      <c r="V128" s="44">
        <f t="shared" si="11"/>
        <v>0</v>
      </c>
    </row>
    <row r="129" spans="1:22" x14ac:dyDescent="0.25">
      <c r="C129" s="6" t="s">
        <v>418</v>
      </c>
      <c r="D129" s="19"/>
      <c r="H129" s="120">
        <f>+'Class Allocation'!I445</f>
        <v>0</v>
      </c>
      <c r="I129" s="120">
        <f>+'Class Allocation'!M445</f>
        <v>0</v>
      </c>
      <c r="J129" s="120">
        <f>+'Class Allocation'!Q445</f>
        <v>0</v>
      </c>
      <c r="K129" s="120">
        <f>+'Class Allocation'!U445</f>
        <v>0</v>
      </c>
      <c r="L129" s="120">
        <f>+'Class Allocation'!Y445</f>
        <v>0</v>
      </c>
      <c r="M129" s="120">
        <f>+'Class Allocation'!AC445</f>
        <v>0</v>
      </c>
      <c r="N129" s="120">
        <f>+'Class Allocation'!AG445</f>
        <v>0</v>
      </c>
      <c r="O129" s="120">
        <f>+'Class Allocation'!AK445</f>
        <v>0</v>
      </c>
      <c r="P129" s="120">
        <f>+'Class Allocation'!AO445</f>
        <v>0</v>
      </c>
      <c r="Q129" s="120">
        <f>+'Class Allocation'!AS445</f>
        <v>0</v>
      </c>
      <c r="R129" s="120">
        <f>+'Class Allocation'!AW445</f>
        <v>0</v>
      </c>
      <c r="S129" s="120">
        <f>+'Class Allocation'!BA445</f>
        <v>0</v>
      </c>
      <c r="T129" s="120">
        <f>+'Class Allocation'!BE445</f>
        <v>0</v>
      </c>
      <c r="V129" s="44">
        <f t="shared" si="11"/>
        <v>0</v>
      </c>
    </row>
    <row r="130" spans="1:22" x14ac:dyDescent="0.25">
      <c r="C130" s="6" t="s">
        <v>417</v>
      </c>
      <c r="D130" s="19"/>
      <c r="H130" s="120">
        <f>SUM('Class Allocation'!I438:I440)</f>
        <v>0</v>
      </c>
      <c r="I130" s="120">
        <f>SUM('Class Allocation'!M438:M440)</f>
        <v>0</v>
      </c>
      <c r="J130" s="120">
        <f>SUM('Class Allocation'!Q438:Q440)</f>
        <v>0</v>
      </c>
      <c r="K130" s="120">
        <f>SUM('Class Allocation'!U438:U440)</f>
        <v>0</v>
      </c>
      <c r="L130" s="120">
        <f>SUM('Class Allocation'!Y438:Y440)</f>
        <v>0</v>
      </c>
      <c r="M130" s="120">
        <f>SUM('Class Allocation'!AC438:AC440)</f>
        <v>0</v>
      </c>
      <c r="N130" s="120">
        <f>SUM('Class Allocation'!AG438:AG440)</f>
        <v>0</v>
      </c>
      <c r="O130" s="120">
        <f>SUM('Class Allocation'!AK438:AK440)</f>
        <v>0</v>
      </c>
      <c r="P130" s="120">
        <f>SUM('Class Allocation'!AO438:AO440)</f>
        <v>0</v>
      </c>
      <c r="Q130" s="120">
        <f>SUM('Class Allocation'!AS438:AS440)</f>
        <v>0</v>
      </c>
      <c r="R130" s="120">
        <f>SUM('Class Allocation'!AW438:AW440)</f>
        <v>0</v>
      </c>
      <c r="S130" s="120">
        <f>SUM('Class Allocation'!BA438:BA440)</f>
        <v>0</v>
      </c>
      <c r="T130" s="120">
        <f>SUM('Class Allocation'!BE438:BE440)</f>
        <v>0</v>
      </c>
      <c r="V130" s="44">
        <f t="shared" si="11"/>
        <v>0</v>
      </c>
    </row>
    <row r="131" spans="1:22" x14ac:dyDescent="0.2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2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25">
      <c r="C133" s="66" t="s">
        <v>394</v>
      </c>
      <c r="D133" s="130"/>
      <c r="H133" s="137">
        <f>'Class Allocation'!I444</f>
        <v>0</v>
      </c>
      <c r="I133" s="137">
        <f>'Class Allocation'!M444</f>
        <v>0</v>
      </c>
      <c r="J133" s="137">
        <f>'Class Allocation'!Q444</f>
        <v>0</v>
      </c>
      <c r="K133" s="137">
        <f>'Class Allocation'!U444</f>
        <v>0</v>
      </c>
      <c r="L133" s="137">
        <f>'Class Allocation'!Y444</f>
        <v>0</v>
      </c>
      <c r="M133" s="137">
        <f>'Class Allocation'!AC444</f>
        <v>0</v>
      </c>
      <c r="N133" s="137">
        <f>'Class Allocation'!AG444</f>
        <v>0</v>
      </c>
      <c r="O133" s="137">
        <f>'Class Allocation'!AK444</f>
        <v>0</v>
      </c>
      <c r="P133" s="137">
        <f>'Class Allocation'!AO444</f>
        <v>0</v>
      </c>
      <c r="Q133" s="137">
        <f>'Class Allocation'!AS444</f>
        <v>0</v>
      </c>
      <c r="R133" s="137">
        <f>'Class Allocation'!AW444</f>
        <v>0</v>
      </c>
      <c r="S133" s="137">
        <f>'Class Allocation'!BA444</f>
        <v>0</v>
      </c>
      <c r="T133" s="137">
        <f>'Class Allocation'!BE444</f>
        <v>0</v>
      </c>
      <c r="V133" s="44">
        <f t="shared" si="11"/>
        <v>0</v>
      </c>
    </row>
    <row r="134" spans="1:22" x14ac:dyDescent="0.25">
      <c r="B134" t="s">
        <v>217</v>
      </c>
      <c r="C134" s="6"/>
      <c r="D134" s="19"/>
      <c r="H134" s="120">
        <f>SUM(H129:H133)</f>
        <v>0</v>
      </c>
      <c r="I134" s="120">
        <f t="shared" ref="I134:T134" si="19">SUM(I129:I133)</f>
        <v>0</v>
      </c>
      <c r="J134" s="120">
        <f t="shared" si="19"/>
        <v>0</v>
      </c>
      <c r="K134" s="120">
        <f t="shared" si="19"/>
        <v>0</v>
      </c>
      <c r="L134" s="120">
        <f t="shared" si="19"/>
        <v>0</v>
      </c>
      <c r="M134" s="120">
        <f t="shared" si="19"/>
        <v>0</v>
      </c>
      <c r="N134" s="120">
        <f t="shared" si="19"/>
        <v>0</v>
      </c>
      <c r="O134" s="120">
        <f t="shared" si="19"/>
        <v>0</v>
      </c>
      <c r="P134" s="120">
        <f t="shared" si="19"/>
        <v>0</v>
      </c>
      <c r="Q134" s="120">
        <f t="shared" si="19"/>
        <v>0</v>
      </c>
      <c r="R134" s="120">
        <f t="shared" si="19"/>
        <v>0</v>
      </c>
      <c r="S134" s="120">
        <f t="shared" si="19"/>
        <v>0</v>
      </c>
      <c r="T134" s="120">
        <f t="shared" si="19"/>
        <v>0</v>
      </c>
      <c r="V134" s="44">
        <f t="shared" si="11"/>
        <v>0</v>
      </c>
    </row>
    <row r="135" spans="1:22" x14ac:dyDescent="0.25">
      <c r="C135" s="19"/>
      <c r="D135" s="19"/>
      <c r="H135" s="120"/>
      <c r="I135" s="120"/>
      <c r="J135" s="120"/>
      <c r="K135" s="120"/>
      <c r="L135" s="120"/>
      <c r="M135" s="120"/>
      <c r="N135" s="120"/>
      <c r="O135" s="120"/>
      <c r="P135" s="120"/>
      <c r="Q135" s="120"/>
      <c r="R135" s="120"/>
      <c r="S135" s="120"/>
      <c r="T135" s="120"/>
      <c r="V135" s="44">
        <f t="shared" si="11"/>
        <v>0</v>
      </c>
    </row>
    <row r="136" spans="1:22" x14ac:dyDescent="0.25">
      <c r="B136" s="29" t="s">
        <v>430</v>
      </c>
      <c r="C136" s="19"/>
      <c r="D136" s="19"/>
      <c r="H136" s="120"/>
      <c r="I136" s="120"/>
      <c r="J136" s="120"/>
      <c r="K136" s="120"/>
      <c r="L136" s="120"/>
      <c r="M136" s="120"/>
      <c r="N136" s="120"/>
      <c r="O136" s="120"/>
      <c r="P136" s="120"/>
      <c r="Q136" s="120"/>
      <c r="R136" s="120"/>
      <c r="S136" s="120"/>
      <c r="T136" s="120"/>
      <c r="V136" s="44">
        <f t="shared" si="11"/>
        <v>0</v>
      </c>
    </row>
    <row r="137" spans="1:22" x14ac:dyDescent="0.25">
      <c r="C137" s="19" t="s">
        <v>223</v>
      </c>
      <c r="D137" s="19"/>
      <c r="H137" s="137">
        <f>'Class Allocation'!I454</f>
        <v>0</v>
      </c>
      <c r="I137" s="137">
        <f>'Class Allocation'!M454</f>
        <v>0</v>
      </c>
      <c r="J137" s="137">
        <f>'Class Allocation'!Q454</f>
        <v>0</v>
      </c>
      <c r="K137" s="137">
        <f>'Class Allocation'!U454</f>
        <v>0</v>
      </c>
      <c r="L137" s="137">
        <f>'Class Allocation'!Y454</f>
        <v>0</v>
      </c>
      <c r="M137" s="137">
        <f>'Class Allocation'!AC454</f>
        <v>0</v>
      </c>
      <c r="N137" s="137">
        <f>'Class Allocation'!AG454</f>
        <v>0</v>
      </c>
      <c r="O137" s="137">
        <f>'Class Allocation'!AK454</f>
        <v>0</v>
      </c>
      <c r="P137" s="137">
        <f>'Class Allocation'!AO454</f>
        <v>0</v>
      </c>
      <c r="Q137" s="137">
        <f>'Class Allocation'!AS454</f>
        <v>0</v>
      </c>
      <c r="R137" s="137">
        <f>'Class Allocation'!AW454</f>
        <v>0</v>
      </c>
      <c r="S137" s="137">
        <f>'Class Allocation'!BA454</f>
        <v>0</v>
      </c>
      <c r="T137" s="137">
        <f>'Class Allocation'!BE454</f>
        <v>0</v>
      </c>
      <c r="V137" s="44">
        <f t="shared" si="11"/>
        <v>0</v>
      </c>
    </row>
    <row r="138" spans="1:22" x14ac:dyDescent="0.25">
      <c r="C138" s="130" t="s">
        <v>224</v>
      </c>
      <c r="D138" s="130"/>
      <c r="H138" s="120">
        <f>+'Class Allocation'!I456</f>
        <v>0</v>
      </c>
      <c r="I138" s="120">
        <f>+'Class Allocation'!M456</f>
        <v>0</v>
      </c>
      <c r="J138" s="120">
        <f>+'Class Allocation'!Q456</f>
        <v>0</v>
      </c>
      <c r="K138" s="120">
        <f>+'Class Allocation'!U456</f>
        <v>0</v>
      </c>
      <c r="L138" s="120">
        <f>+'Class Allocation'!Y456</f>
        <v>0</v>
      </c>
      <c r="M138" s="120">
        <f>+'Class Allocation'!AC456</f>
        <v>0</v>
      </c>
      <c r="N138" s="120">
        <f>+'Class Allocation'!AG456</f>
        <v>0</v>
      </c>
      <c r="O138" s="120">
        <f>+'Class Allocation'!AK456</f>
        <v>0</v>
      </c>
      <c r="P138" s="120">
        <f>+'Class Allocation'!AO456</f>
        <v>0</v>
      </c>
      <c r="Q138" s="120">
        <f>+'Class Allocation'!AS456</f>
        <v>0</v>
      </c>
      <c r="R138" s="120">
        <f>+'Class Allocation'!AW456</f>
        <v>0</v>
      </c>
      <c r="S138" s="120">
        <f>+'Class Allocation'!BA456</f>
        <v>0</v>
      </c>
      <c r="T138" s="120">
        <f>+'Class Allocation'!BE456</f>
        <v>0</v>
      </c>
      <c r="V138" s="44">
        <f t="shared" si="11"/>
        <v>0</v>
      </c>
    </row>
    <row r="139" spans="1:22" x14ac:dyDescent="0.25">
      <c r="B139" t="s">
        <v>433</v>
      </c>
      <c r="C139" s="19"/>
      <c r="D139" s="19"/>
      <c r="H139" s="120">
        <f>+H138+H137</f>
        <v>0</v>
      </c>
      <c r="I139" s="120">
        <f t="shared" ref="I139:T139" si="20">+I138+I137</f>
        <v>0</v>
      </c>
      <c r="J139" s="120">
        <f t="shared" si="20"/>
        <v>0</v>
      </c>
      <c r="K139" s="120">
        <f t="shared" si="20"/>
        <v>0</v>
      </c>
      <c r="L139" s="120">
        <f t="shared" si="20"/>
        <v>0</v>
      </c>
      <c r="M139" s="120">
        <f t="shared" si="20"/>
        <v>0</v>
      </c>
      <c r="N139" s="120">
        <f t="shared" si="20"/>
        <v>0</v>
      </c>
      <c r="O139" s="120">
        <f t="shared" si="20"/>
        <v>0</v>
      </c>
      <c r="P139" s="120">
        <f t="shared" si="20"/>
        <v>0</v>
      </c>
      <c r="Q139" s="120">
        <f t="shared" si="20"/>
        <v>0</v>
      </c>
      <c r="R139" s="120">
        <f t="shared" si="20"/>
        <v>0</v>
      </c>
      <c r="S139" s="120">
        <f t="shared" si="20"/>
        <v>0</v>
      </c>
      <c r="T139" s="120">
        <f t="shared" si="20"/>
        <v>0</v>
      </c>
      <c r="V139" s="44">
        <f t="shared" si="11"/>
        <v>0</v>
      </c>
    </row>
    <row r="140" spans="1:22" x14ac:dyDescent="0.25">
      <c r="C140" s="19"/>
      <c r="D140" s="19"/>
      <c r="H140" s="120"/>
      <c r="I140" s="120"/>
      <c r="J140" s="120"/>
      <c r="K140" s="120"/>
      <c r="L140" s="120"/>
      <c r="M140" s="120"/>
      <c r="N140" s="120"/>
      <c r="O140" s="120"/>
      <c r="P140" s="120"/>
      <c r="Q140" s="120"/>
      <c r="R140" s="120"/>
      <c r="S140" s="120"/>
      <c r="T140" s="120"/>
      <c r="V140" s="44">
        <f t="shared" si="11"/>
        <v>0</v>
      </c>
    </row>
    <row r="141" spans="1:22" ht="18.75" x14ac:dyDescent="0.3">
      <c r="A141" s="118"/>
      <c r="B141" s="29" t="s">
        <v>431</v>
      </c>
      <c r="C141" s="19"/>
      <c r="D141" s="19"/>
      <c r="H141" s="44">
        <f>+H125+H134+H139</f>
        <v>631804125.74442363</v>
      </c>
      <c r="I141" s="44">
        <f t="shared" ref="I141:T141" si="21">+I125+I134+I139</f>
        <v>212525006.15066755</v>
      </c>
      <c r="J141" s="44">
        <f t="shared" si="21"/>
        <v>63346347.441247791</v>
      </c>
      <c r="K141" s="44">
        <f t="shared" si="21"/>
        <v>5303524.6227195607</v>
      </c>
      <c r="L141" s="44">
        <f t="shared" si="21"/>
        <v>74603498.833608747</v>
      </c>
      <c r="M141" s="44">
        <f t="shared" si="21"/>
        <v>5759361.4523132481</v>
      </c>
      <c r="N141" s="44">
        <f t="shared" si="21"/>
        <v>58157842.865071014</v>
      </c>
      <c r="O141" s="44">
        <f t="shared" si="21"/>
        <v>139664515.21859625</v>
      </c>
      <c r="P141" s="44">
        <f t="shared" si="21"/>
        <v>49731132.661777817</v>
      </c>
      <c r="Q141" s="44">
        <f t="shared" si="21"/>
        <v>18370814.670483448</v>
      </c>
      <c r="R141" s="44">
        <f t="shared" si="21"/>
        <v>4274879.3614477003</v>
      </c>
      <c r="S141" s="44">
        <f t="shared" si="21"/>
        <v>15434.264918052377</v>
      </c>
      <c r="T141" s="44">
        <f t="shared" si="21"/>
        <v>51768.201572633174</v>
      </c>
      <c r="V141" s="44">
        <f t="shared" si="11"/>
        <v>0</v>
      </c>
    </row>
    <row r="142" spans="1:22" ht="18.75" x14ac:dyDescent="0.3">
      <c r="A142" s="118"/>
      <c r="B142" s="32"/>
      <c r="C142" s="32"/>
      <c r="D142" s="32"/>
      <c r="H142" s="44"/>
      <c r="I142" s="109"/>
      <c r="J142" s="109"/>
      <c r="K142" s="44"/>
      <c r="L142" s="44"/>
      <c r="M142" s="44"/>
      <c r="N142" s="44"/>
      <c r="O142" s="44"/>
      <c r="P142" s="44"/>
      <c r="Q142" s="44"/>
      <c r="R142" s="44"/>
      <c r="S142" s="44"/>
      <c r="T142" s="44"/>
      <c r="V142" s="44">
        <f t="shared" si="11"/>
        <v>0</v>
      </c>
    </row>
    <row r="143" spans="1:22" x14ac:dyDescent="0.25">
      <c r="H143" s="44"/>
      <c r="I143" s="109"/>
      <c r="J143" s="109"/>
      <c r="K143" s="44"/>
      <c r="L143" s="44"/>
      <c r="M143" s="44"/>
      <c r="N143" s="44"/>
      <c r="O143" s="44"/>
      <c r="P143" s="44"/>
      <c r="Q143" s="44"/>
      <c r="R143" s="44"/>
      <c r="S143" s="44"/>
      <c r="T143" s="44"/>
      <c r="V143" s="44">
        <f t="shared" si="11"/>
        <v>0</v>
      </c>
    </row>
    <row r="144" spans="1:22" x14ac:dyDescent="0.25">
      <c r="C144" s="5"/>
      <c r="D144" s="6"/>
      <c r="H144" s="44"/>
      <c r="I144" s="109"/>
      <c r="J144" s="109"/>
      <c r="K144" s="44"/>
      <c r="L144" s="44"/>
      <c r="M144" s="44"/>
      <c r="N144" s="44"/>
      <c r="O144" s="44"/>
      <c r="P144" s="44"/>
      <c r="Q144" s="44"/>
      <c r="R144" s="44"/>
      <c r="S144" s="44"/>
      <c r="T144" s="44"/>
      <c r="V144" s="44">
        <f t="shared" ref="V144:V207" si="22">SUM(I144:T144)-H144</f>
        <v>0</v>
      </c>
    </row>
    <row r="145" spans="1:22" ht="18.75" x14ac:dyDescent="0.3">
      <c r="A145" s="118" t="s">
        <v>471</v>
      </c>
      <c r="H145" s="44"/>
      <c r="I145" s="109"/>
      <c r="J145" s="109"/>
      <c r="K145" s="44"/>
      <c r="L145" s="44"/>
      <c r="M145" s="44"/>
      <c r="N145" s="44"/>
      <c r="O145" s="44"/>
      <c r="P145" s="44"/>
      <c r="Q145" s="44"/>
      <c r="R145" s="44"/>
      <c r="S145" s="44"/>
      <c r="T145" s="44"/>
      <c r="V145" s="44">
        <f t="shared" si="22"/>
        <v>0</v>
      </c>
    </row>
    <row r="146" spans="1:22" ht="18.75" x14ac:dyDescent="0.3">
      <c r="A146" s="118"/>
      <c r="B146" s="2" t="s">
        <v>45</v>
      </c>
      <c r="H146" s="44"/>
      <c r="I146" s="109"/>
      <c r="J146" s="109"/>
      <c r="K146" s="44"/>
      <c r="L146" s="44"/>
      <c r="M146" s="44"/>
      <c r="N146" s="44"/>
      <c r="O146" s="44"/>
      <c r="P146" s="44"/>
      <c r="Q146" s="44"/>
      <c r="R146" s="44"/>
      <c r="S146" s="44"/>
      <c r="T146" s="44"/>
      <c r="V146" s="44">
        <f t="shared" si="22"/>
        <v>0</v>
      </c>
    </row>
    <row r="147" spans="1:22" x14ac:dyDescent="0.25">
      <c r="C147" s="5" t="s">
        <v>9</v>
      </c>
      <c r="D147" s="6"/>
      <c r="H147" s="44"/>
      <c r="I147" s="109"/>
      <c r="J147" s="109"/>
      <c r="K147" s="44"/>
      <c r="L147" s="44"/>
      <c r="M147" s="44"/>
      <c r="N147" s="44"/>
      <c r="O147" s="44"/>
      <c r="P147" s="44"/>
      <c r="Q147" s="44"/>
      <c r="R147" s="44"/>
      <c r="S147" s="44"/>
      <c r="T147" s="44"/>
      <c r="V147" s="44">
        <f t="shared" si="22"/>
        <v>0</v>
      </c>
    </row>
    <row r="148" spans="1:22" x14ac:dyDescent="0.25">
      <c r="C148" s="5"/>
      <c r="D148" s="6" t="s">
        <v>418</v>
      </c>
      <c r="H148" s="44">
        <f>+'Class Allocation'!J19</f>
        <v>15794410.860683315</v>
      </c>
      <c r="I148" s="44">
        <f>+'Class Allocation'!N19</f>
        <v>10852063.15981696</v>
      </c>
      <c r="J148" s="44">
        <f>+'Class Allocation'!R19</f>
        <v>2450440.2853641263</v>
      </c>
      <c r="K148" s="44">
        <f>+'Class Allocation'!V19</f>
        <v>22581.953809979626</v>
      </c>
      <c r="L148" s="44">
        <f>+'Class Allocation'!Z19</f>
        <v>181501.69339487076</v>
      </c>
      <c r="M148" s="44">
        <f>+'Class Allocation'!AD19</f>
        <v>19794.490289434903</v>
      </c>
      <c r="N148" s="44">
        <f>+'Class Allocation'!AH19</f>
        <v>29004.844473676494</v>
      </c>
      <c r="O148" s="44">
        <f>+'Class Allocation'!AL19</f>
        <v>42680.3395317744</v>
      </c>
      <c r="P148" s="44">
        <f>+'Class Allocation'!AP19</f>
        <v>26820.470299864053</v>
      </c>
      <c r="Q148" s="44">
        <f>+'Class Allocation'!AT19</f>
        <v>1135.1600844464838</v>
      </c>
      <c r="R148" s="44">
        <f>+'Class Allocation'!AX19</f>
        <v>2165136.8735988839</v>
      </c>
      <c r="S148" s="44">
        <f>+'Class Allocation'!BB19</f>
        <v>16.674820611777285</v>
      </c>
      <c r="T148" s="44">
        <f>+'Class Allocation'!BF19</f>
        <v>3234.9151986847937</v>
      </c>
      <c r="V148" s="44">
        <f t="shared" si="22"/>
        <v>0</v>
      </c>
    </row>
    <row r="149" spans="1:22" x14ac:dyDescent="0.25">
      <c r="C149" s="6"/>
      <c r="D149" s="6" t="s">
        <v>417</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2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25">
      <c r="C151" s="6"/>
      <c r="D151" s="6" t="s">
        <v>4</v>
      </c>
      <c r="H151" s="44">
        <f>+'Class Allocation'!J62</f>
        <v>1025061657.0301569</v>
      </c>
      <c r="I151" s="44">
        <f>+'Class Allocation'!N62</f>
        <v>704301916.85646904</v>
      </c>
      <c r="J151" s="44">
        <f>+'Class Allocation'!R62</f>
        <v>159034255.94819126</v>
      </c>
      <c r="K151" s="44">
        <f>+'Class Allocation'!V62</f>
        <v>1465575.0819460913</v>
      </c>
      <c r="L151" s="44">
        <f>+'Class Allocation'!Z62</f>
        <v>11779510.374030918</v>
      </c>
      <c r="M151" s="44">
        <f>+'Class Allocation'!AD62</f>
        <v>1284667.9243139341</v>
      </c>
      <c r="N151" s="44">
        <f>+'Class Allocation'!AH62</f>
        <v>1882422.4721226816</v>
      </c>
      <c r="O151" s="44">
        <f>+'Class Allocation'!AL62</f>
        <v>2769965.9043286163</v>
      </c>
      <c r="P151" s="44">
        <f>+'Class Allocation'!AP62</f>
        <v>1740655.9808029041</v>
      </c>
      <c r="Q151" s="44">
        <f>+'Class Allocation'!AT62</f>
        <v>73672.205150351787</v>
      </c>
      <c r="R151" s="44">
        <f>+'Class Allocation'!AX62</f>
        <v>140517985.18633363</v>
      </c>
      <c r="S151" s="44">
        <f>+'Class Allocation'!BB62</f>
        <v>1082.2004947039572</v>
      </c>
      <c r="T151" s="44">
        <f>+'Class Allocation'!BF62</f>
        <v>209946.89597256776</v>
      </c>
      <c r="V151" s="44">
        <f t="shared" si="22"/>
        <v>0</v>
      </c>
    </row>
    <row r="152" spans="1:22" x14ac:dyDescent="0.25">
      <c r="C152" s="6"/>
      <c r="D152" s="6" t="s">
        <v>394</v>
      </c>
      <c r="H152" s="44">
        <f>+'Class Allocation'!J68</f>
        <v>27203463.387447931</v>
      </c>
      <c r="I152" s="44">
        <f>+'Class Allocation'!N68</f>
        <v>18691023.39114289</v>
      </c>
      <c r="J152" s="44">
        <f>+'Class Allocation'!R68</f>
        <v>4220509.595072452</v>
      </c>
      <c r="K152" s="44">
        <f>+'Class Allocation'!V68</f>
        <v>38893.970728341832</v>
      </c>
      <c r="L152" s="44">
        <f>+'Class Allocation'!Z68</f>
        <v>312608.98013726587</v>
      </c>
      <c r="M152" s="44">
        <f>+'Class Allocation'!AD68</f>
        <v>34092.990021062404</v>
      </c>
      <c r="N152" s="44">
        <f>+'Class Allocation'!AH68</f>
        <v>49956.420132288738</v>
      </c>
      <c r="O152" s="44">
        <f>+'Class Allocation'!AL68</f>
        <v>73510.374274652786</v>
      </c>
      <c r="P152" s="44">
        <f>+'Class Allocation'!AP68</f>
        <v>46194.168827954702</v>
      </c>
      <c r="Q152" s="44">
        <f>+'Class Allocation'!AT68</f>
        <v>1955.1400852184902</v>
      </c>
      <c r="R152" s="44">
        <f>+'Class Allocation'!AX68</f>
        <v>3729117.9892234709</v>
      </c>
      <c r="S152" s="44">
        <f>+'Class Allocation'!BB68</f>
        <v>28.719834883738155</v>
      </c>
      <c r="T152" s="44">
        <f>+'Class Allocation'!BF68</f>
        <v>5571.647967445203</v>
      </c>
      <c r="V152" s="44">
        <f t="shared" si="22"/>
        <v>0</v>
      </c>
    </row>
    <row r="153" spans="1:22" x14ac:dyDescent="0.25">
      <c r="C153" s="6"/>
      <c r="D153" s="66" t="s">
        <v>419</v>
      </c>
      <c r="H153" s="44">
        <f>SUM('Class Allocation'!J72:J73)</f>
        <v>67415.413126189393</v>
      </c>
      <c r="I153" s="44">
        <f>SUM('Class Allocation'!N72:N73)</f>
        <v>46319.949990139066</v>
      </c>
      <c r="J153" s="44">
        <f>SUM('Class Allocation'!R72:R73)</f>
        <v>10459.234322573084</v>
      </c>
      <c r="K153" s="44">
        <f>SUM('Class Allocation'!V72:V73)</f>
        <v>96.386738240798223</v>
      </c>
      <c r="L153" s="44">
        <f>SUM('Class Allocation'!Z72:Z73)</f>
        <v>774.7051631901644</v>
      </c>
      <c r="M153" s="44">
        <f>SUM('Class Allocation'!AD72:AD73)</f>
        <v>84.488984885560058</v>
      </c>
      <c r="N153" s="44">
        <f>SUM('Class Allocation'!AH72:AH73)</f>
        <v>123.8016150207439</v>
      </c>
      <c r="O153" s="44">
        <f>SUM('Class Allocation'!AL72:AL73)</f>
        <v>182.17284248715072</v>
      </c>
      <c r="P153" s="44">
        <f>SUM('Class Allocation'!AP72:AP73)</f>
        <v>114.47803285939109</v>
      </c>
      <c r="Q153" s="44">
        <f>SUM('Class Allocation'!AT72:AT73)</f>
        <v>4.8452130777360907</v>
      </c>
      <c r="R153" s="44">
        <f>SUM('Class Allocation'!AX72:AX73)</f>
        <v>9241.4714354277603</v>
      </c>
      <c r="S153" s="44">
        <f>SUM('Class Allocation'!BB72:BB73)</f>
        <v>7.1173273271392543E-2</v>
      </c>
      <c r="T153" s="44">
        <f>SUM('Class Allocation'!BF72:BF73)</f>
        <v>13.807615014650155</v>
      </c>
      <c r="V153" s="44">
        <f t="shared" si="22"/>
        <v>0</v>
      </c>
    </row>
    <row r="154" spans="1:22" x14ac:dyDescent="0.25">
      <c r="C154" s="6"/>
      <c r="D154" s="6" t="s">
        <v>420</v>
      </c>
      <c r="H154" s="44">
        <f>SUM(H148:H153)</f>
        <v>1068126946.6914144</v>
      </c>
      <c r="I154" s="44">
        <f t="shared" ref="I154:T154" si="23">SUM(I148:I153)</f>
        <v>733891323.35741901</v>
      </c>
      <c r="J154" s="44">
        <f t="shared" si="23"/>
        <v>165715665.0629504</v>
      </c>
      <c r="K154" s="44">
        <f t="shared" si="23"/>
        <v>1527147.3932226533</v>
      </c>
      <c r="L154" s="44">
        <f t="shared" si="23"/>
        <v>12274395.752726246</v>
      </c>
      <c r="M154" s="44">
        <f t="shared" si="23"/>
        <v>1338639.8936093168</v>
      </c>
      <c r="N154" s="44">
        <f t="shared" si="23"/>
        <v>1961507.5383436675</v>
      </c>
      <c r="O154" s="44">
        <f t="shared" si="23"/>
        <v>2886338.7909775311</v>
      </c>
      <c r="P154" s="44">
        <f t="shared" si="23"/>
        <v>1813785.097963582</v>
      </c>
      <c r="Q154" s="44">
        <f t="shared" si="23"/>
        <v>76767.35053309449</v>
      </c>
      <c r="R154" s="44">
        <f t="shared" si="23"/>
        <v>146421481.52059141</v>
      </c>
      <c r="S154" s="44">
        <f t="shared" si="23"/>
        <v>1127.6663234727441</v>
      </c>
      <c r="T154" s="44">
        <f t="shared" si="23"/>
        <v>218767.26675371238</v>
      </c>
      <c r="V154" s="44">
        <f t="shared" si="22"/>
        <v>0</v>
      </c>
    </row>
    <row r="155" spans="1:22" x14ac:dyDescent="0.25">
      <c r="C155" s="6"/>
      <c r="D155" s="6"/>
      <c r="H155" s="44"/>
      <c r="I155" s="44"/>
      <c r="J155" s="44"/>
      <c r="K155" s="44"/>
      <c r="L155" s="44"/>
      <c r="M155" s="44"/>
      <c r="N155" s="44"/>
      <c r="O155" s="44"/>
      <c r="P155" s="44"/>
      <c r="Q155" s="44"/>
      <c r="R155" s="44"/>
      <c r="S155" s="44"/>
      <c r="T155" s="44"/>
      <c r="V155" s="44">
        <f t="shared" si="22"/>
        <v>0</v>
      </c>
    </row>
    <row r="156" spans="1:22" x14ac:dyDescent="0.25">
      <c r="C156" s="7" t="s">
        <v>421</v>
      </c>
      <c r="D156" s="6"/>
      <c r="H156" s="44"/>
      <c r="I156" s="44"/>
      <c r="J156" s="44"/>
      <c r="K156" s="44"/>
      <c r="L156" s="44"/>
      <c r="M156" s="44"/>
      <c r="N156" s="44"/>
      <c r="O156" s="44"/>
      <c r="P156" s="44"/>
      <c r="Q156" s="44"/>
      <c r="R156" s="44"/>
      <c r="S156" s="44"/>
      <c r="T156" s="44"/>
      <c r="V156" s="44">
        <f t="shared" si="22"/>
        <v>0</v>
      </c>
    </row>
    <row r="157" spans="1:22" x14ac:dyDescent="0.25">
      <c r="C157" s="6"/>
      <c r="D157" s="6" t="s">
        <v>417</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2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25">
      <c r="C159" s="6"/>
      <c r="D159" s="6" t="s">
        <v>4</v>
      </c>
      <c r="H159" s="44">
        <f>'Class Allocation'!J82</f>
        <v>19457411.369586267</v>
      </c>
      <c r="I159" s="44">
        <f>'Class Allocation'!N82</f>
        <v>13368846.674421357</v>
      </c>
      <c r="J159" s="44">
        <f>'Class Allocation'!R82</f>
        <v>3018740.3056370416</v>
      </c>
      <c r="K159" s="44">
        <f>'Class Allocation'!V82</f>
        <v>27819.104408859239</v>
      </c>
      <c r="L159" s="44">
        <f>'Class Allocation'!Z82</f>
        <v>223595.11499422474</v>
      </c>
      <c r="M159" s="44">
        <f>'Class Allocation'!AD82</f>
        <v>24385.179277028936</v>
      </c>
      <c r="N159" s="44">
        <f>'Class Allocation'!AH82</f>
        <v>35731.575910820538</v>
      </c>
      <c r="O159" s="44">
        <f>'Class Allocation'!AL82</f>
        <v>52578.657791571561</v>
      </c>
      <c r="P159" s="44">
        <f>'Class Allocation'!AP82</f>
        <v>33040.607108003802</v>
      </c>
      <c r="Q159" s="44">
        <f>'Class Allocation'!AT82</f>
        <v>1398.4235897263441</v>
      </c>
      <c r="R159" s="44">
        <f>'Class Allocation'!AX82</f>
        <v>2667270.0357530643</v>
      </c>
      <c r="S159" s="44">
        <f>'Class Allocation'!BB82</f>
        <v>20.542003561845423</v>
      </c>
      <c r="T159" s="44">
        <f>'Class Allocation'!BF82</f>
        <v>3985.1486909980131</v>
      </c>
      <c r="V159" s="44">
        <f t="shared" si="22"/>
        <v>0</v>
      </c>
    </row>
    <row r="160" spans="1:22" x14ac:dyDescent="0.25">
      <c r="C160" s="6"/>
      <c r="D160" s="66" t="s">
        <v>394</v>
      </c>
      <c r="H160" s="44">
        <f>'Class Allocation'!J83</f>
        <v>4212451.7990576243</v>
      </c>
      <c r="I160" s="44">
        <f>'Class Allocation'!N83</f>
        <v>2894301.8757890025</v>
      </c>
      <c r="J160" s="44">
        <f>'Class Allocation'!R83</f>
        <v>653545.21163309889</v>
      </c>
      <c r="K160" s="44">
        <f>'Class Allocation'!V83</f>
        <v>6022.7249241615236</v>
      </c>
      <c r="L160" s="44">
        <f>'Class Allocation'!Z83</f>
        <v>48407.448787877809</v>
      </c>
      <c r="M160" s="44">
        <f>'Class Allocation'!AD83</f>
        <v>5279.2938569632288</v>
      </c>
      <c r="N160" s="44">
        <f>'Class Allocation'!AH83</f>
        <v>7735.7433817724032</v>
      </c>
      <c r="O160" s="44">
        <f>'Class Allocation'!AL83</f>
        <v>11383.069278801519</v>
      </c>
      <c r="P160" s="44">
        <f>'Class Allocation'!AP83</f>
        <v>7153.1593905457039</v>
      </c>
      <c r="Q160" s="44">
        <f>'Class Allocation'!AT83</f>
        <v>302.75311831023998</v>
      </c>
      <c r="R160" s="44">
        <f>'Class Allocation'!AX83</f>
        <v>577453.30287064821</v>
      </c>
      <c r="S160" s="44">
        <f>'Class Allocation'!BB83</f>
        <v>4.4472616740581294</v>
      </c>
      <c r="T160" s="44">
        <f>'Class Allocation'!BF83</f>
        <v>862.76876476727716</v>
      </c>
      <c r="V160" s="44">
        <f t="shared" si="22"/>
        <v>0</v>
      </c>
    </row>
    <row r="161" spans="3:22" x14ac:dyDescent="0.25">
      <c r="C161" s="6"/>
      <c r="D161" s="6" t="s">
        <v>423</v>
      </c>
      <c r="H161" s="44">
        <f>SUM(H157:H160)</f>
        <v>23669863.168643892</v>
      </c>
      <c r="I161" s="44">
        <f t="shared" ref="I161:T161" si="24">SUM(I157:I160)</f>
        <v>16263148.55021036</v>
      </c>
      <c r="J161" s="44">
        <f t="shared" si="24"/>
        <v>3672285.5172701403</v>
      </c>
      <c r="K161" s="44">
        <f t="shared" si="24"/>
        <v>33841.82933302076</v>
      </c>
      <c r="L161" s="44">
        <f t="shared" si="24"/>
        <v>272002.56378210254</v>
      </c>
      <c r="M161" s="44">
        <f t="shared" si="24"/>
        <v>29664.473133992164</v>
      </c>
      <c r="N161" s="44">
        <f t="shared" si="24"/>
        <v>43467.31929259294</v>
      </c>
      <c r="O161" s="44">
        <f t="shared" si="24"/>
        <v>63961.727070373076</v>
      </c>
      <c r="P161" s="44">
        <f t="shared" si="24"/>
        <v>40193.766498549507</v>
      </c>
      <c r="Q161" s="44">
        <f t="shared" si="24"/>
        <v>1701.1767080365839</v>
      </c>
      <c r="R161" s="44">
        <f t="shared" si="24"/>
        <v>3244723.3386237128</v>
      </c>
      <c r="S161" s="44">
        <f t="shared" si="24"/>
        <v>24.989265235903552</v>
      </c>
      <c r="T161" s="44">
        <f t="shared" si="24"/>
        <v>4847.9174557652905</v>
      </c>
      <c r="V161" s="44">
        <f t="shared" si="22"/>
        <v>0</v>
      </c>
    </row>
    <row r="162" spans="3:22" x14ac:dyDescent="0.25">
      <c r="C162" s="6"/>
      <c r="D162" s="6"/>
      <c r="H162" s="44"/>
      <c r="I162" s="44"/>
      <c r="J162" s="44"/>
      <c r="K162" s="44"/>
      <c r="L162" s="44"/>
      <c r="M162" s="44"/>
      <c r="N162" s="44"/>
      <c r="O162" s="44"/>
      <c r="P162" s="44"/>
      <c r="Q162" s="44"/>
      <c r="R162" s="44"/>
      <c r="S162" s="44"/>
      <c r="T162" s="44"/>
      <c r="V162" s="44">
        <f t="shared" si="22"/>
        <v>0</v>
      </c>
    </row>
    <row r="163" spans="3:22" x14ac:dyDescent="0.25">
      <c r="C163" s="7" t="s">
        <v>422</v>
      </c>
      <c r="D163" s="6"/>
      <c r="H163" s="44"/>
      <c r="I163" s="44"/>
      <c r="J163" s="44"/>
      <c r="K163" s="44"/>
      <c r="L163" s="44"/>
      <c r="M163" s="44"/>
      <c r="N163" s="44"/>
      <c r="O163" s="44"/>
      <c r="P163" s="44"/>
      <c r="Q163" s="44"/>
      <c r="R163" s="44"/>
      <c r="S163" s="44"/>
      <c r="T163" s="44"/>
      <c r="V163" s="44">
        <f t="shared" si="22"/>
        <v>0</v>
      </c>
    </row>
    <row r="164" spans="3:22" x14ac:dyDescent="0.25">
      <c r="C164" s="7"/>
      <c r="D164" s="6" t="s">
        <v>418</v>
      </c>
      <c r="H164" s="44">
        <f>'Class Allocation'!J97</f>
        <v>7963929.8737376025</v>
      </c>
      <c r="I164" s="44">
        <f>'Class Allocation'!N97</f>
        <v>5471876.7766950792</v>
      </c>
      <c r="J164" s="44">
        <f>'Class Allocation'!R97</f>
        <v>1235572.1757878331</v>
      </c>
      <c r="K164" s="44">
        <f>'Class Allocation'!V97</f>
        <v>11386.375733857474</v>
      </c>
      <c r="L164" s="44">
        <f>'Class Allocation'!Z97</f>
        <v>91517.61157230266</v>
      </c>
      <c r="M164" s="44">
        <f>'Class Allocation'!AD97</f>
        <v>9980.8681654504853</v>
      </c>
      <c r="N164" s="44">
        <f>'Class Allocation'!AH97</f>
        <v>14624.954955555195</v>
      </c>
      <c r="O164" s="44">
        <f>'Class Allocation'!AL97</f>
        <v>21520.475440111277</v>
      </c>
      <c r="P164" s="44">
        <f>'Class Allocation'!AP97</f>
        <v>13523.53984791419</v>
      </c>
      <c r="Q164" s="44">
        <f>'Class Allocation'!AT97</f>
        <v>572.37559461630588</v>
      </c>
      <c r="R164" s="44">
        <f>'Class Allocation'!AX97</f>
        <v>1091715.1883966504</v>
      </c>
      <c r="S164" s="44">
        <f>'Class Allocation'!BB97</f>
        <v>8.4078540934956685</v>
      </c>
      <c r="T164" s="44">
        <f>'Class Allocation'!BF97</f>
        <v>1631.1236941381599</v>
      </c>
      <c r="V164" s="44">
        <f t="shared" si="22"/>
        <v>0</v>
      </c>
    </row>
    <row r="165" spans="3:22" x14ac:dyDescent="0.25">
      <c r="C165" s="6"/>
      <c r="D165" s="6" t="s">
        <v>417</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2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25">
      <c r="C167" s="6"/>
      <c r="D167" s="6" t="s">
        <v>4</v>
      </c>
      <c r="H167" s="44">
        <f>'Class Allocation'!J95</f>
        <v>377188734.60859925</v>
      </c>
      <c r="I167" s="44">
        <f>'Class Allocation'!N95</f>
        <v>259159775.39455166</v>
      </c>
      <c r="J167" s="44">
        <f>'Class Allocation'!R95</f>
        <v>58519338.177482523</v>
      </c>
      <c r="K167" s="44">
        <f>'Class Allocation'!V95</f>
        <v>539283.08296568855</v>
      </c>
      <c r="L167" s="44">
        <f>'Class Allocation'!Z95</f>
        <v>4334469.6212345744</v>
      </c>
      <c r="M167" s="44">
        <f>'Class Allocation'!AD95</f>
        <v>472715.24150861189</v>
      </c>
      <c r="N167" s="44">
        <f>'Class Allocation'!AH95</f>
        <v>692669.11447635642</v>
      </c>
      <c r="O167" s="44">
        <f>'Class Allocation'!AL95</f>
        <v>1019255.6976423297</v>
      </c>
      <c r="P167" s="44">
        <f>'Class Allocation'!AP95</f>
        <v>640503.74168723985</v>
      </c>
      <c r="Q167" s="44">
        <f>'Class Allocation'!AT95</f>
        <v>27108.931102735409</v>
      </c>
      <c r="R167" s="44">
        <f>'Class Allocation'!AX95</f>
        <v>51705963.888788573</v>
      </c>
      <c r="S167" s="44">
        <f>'Class Allocation'!BB95</f>
        <v>398.21393414794056</v>
      </c>
      <c r="T167" s="44">
        <f>'Class Allocation'!BF95</f>
        <v>77253.503224700486</v>
      </c>
      <c r="V167" s="44">
        <f t="shared" si="22"/>
        <v>0</v>
      </c>
    </row>
    <row r="168" spans="3:22" x14ac:dyDescent="0.25">
      <c r="C168" s="6"/>
      <c r="D168" s="66" t="s">
        <v>394</v>
      </c>
      <c r="H168" s="44">
        <f>'Class Allocation'!J96</f>
        <v>9234163.7937257495</v>
      </c>
      <c r="I168" s="44">
        <f>'Class Allocation'!N96</f>
        <v>6344632.2627364798</v>
      </c>
      <c r="J168" s="44">
        <f>'Class Allocation'!R96</f>
        <v>1432643.9372375212</v>
      </c>
      <c r="K168" s="44">
        <f>'Class Allocation'!V96</f>
        <v>13202.484227048888</v>
      </c>
      <c r="L168" s="44">
        <f>'Class Allocation'!Z96</f>
        <v>106114.52243647142</v>
      </c>
      <c r="M168" s="44">
        <f>'Class Allocation'!AD96</f>
        <v>11572.800477221968</v>
      </c>
      <c r="N168" s="44">
        <f>'Class Allocation'!AH96</f>
        <v>16957.611590830966</v>
      </c>
      <c r="O168" s="44">
        <f>'Class Allocation'!AL96</f>
        <v>24952.956427725992</v>
      </c>
      <c r="P168" s="44">
        <f>'Class Allocation'!AP96</f>
        <v>15680.522556887994</v>
      </c>
      <c r="Q168" s="44">
        <f>'Class Allocation'!AT96</f>
        <v>663.66857519020436</v>
      </c>
      <c r="R168" s="44">
        <f>'Class Allocation'!AX96</f>
        <v>1265841.9932848578</v>
      </c>
      <c r="S168" s="44">
        <f>'Class Allocation'!BB96</f>
        <v>9.7488932077510917</v>
      </c>
      <c r="T168" s="44">
        <f>'Class Allocation'!BF96</f>
        <v>1891.2852823037122</v>
      </c>
      <c r="V168" s="44">
        <f t="shared" si="22"/>
        <v>0</v>
      </c>
    </row>
    <row r="169" spans="3:22" x14ac:dyDescent="0.25">
      <c r="C169" s="6"/>
      <c r="D169" s="6" t="s">
        <v>424</v>
      </c>
      <c r="H169" s="44">
        <f>SUM(H164:H168)</f>
        <v>394386828.27606255</v>
      </c>
      <c r="I169" s="44">
        <f t="shared" ref="I169:T169" si="25">SUM(I164:I168)</f>
        <v>270976284.43398321</v>
      </c>
      <c r="J169" s="44">
        <f t="shared" si="25"/>
        <v>61187554.290507883</v>
      </c>
      <c r="K169" s="44">
        <f t="shared" si="25"/>
        <v>563871.94292659499</v>
      </c>
      <c r="L169" s="44">
        <f t="shared" si="25"/>
        <v>4532101.7552433489</v>
      </c>
      <c r="M169" s="44">
        <f t="shared" si="25"/>
        <v>494268.9101512843</v>
      </c>
      <c r="N169" s="44">
        <f t="shared" si="25"/>
        <v>724251.68102274253</v>
      </c>
      <c r="O169" s="44">
        <f t="shared" si="25"/>
        <v>1065729.1295101671</v>
      </c>
      <c r="P169" s="44">
        <f t="shared" si="25"/>
        <v>669707.80409204203</v>
      </c>
      <c r="Q169" s="44">
        <f t="shared" si="25"/>
        <v>28344.97527254192</v>
      </c>
      <c r="R169" s="44">
        <f t="shared" si="25"/>
        <v>54063521.07047008</v>
      </c>
      <c r="S169" s="44">
        <f t="shared" si="25"/>
        <v>416.37068144918732</v>
      </c>
      <c r="T169" s="44">
        <f t="shared" si="25"/>
        <v>80775.912201142361</v>
      </c>
      <c r="V169" s="44">
        <f t="shared" si="22"/>
        <v>0</v>
      </c>
    </row>
    <row r="170" spans="3:22" x14ac:dyDescent="0.25">
      <c r="C170" s="6"/>
      <c r="D170" s="6"/>
      <c r="H170" s="44"/>
      <c r="I170" s="44"/>
      <c r="J170" s="44"/>
      <c r="K170" s="44"/>
      <c r="L170" s="44"/>
      <c r="M170" s="44"/>
      <c r="N170" s="44"/>
      <c r="O170" s="44"/>
      <c r="P170" s="44"/>
      <c r="Q170" s="44"/>
      <c r="R170" s="44"/>
      <c r="S170" s="44"/>
      <c r="T170" s="44"/>
      <c r="V170" s="44">
        <f t="shared" si="22"/>
        <v>0</v>
      </c>
    </row>
    <row r="171" spans="3:22" x14ac:dyDescent="0.25">
      <c r="C171" s="7" t="s">
        <v>56</v>
      </c>
      <c r="D171" s="6"/>
      <c r="H171" s="44">
        <f>+H154+H161-H169</f>
        <v>697409981.58399582</v>
      </c>
      <c r="I171" s="44">
        <f t="shared" ref="I171:T171" si="26">+I154+I161-I169</f>
        <v>479178187.47364616</v>
      </c>
      <c r="J171" s="44">
        <f t="shared" si="26"/>
        <v>108200396.28971267</v>
      </c>
      <c r="K171" s="44">
        <f t="shared" si="26"/>
        <v>997117.27962907916</v>
      </c>
      <c r="L171" s="44">
        <f t="shared" si="26"/>
        <v>8014296.5612650001</v>
      </c>
      <c r="M171" s="44">
        <f t="shared" si="26"/>
        <v>874035.45659202465</v>
      </c>
      <c r="N171" s="44">
        <f t="shared" si="26"/>
        <v>1280723.176613518</v>
      </c>
      <c r="O171" s="44">
        <f t="shared" si="26"/>
        <v>1884571.3885377371</v>
      </c>
      <c r="P171" s="44">
        <f t="shared" si="26"/>
        <v>1184271.0603700895</v>
      </c>
      <c r="Q171" s="44">
        <f t="shared" si="26"/>
        <v>50123.551968589149</v>
      </c>
      <c r="R171" s="44">
        <f t="shared" si="26"/>
        <v>95602683.788745031</v>
      </c>
      <c r="S171" s="44">
        <f t="shared" si="26"/>
        <v>736.2849072594604</v>
      </c>
      <c r="T171" s="44">
        <f t="shared" si="26"/>
        <v>142839.27200833533</v>
      </c>
      <c r="V171" s="44">
        <f t="shared" si="22"/>
        <v>0</v>
      </c>
    </row>
    <row r="172" spans="3:22" x14ac:dyDescent="0.25">
      <c r="C172" s="7"/>
      <c r="D172" s="6"/>
      <c r="H172" s="44"/>
      <c r="I172" s="44"/>
      <c r="J172" s="44"/>
      <c r="K172" s="44"/>
      <c r="L172" s="44"/>
      <c r="M172" s="44"/>
      <c r="N172" s="44"/>
      <c r="O172" s="44"/>
      <c r="P172" s="44"/>
      <c r="Q172" s="44"/>
      <c r="R172" s="44"/>
      <c r="S172" s="44"/>
      <c r="T172" s="44"/>
      <c r="V172" s="44">
        <f t="shared" si="22"/>
        <v>0</v>
      </c>
    </row>
    <row r="173" spans="3:22" x14ac:dyDescent="0.25">
      <c r="C173" s="7" t="s">
        <v>57</v>
      </c>
      <c r="D173" s="6"/>
      <c r="H173" s="44"/>
      <c r="I173" s="44"/>
      <c r="J173" s="44"/>
      <c r="K173" s="44"/>
      <c r="L173" s="44"/>
      <c r="M173" s="44"/>
      <c r="N173" s="44"/>
      <c r="O173" s="44"/>
      <c r="P173" s="44"/>
      <c r="Q173" s="44"/>
      <c r="R173" s="44"/>
      <c r="S173" s="44"/>
      <c r="T173" s="44"/>
      <c r="V173" s="44">
        <f t="shared" si="22"/>
        <v>0</v>
      </c>
    </row>
    <row r="174" spans="3:22" x14ac:dyDescent="0.25">
      <c r="C174" s="6" t="s">
        <v>58</v>
      </c>
      <c r="D174" s="6"/>
      <c r="H174" s="44">
        <f>+'Class Allocation'!J103</f>
        <v>13272952.276665695</v>
      </c>
      <c r="I174" s="44">
        <f>+'Class Allocation'!N103</f>
        <v>9086217.7701716572</v>
      </c>
      <c r="J174" s="44">
        <f>+'Class Allocation'!R103</f>
        <v>2879689.1347031412</v>
      </c>
      <c r="K174" s="44">
        <f>+'Class Allocation'!V103</f>
        <v>77019.903861694853</v>
      </c>
      <c r="L174" s="44">
        <f>+'Class Allocation'!Z103</f>
        <v>394546.46469386446</v>
      </c>
      <c r="M174" s="44">
        <f>+'Class Allocation'!AD103</f>
        <v>39708.294721638042</v>
      </c>
      <c r="N174" s="44">
        <f>+'Class Allocation'!AH103</f>
        <v>189452.55497260182</v>
      </c>
      <c r="O174" s="44">
        <f>+'Class Allocation'!AL103</f>
        <v>139833.34944210286</v>
      </c>
      <c r="P174" s="44">
        <f>+'Class Allocation'!AP103</f>
        <v>51517.080409736649</v>
      </c>
      <c r="Q174" s="44">
        <f>+'Class Allocation'!AT103</f>
        <v>2436.7508555784702</v>
      </c>
      <c r="R174" s="44">
        <f>+'Class Allocation'!AX103</f>
        <v>408104.12627090741</v>
      </c>
      <c r="S174" s="44">
        <f>+'Class Allocation'!BB103</f>
        <v>15.750444044553406</v>
      </c>
      <c r="T174" s="44">
        <f>+'Class Allocation'!BF103</f>
        <v>4411.0961187218818</v>
      </c>
      <c r="V174" s="44">
        <f t="shared" si="22"/>
        <v>0</v>
      </c>
    </row>
    <row r="175" spans="3:22" x14ac:dyDescent="0.25">
      <c r="C175" s="6" t="s">
        <v>59</v>
      </c>
      <c r="D175" s="6"/>
      <c r="H175" s="44">
        <f>+'Class Allocation'!J104</f>
        <v>18358205.494412761</v>
      </c>
      <c r="I175" s="44">
        <f>+'Class Allocation'!N104</f>
        <v>12613601.563461347</v>
      </c>
      <c r="J175" s="44">
        <f>+'Class Allocation'!R104</f>
        <v>2848202.8679198138</v>
      </c>
      <c r="K175" s="44">
        <f>+'Class Allocation'!V104</f>
        <v>26247.522124481933</v>
      </c>
      <c r="L175" s="44">
        <f>+'Class Allocation'!Z104</f>
        <v>210963.57530000212</v>
      </c>
      <c r="M175" s="44">
        <f>+'Class Allocation'!AD104</f>
        <v>23007.589431219996</v>
      </c>
      <c r="N175" s="44">
        <f>+'Class Allocation'!AH104</f>
        <v>33712.995051098645</v>
      </c>
      <c r="O175" s="44">
        <f>+'Class Allocation'!AL104</f>
        <v>49608.336177075027</v>
      </c>
      <c r="P175" s="44">
        <f>+'Class Allocation'!AP104</f>
        <v>31174.046918543729</v>
      </c>
      <c r="Q175" s="44">
        <f>+'Class Allocation'!AT104</f>
        <v>1319.4225655607584</v>
      </c>
      <c r="R175" s="44">
        <f>+'Class Allocation'!AX104</f>
        <v>2516588.1779106166</v>
      </c>
      <c r="S175" s="44">
        <f>+'Class Allocation'!BB104</f>
        <v>19.381525912783122</v>
      </c>
      <c r="T175" s="44">
        <f>+'Class Allocation'!BF104</f>
        <v>3760.0160270799261</v>
      </c>
      <c r="V175" s="44">
        <f t="shared" si="22"/>
        <v>0</v>
      </c>
    </row>
    <row r="176" spans="3:22" x14ac:dyDescent="0.25">
      <c r="C176" s="130" t="s">
        <v>60</v>
      </c>
      <c r="D176" s="66"/>
      <c r="H176" s="44">
        <f>+'Class Allocation'!J105</f>
        <v>2477917.5563238128</v>
      </c>
      <c r="I176" s="44">
        <f>+'Class Allocation'!N105</f>
        <v>1702533.7673710445</v>
      </c>
      <c r="J176" s="44">
        <f>+'Class Allocation'!R105</f>
        <v>384439.09414448455</v>
      </c>
      <c r="K176" s="44">
        <f>+'Class Allocation'!V105</f>
        <v>3542.7861346276945</v>
      </c>
      <c r="L176" s="44">
        <f>+'Class Allocation'!Z105</f>
        <v>28475.024268565507</v>
      </c>
      <c r="M176" s="44">
        <f>+'Class Allocation'!AD105</f>
        <v>3105.4729067969774</v>
      </c>
      <c r="N176" s="44">
        <f>+'Class Allocation'!AH105</f>
        <v>4550.445975713671</v>
      </c>
      <c r="O176" s="44">
        <f>+'Class Allocation'!AL105</f>
        <v>6695.9358958368648</v>
      </c>
      <c r="P176" s="44">
        <f>+'Class Allocation'!AP105</f>
        <v>4207.7488556619255</v>
      </c>
      <c r="Q176" s="44">
        <f>+'Class Allocation'!AT105</f>
        <v>178.09040978476051</v>
      </c>
      <c r="R176" s="44">
        <f>+'Class Allocation'!AX105</f>
        <v>339679.06231246516</v>
      </c>
      <c r="S176" s="44">
        <f>+'Class Allocation'!BB105</f>
        <v>2.616041276052099</v>
      </c>
      <c r="T176" s="44">
        <f>+'Class Allocation'!BF105</f>
        <v>507.5120075541073</v>
      </c>
      <c r="V176" s="44">
        <f t="shared" si="22"/>
        <v>0</v>
      </c>
    </row>
    <row r="177" spans="2:22" x14ac:dyDescent="0.25">
      <c r="C177" s="14" t="s">
        <v>61</v>
      </c>
      <c r="D177" s="19"/>
      <c r="H177" s="44">
        <f>SUM(H174:H176)</f>
        <v>34109075.327402271</v>
      </c>
      <c r="I177" s="44">
        <f t="shared" ref="I177:T177" si="27">SUM(I174:I176)</f>
        <v>23402353.101004049</v>
      </c>
      <c r="J177" s="44">
        <f t="shared" si="27"/>
        <v>6112331.0967674395</v>
      </c>
      <c r="K177" s="44">
        <f t="shared" si="27"/>
        <v>106810.21212080448</v>
      </c>
      <c r="L177" s="44">
        <f t="shared" si="27"/>
        <v>633985.06426243205</v>
      </c>
      <c r="M177" s="44">
        <f t="shared" si="27"/>
        <v>65821.357059655013</v>
      </c>
      <c r="N177" s="44">
        <f t="shared" si="27"/>
        <v>227715.99599941412</v>
      </c>
      <c r="O177" s="44">
        <f t="shared" si="27"/>
        <v>196137.62151501473</v>
      </c>
      <c r="P177" s="44">
        <f t="shared" si="27"/>
        <v>86898.876183942295</v>
      </c>
      <c r="Q177" s="44">
        <f t="shared" si="27"/>
        <v>3934.2638309239892</v>
      </c>
      <c r="R177" s="44">
        <f t="shared" si="27"/>
        <v>3264371.3664939892</v>
      </c>
      <c r="S177" s="44">
        <f t="shared" si="27"/>
        <v>37.748011233388631</v>
      </c>
      <c r="T177" s="44">
        <f t="shared" si="27"/>
        <v>8678.624153355915</v>
      </c>
      <c r="V177" s="44">
        <f t="shared" si="22"/>
        <v>0</v>
      </c>
    </row>
    <row r="178" spans="2:22" x14ac:dyDescent="0.25">
      <c r="C178" s="121"/>
      <c r="D178" s="19"/>
      <c r="H178" s="44"/>
      <c r="I178" s="44"/>
      <c r="J178" s="44"/>
      <c r="K178" s="44"/>
      <c r="L178" s="44"/>
      <c r="M178" s="44"/>
      <c r="N178" s="44"/>
      <c r="O178" s="44"/>
      <c r="P178" s="44"/>
      <c r="Q178" s="44"/>
      <c r="R178" s="44"/>
      <c r="S178" s="44"/>
      <c r="T178" s="44"/>
      <c r="V178" s="44">
        <f t="shared" si="22"/>
        <v>0</v>
      </c>
    </row>
    <row r="179" spans="2:22" x14ac:dyDescent="0.25">
      <c r="C179" s="19" t="s">
        <v>425</v>
      </c>
      <c r="D179" s="19"/>
      <c r="H179" s="44">
        <f>+'Class Allocation'!J117</f>
        <v>147390690.81076971</v>
      </c>
      <c r="I179" s="44">
        <f>+'Class Allocation'!N117</f>
        <v>101269563.00909643</v>
      </c>
      <c r="J179" s="44">
        <f>+'Class Allocation'!R117</f>
        <v>22867081.883339893</v>
      </c>
      <c r="K179" s="44">
        <f>+'Class Allocation'!V117</f>
        <v>210730.85924306486</v>
      </c>
      <c r="L179" s="44">
        <f>+'Class Allocation'!Z117</f>
        <v>1693742.1856858772</v>
      </c>
      <c r="M179" s="44">
        <f>+'Class Allocation'!AD117</f>
        <v>184718.73523750174</v>
      </c>
      <c r="N179" s="44">
        <f>+'Class Allocation'!AH117</f>
        <v>270668.15606752952</v>
      </c>
      <c r="O179" s="44">
        <f>+'Class Allocation'!AL117</f>
        <v>398285.49371763517</v>
      </c>
      <c r="P179" s="44">
        <f>+'Class Allocation'!AP117</f>
        <v>250283.95678923553</v>
      </c>
      <c r="Q179" s="44">
        <f>+'Class Allocation'!AT117</f>
        <v>10593.116166419677</v>
      </c>
      <c r="R179" s="44">
        <f>+'Class Allocation'!AX117</f>
        <v>20204680.143783689</v>
      </c>
      <c r="S179" s="44">
        <f>+'Class Allocation'!BB117</f>
        <v>155.60652124312205</v>
      </c>
      <c r="T179" s="44">
        <f>+'Class Allocation'!BF117</f>
        <v>30187.665121165679</v>
      </c>
      <c r="V179" s="44">
        <f t="shared" si="22"/>
        <v>0</v>
      </c>
    </row>
    <row r="180" spans="2:22" x14ac:dyDescent="0.25">
      <c r="C180" s="19" t="s">
        <v>426</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25">
      <c r="C181" s="19" t="s">
        <v>427</v>
      </c>
      <c r="D181" s="19"/>
      <c r="H181" s="44">
        <f>+'Class Allocation'!J130</f>
        <v>986528.39238894789</v>
      </c>
      <c r="I181" s="44">
        <f>+'Class Allocation'!N130</f>
        <v>790564.21216791449</v>
      </c>
      <c r="J181" s="44">
        <f>+'Class Allocation'!R130</f>
        <v>152960.97138869442</v>
      </c>
      <c r="K181" s="44">
        <f>+'Class Allocation'!V130</f>
        <v>1088.5268757994909</v>
      </c>
      <c r="L181" s="44">
        <f>+'Class Allocation'!Z130</f>
        <v>5974.7712814952265</v>
      </c>
      <c r="M181" s="44">
        <f>+'Class Allocation'!AD130</f>
        <v>229.543733444076</v>
      </c>
      <c r="N181" s="44">
        <f>+'Class Allocation'!AH130</f>
        <v>819.9885969273929</v>
      </c>
      <c r="O181" s="44">
        <f>+'Class Allocation'!AL130</f>
        <v>367.53534198849161</v>
      </c>
      <c r="P181" s="44">
        <f>+'Class Allocation'!AP130</f>
        <v>0</v>
      </c>
      <c r="Q181" s="44">
        <f>+'Class Allocation'!AT130</f>
        <v>0</v>
      </c>
      <c r="R181" s="44">
        <f>+'Class Allocation'!AX130</f>
        <v>34363.755319880365</v>
      </c>
      <c r="S181" s="44">
        <f>+'Class Allocation'!BB130</f>
        <v>0.81583427078845139</v>
      </c>
      <c r="T181" s="44">
        <f>+'Class Allocation'!BF130</f>
        <v>158.27184853295955</v>
      </c>
      <c r="V181" s="44">
        <f t="shared" si="22"/>
        <v>0</v>
      </c>
    </row>
    <row r="182" spans="2:22" ht="15.75" thickBot="1" x14ac:dyDescent="0.3">
      <c r="B182" s="133"/>
      <c r="C182" s="134"/>
      <c r="D182" s="33"/>
      <c r="H182" s="44"/>
      <c r="I182" s="44"/>
      <c r="J182" s="44"/>
      <c r="K182" s="44"/>
      <c r="L182" s="44"/>
      <c r="M182" s="44"/>
      <c r="N182" s="44"/>
      <c r="O182" s="44"/>
      <c r="P182" s="44"/>
      <c r="Q182" s="44"/>
      <c r="R182" s="44"/>
      <c r="S182" s="44"/>
      <c r="T182" s="44"/>
      <c r="V182" s="44">
        <f t="shared" si="22"/>
        <v>0</v>
      </c>
    </row>
    <row r="183" spans="2:22" ht="15.75" thickTop="1" x14ac:dyDescent="0.25">
      <c r="B183" s="12" t="s">
        <v>82</v>
      </c>
      <c r="D183" s="6"/>
      <c r="H183" s="44">
        <f>+H171+H177-H179-H180-H181</f>
        <v>583141837.70823944</v>
      </c>
      <c r="I183" s="44">
        <f t="shared" ref="I183:T183" si="28">+I171+I177-I179-I180-I181</f>
        <v>400520413.35338587</v>
      </c>
      <c r="J183" s="44">
        <f t="shared" si="28"/>
        <v>91292684.531751513</v>
      </c>
      <c r="K183" s="44">
        <f t="shared" si="28"/>
        <v>892108.10563101922</v>
      </c>
      <c r="L183" s="44">
        <f t="shared" si="28"/>
        <v>6948564.6685600597</v>
      </c>
      <c r="M183" s="44">
        <f t="shared" si="28"/>
        <v>754908.53468073392</v>
      </c>
      <c r="N183" s="44">
        <f t="shared" si="28"/>
        <v>1236951.0279484752</v>
      </c>
      <c r="O183" s="44">
        <f t="shared" si="28"/>
        <v>1682055.9809931281</v>
      </c>
      <c r="P183" s="44">
        <f t="shared" si="28"/>
        <v>1020885.9797647961</v>
      </c>
      <c r="Q183" s="44">
        <f t="shared" si="28"/>
        <v>43464.699633093463</v>
      </c>
      <c r="R183" s="44">
        <f t="shared" si="28"/>
        <v>78628011.256135449</v>
      </c>
      <c r="S183" s="44">
        <f t="shared" si="28"/>
        <v>617.61056297893856</v>
      </c>
      <c r="T183" s="44">
        <f t="shared" si="28"/>
        <v>121171.95919199262</v>
      </c>
      <c r="V183" s="44">
        <f t="shared" si="22"/>
        <v>0</v>
      </c>
    </row>
    <row r="184" spans="2:22" x14ac:dyDescent="0.25">
      <c r="C184" s="13"/>
      <c r="D184" s="6"/>
      <c r="H184" s="44"/>
      <c r="I184" s="44"/>
      <c r="J184" s="44"/>
      <c r="K184" s="44"/>
      <c r="L184" s="44"/>
      <c r="M184" s="44"/>
      <c r="N184" s="44"/>
      <c r="O184" s="44"/>
      <c r="P184" s="44"/>
      <c r="Q184" s="44"/>
      <c r="R184" s="44"/>
      <c r="S184" s="44"/>
      <c r="T184" s="44"/>
      <c r="V184" s="44">
        <f t="shared" si="22"/>
        <v>0</v>
      </c>
    </row>
    <row r="185" spans="2:22" x14ac:dyDescent="0.25">
      <c r="B185" s="7" t="s">
        <v>84</v>
      </c>
      <c r="D185" s="6"/>
      <c r="H185" s="44"/>
      <c r="I185" s="44"/>
      <c r="J185" s="44"/>
      <c r="K185" s="44"/>
      <c r="L185" s="44"/>
      <c r="M185" s="44"/>
      <c r="N185" s="44"/>
      <c r="O185" s="44"/>
      <c r="P185" s="44"/>
      <c r="Q185" s="44"/>
      <c r="R185" s="44"/>
      <c r="S185" s="44"/>
      <c r="T185" s="44"/>
      <c r="V185" s="44">
        <f t="shared" si="22"/>
        <v>0</v>
      </c>
    </row>
    <row r="186" spans="2:22" x14ac:dyDescent="0.25">
      <c r="C186" s="6" t="s">
        <v>428</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2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25">
      <c r="C188" s="6" t="s">
        <v>4</v>
      </c>
      <c r="D188" s="19"/>
      <c r="H188" s="44">
        <f>+'Class Allocation'!J249</f>
        <v>36776692.424620658</v>
      </c>
      <c r="I188" s="44">
        <f>+'Class Allocation'!N249</f>
        <v>27130928.291943371</v>
      </c>
      <c r="J188" s="44">
        <f>+'Class Allocation'!R249</f>
        <v>6555128.8641867917</v>
      </c>
      <c r="K188" s="44">
        <f>+'Class Allocation'!V249</f>
        <v>83441.166079005081</v>
      </c>
      <c r="L188" s="44">
        <f>+'Class Allocation'!Z249</f>
        <v>850271.84237518278</v>
      </c>
      <c r="M188" s="44">
        <f>+'Class Allocation'!AD249</f>
        <v>159965.21456172701</v>
      </c>
      <c r="N188" s="44">
        <f>+'Class Allocation'!AH249</f>
        <v>150608.48401737906</v>
      </c>
      <c r="O188" s="44">
        <f>+'Class Allocation'!AL249</f>
        <v>352220.53395904053</v>
      </c>
      <c r="P188" s="44">
        <f>+'Class Allocation'!AP249</f>
        <v>234584.84837788696</v>
      </c>
      <c r="Q188" s="44">
        <f>+'Class Allocation'!AT249</f>
        <v>9928.6609562494323</v>
      </c>
      <c r="R188" s="44">
        <f>+'Class Allocation'!AX249</f>
        <v>1233026.5593280606</v>
      </c>
      <c r="S188" s="44">
        <f>+'Class Allocation'!BB249</f>
        <v>85.066455569062356</v>
      </c>
      <c r="T188" s="44">
        <f>+'Class Allocation'!BF249</f>
        <v>16502.892380398098</v>
      </c>
      <c r="V188" s="44">
        <f t="shared" si="22"/>
        <v>0</v>
      </c>
    </row>
    <row r="189" spans="2:22" x14ac:dyDescent="0.2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2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25">
      <c r="C191" s="66" t="s">
        <v>184</v>
      </c>
      <c r="D191" s="130"/>
      <c r="H191" s="44">
        <f>+'Class Allocation'!J285</f>
        <v>34633228.270315386</v>
      </c>
      <c r="I191" s="44">
        <f>+'Class Allocation'!N285</f>
        <v>23221839.756348971</v>
      </c>
      <c r="J191" s="44">
        <f>+'Class Allocation'!R285</f>
        <v>7645045.4210874327</v>
      </c>
      <c r="K191" s="44">
        <f>+'Class Allocation'!V285</f>
        <v>210525.26052522979</v>
      </c>
      <c r="L191" s="44">
        <f>+'Class Allocation'!Z285</f>
        <v>1113878.3302371581</v>
      </c>
      <c r="M191" s="44">
        <f>+'Class Allocation'!AD285</f>
        <v>119369.09298364302</v>
      </c>
      <c r="N191" s="44">
        <f>+'Class Allocation'!AH285</f>
        <v>522158.86647561711</v>
      </c>
      <c r="O191" s="44">
        <f>+'Class Allocation'!AL285</f>
        <v>405376.17985458986</v>
      </c>
      <c r="P191" s="44">
        <f>+'Class Allocation'!AP285</f>
        <v>158259.33675376719</v>
      </c>
      <c r="Q191" s="44">
        <f>+'Class Allocation'!AT285</f>
        <v>7392.6769898408738</v>
      </c>
      <c r="R191" s="44">
        <f>+'Class Allocation'!AX285</f>
        <v>1217548.6670125402</v>
      </c>
      <c r="S191" s="44">
        <f>+'Class Allocation'!BB285</f>
        <v>45.730636032229356</v>
      </c>
      <c r="T191" s="44">
        <f>+'Class Allocation'!BF285</f>
        <v>11788.951410547535</v>
      </c>
      <c r="V191" s="44">
        <f t="shared" si="22"/>
        <v>0</v>
      </c>
    </row>
    <row r="192" spans="2:22" x14ac:dyDescent="0.25">
      <c r="B192" s="6" t="s">
        <v>198</v>
      </c>
      <c r="C192" s="19"/>
      <c r="D192" s="19"/>
      <c r="H192" s="44">
        <f>SUM(H186:H191)</f>
        <v>110223149.88960302</v>
      </c>
      <c r="I192" s="44">
        <f t="shared" ref="I192:T192" si="29">SUM(I186:I191)</f>
        <v>75455070.005178645</v>
      </c>
      <c r="J192" s="44">
        <f t="shared" si="29"/>
        <v>23913926.646738607</v>
      </c>
      <c r="K192" s="44">
        <f t="shared" si="29"/>
        <v>639599.70855579909</v>
      </c>
      <c r="L192" s="44">
        <f t="shared" si="29"/>
        <v>3276449.2186729596</v>
      </c>
      <c r="M192" s="44">
        <f t="shared" si="29"/>
        <v>329751.30398518505</v>
      </c>
      <c r="N192" s="44">
        <f t="shared" si="29"/>
        <v>1573279.0210076112</v>
      </c>
      <c r="O192" s="44">
        <f t="shared" si="29"/>
        <v>1161224.1130572362</v>
      </c>
      <c r="P192" s="44">
        <f t="shared" si="29"/>
        <v>427815.51214193052</v>
      </c>
      <c r="Q192" s="44">
        <f t="shared" si="29"/>
        <v>20235.615196946666</v>
      </c>
      <c r="R192" s="44">
        <f t="shared" si="29"/>
        <v>3389036.6922816811</v>
      </c>
      <c r="S192" s="44">
        <f t="shared" si="29"/>
        <v>130.7970916012917</v>
      </c>
      <c r="T192" s="44">
        <f t="shared" si="29"/>
        <v>36631.255694793173</v>
      </c>
      <c r="V192" s="44">
        <f t="shared" si="22"/>
        <v>0</v>
      </c>
    </row>
    <row r="193" spans="1:22" x14ac:dyDescent="0.25">
      <c r="C193" s="19"/>
      <c r="D193" s="19"/>
      <c r="H193" s="44"/>
      <c r="I193" s="44"/>
      <c r="J193" s="44"/>
      <c r="K193" s="44"/>
      <c r="L193" s="44"/>
      <c r="M193" s="44"/>
      <c r="N193" s="44"/>
      <c r="O193" s="44"/>
      <c r="P193" s="44"/>
      <c r="Q193" s="44"/>
      <c r="R193" s="44"/>
      <c r="S193" s="44"/>
      <c r="T193" s="44"/>
      <c r="V193" s="44">
        <f t="shared" si="22"/>
        <v>0</v>
      </c>
    </row>
    <row r="194" spans="1:22" x14ac:dyDescent="0.25">
      <c r="C194" s="19"/>
      <c r="D194" s="19"/>
      <c r="H194" s="44"/>
      <c r="I194" s="44"/>
      <c r="J194" s="44"/>
      <c r="K194" s="44"/>
      <c r="L194" s="44"/>
      <c r="M194" s="44"/>
      <c r="N194" s="44"/>
      <c r="O194" s="44"/>
      <c r="P194" s="44"/>
      <c r="Q194" s="44"/>
      <c r="R194" s="44"/>
      <c r="S194" s="44"/>
      <c r="T194" s="44"/>
      <c r="V194" s="44">
        <f t="shared" si="22"/>
        <v>0</v>
      </c>
    </row>
    <row r="195" spans="1:22" x14ac:dyDescent="0.25">
      <c r="B195" s="29" t="s">
        <v>429</v>
      </c>
      <c r="C195" s="19"/>
      <c r="D195" s="19"/>
      <c r="H195" s="44"/>
      <c r="I195" s="44"/>
      <c r="J195" s="44"/>
      <c r="K195" s="44"/>
      <c r="L195" s="44"/>
      <c r="M195" s="44"/>
      <c r="N195" s="44"/>
      <c r="O195" s="44"/>
      <c r="P195" s="44"/>
      <c r="Q195" s="44"/>
      <c r="R195" s="44"/>
      <c r="S195" s="44"/>
      <c r="T195" s="44"/>
      <c r="V195" s="44">
        <f t="shared" si="22"/>
        <v>0</v>
      </c>
    </row>
    <row r="196" spans="1:22" x14ac:dyDescent="0.25">
      <c r="C196" s="6" t="s">
        <v>418</v>
      </c>
      <c r="D196" s="19"/>
      <c r="H196" s="44">
        <f>+'Class Allocation'!J445</f>
        <v>2509847.7093393682</v>
      </c>
      <c r="I196" s="44">
        <f>+'Class Allocation'!N445</f>
        <v>1724472.4164465847</v>
      </c>
      <c r="J196" s="44">
        <f>+'Class Allocation'!R445</f>
        <v>389392.93091353599</v>
      </c>
      <c r="K196" s="44">
        <f>+'Class Allocation'!V445</f>
        <v>3588.4380583938259</v>
      </c>
      <c r="L196" s="44">
        <f>+'Class Allocation'!Z445</f>
        <v>28841.950068698199</v>
      </c>
      <c r="M196" s="44">
        <f>+'Class Allocation'!AD445</f>
        <v>3145.4896639512385</v>
      </c>
      <c r="N196" s="44">
        <f>+'Class Allocation'!AH445</f>
        <v>4609.0824851983189</v>
      </c>
      <c r="O196" s="44">
        <f>+'Class Allocation'!AL445</f>
        <v>6782.2189350730914</v>
      </c>
      <c r="P196" s="44">
        <f>+'Class Allocation'!AP445</f>
        <v>4261.969410526407</v>
      </c>
      <c r="Q196" s="44">
        <f>+'Class Allocation'!AT445</f>
        <v>180.38526177469788</v>
      </c>
      <c r="R196" s="44">
        <f>+'Class Allocation'!AX445</f>
        <v>344056.12659700436</v>
      </c>
      <c r="S196" s="44">
        <f>+'Class Allocation'!BB445</f>
        <v>2.6497512750091574</v>
      </c>
      <c r="T196" s="44">
        <f>+'Class Allocation'!BF445</f>
        <v>514.05174735177661</v>
      </c>
      <c r="V196" s="44">
        <f t="shared" si="22"/>
        <v>0</v>
      </c>
    </row>
    <row r="197" spans="1:22" x14ac:dyDescent="0.25">
      <c r="C197" s="6" t="s">
        <v>417</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2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25">
      <c r="C199" s="6" t="s">
        <v>4</v>
      </c>
      <c r="D199" s="19"/>
      <c r="H199" s="44">
        <f>+'Class Allocation'!J443</f>
        <v>25481192.285720155</v>
      </c>
      <c r="I199" s="44">
        <f>+'Class Allocation'!N443</f>
        <v>17507681.072196223</v>
      </c>
      <c r="J199" s="44">
        <f>+'Class Allocation'!R443</f>
        <v>3953306.0553381676</v>
      </c>
      <c r="K199" s="44">
        <f>+'Class Allocation'!V443</f>
        <v>36431.565083045301</v>
      </c>
      <c r="L199" s="44">
        <f>+'Class Allocation'!Z443</f>
        <v>292817.4776744055</v>
      </c>
      <c r="M199" s="44">
        <f>+'Class Allocation'!AD443</f>
        <v>31934.537964848769</v>
      </c>
      <c r="N199" s="44">
        <f>+'Class Allocation'!AH443</f>
        <v>46793.642749343002</v>
      </c>
      <c r="O199" s="44">
        <f>+'Class Allocation'!AL443</f>
        <v>68856.378881226352</v>
      </c>
      <c r="P199" s="44">
        <f>+'Class Allocation'!AP443</f>
        <v>43269.582318229986</v>
      </c>
      <c r="Q199" s="44">
        <f>+'Class Allocation'!AT443</f>
        <v>1831.3587408858746</v>
      </c>
      <c r="R199" s="44">
        <f>+'Class Allocation'!AX443</f>
        <v>3493024.810340364</v>
      </c>
      <c r="S199" s="44">
        <f>+'Class Allocation'!BB443</f>
        <v>26.90156119695904</v>
      </c>
      <c r="T199" s="44">
        <f>+'Class Allocation'!BF443</f>
        <v>5218.9028722100547</v>
      </c>
      <c r="V199" s="44">
        <f t="shared" si="22"/>
        <v>0</v>
      </c>
    </row>
    <row r="200" spans="1:22" x14ac:dyDescent="0.25">
      <c r="C200" s="66" t="s">
        <v>394</v>
      </c>
      <c r="D200" s="130"/>
      <c r="H200" s="44">
        <f>+'Class Allocation'!J444</f>
        <v>1782217.5240729081</v>
      </c>
      <c r="I200" s="44">
        <f>+'Class Allocation'!N444</f>
        <v>1224530.4561448556</v>
      </c>
      <c r="J200" s="44">
        <f>+'Class Allocation'!R444</f>
        <v>276503.98972090718</v>
      </c>
      <c r="K200" s="44">
        <f>+'Class Allocation'!V444</f>
        <v>2548.1136436772103</v>
      </c>
      <c r="L200" s="44">
        <f>+'Class Allocation'!Z444</f>
        <v>20480.377613986679</v>
      </c>
      <c r="M200" s="44">
        <f>+'Class Allocation'!AD444</f>
        <v>2233.5804598915984</v>
      </c>
      <c r="N200" s="44">
        <f>+'Class Allocation'!AH444</f>
        <v>3272.8629487962485</v>
      </c>
      <c r="O200" s="44">
        <f>+'Class Allocation'!AL444</f>
        <v>4815.9852062768996</v>
      </c>
      <c r="P200" s="44">
        <f>+'Class Allocation'!AP444</f>
        <v>3026.3814582208929</v>
      </c>
      <c r="Q200" s="44">
        <f>+'Class Allocation'!AT444</f>
        <v>128.08975358268475</v>
      </c>
      <c r="R200" s="44">
        <f>+'Class Allocation'!AX444</f>
        <v>244310.78260410775</v>
      </c>
      <c r="S200" s="44">
        <f>+'Class Allocation'!BB444</f>
        <v>1.8815616338725476</v>
      </c>
      <c r="T200" s="44">
        <f>+'Class Allocation'!BF444</f>
        <v>365.02295697127425</v>
      </c>
      <c r="V200" s="44">
        <f t="shared" si="22"/>
        <v>0</v>
      </c>
    </row>
    <row r="201" spans="1:22" x14ac:dyDescent="0.25">
      <c r="B201" t="s">
        <v>217</v>
      </c>
      <c r="C201" s="6"/>
      <c r="D201" s="19"/>
      <c r="H201" s="44">
        <f>SUM(H196:H200)</f>
        <v>29773257.519132432</v>
      </c>
      <c r="I201" s="44">
        <f t="shared" ref="I201:T201" si="30">SUM(I196:I200)</f>
        <v>20456683.944787662</v>
      </c>
      <c r="J201" s="44">
        <f t="shared" si="30"/>
        <v>4619202.9759726105</v>
      </c>
      <c r="K201" s="44">
        <f t="shared" si="30"/>
        <v>42568.116785116334</v>
      </c>
      <c r="L201" s="44">
        <f t="shared" si="30"/>
        <v>342139.80535709037</v>
      </c>
      <c r="M201" s="44">
        <f t="shared" si="30"/>
        <v>37313.60808869161</v>
      </c>
      <c r="N201" s="44">
        <f t="shared" si="30"/>
        <v>54675.588183337568</v>
      </c>
      <c r="O201" s="44">
        <f t="shared" si="30"/>
        <v>80454.583022576349</v>
      </c>
      <c r="P201" s="44">
        <f t="shared" si="30"/>
        <v>50557.933186977287</v>
      </c>
      <c r="Q201" s="44">
        <f t="shared" si="30"/>
        <v>2139.8337562432571</v>
      </c>
      <c r="R201" s="44">
        <f t="shared" si="30"/>
        <v>4081391.7195414761</v>
      </c>
      <c r="S201" s="44">
        <f t="shared" si="30"/>
        <v>31.432874105840746</v>
      </c>
      <c r="T201" s="44">
        <f t="shared" si="30"/>
        <v>6097.977576533106</v>
      </c>
      <c r="V201" s="44">
        <f t="shared" si="22"/>
        <v>0</v>
      </c>
    </row>
    <row r="202" spans="1:22" x14ac:dyDescent="0.25">
      <c r="C202" s="19"/>
      <c r="D202" s="19"/>
      <c r="H202" s="44"/>
      <c r="I202" s="44"/>
      <c r="J202" s="44"/>
      <c r="K202" s="44"/>
      <c r="L202" s="44"/>
      <c r="M202" s="44"/>
      <c r="N202" s="44"/>
      <c r="O202" s="44"/>
      <c r="P202" s="44"/>
      <c r="Q202" s="44"/>
      <c r="R202" s="44"/>
      <c r="S202" s="44"/>
      <c r="T202" s="44"/>
      <c r="V202" s="44">
        <f t="shared" si="22"/>
        <v>0</v>
      </c>
    </row>
    <row r="203" spans="1:22" x14ac:dyDescent="0.25">
      <c r="B203" s="29" t="s">
        <v>430</v>
      </c>
      <c r="C203" s="19"/>
      <c r="D203" s="19"/>
      <c r="H203" s="44"/>
      <c r="I203" s="44"/>
      <c r="J203" s="44"/>
      <c r="K203" s="44"/>
      <c r="L203" s="44"/>
      <c r="M203" s="44"/>
      <c r="N203" s="44"/>
      <c r="O203" s="44"/>
      <c r="P203" s="44"/>
      <c r="Q203" s="44"/>
      <c r="R203" s="44"/>
      <c r="S203" s="44"/>
      <c r="T203" s="44"/>
      <c r="V203" s="44">
        <f t="shared" si="22"/>
        <v>0</v>
      </c>
    </row>
    <row r="204" spans="1:22" x14ac:dyDescent="0.25">
      <c r="C204" s="19" t="s">
        <v>223</v>
      </c>
      <c r="D204" s="19"/>
      <c r="H204" s="44">
        <f>+'Class Allocation'!J454</f>
        <v>3833763.1855662647</v>
      </c>
      <c r="I204" s="44">
        <f>+'Class Allocation'!N454</f>
        <v>2634111.559875316</v>
      </c>
      <c r="J204" s="44">
        <f>+'Class Allocation'!R454</f>
        <v>594793.1731877873</v>
      </c>
      <c r="K204" s="44">
        <f>+'Class Allocation'!V454</f>
        <v>5481.2973993454971</v>
      </c>
      <c r="L204" s="44">
        <f>+'Class Allocation'!Z454</f>
        <v>44055.743287476274</v>
      </c>
      <c r="M204" s="44">
        <f>+'Class Allocation'!AD454</f>
        <v>4804.6988784867726</v>
      </c>
      <c r="N204" s="44">
        <f>+'Class Allocation'!AH454</f>
        <v>7040.3198908202457</v>
      </c>
      <c r="O204" s="44">
        <f>+'Class Allocation'!AL454</f>
        <v>10359.760543629814</v>
      </c>
      <c r="P204" s="44">
        <f>+'Class Allocation'!AP454</f>
        <v>6510.1087063112991</v>
      </c>
      <c r="Q204" s="44">
        <f>+'Class Allocation'!AT454</f>
        <v>275.53638941408053</v>
      </c>
      <c r="R204" s="44">
        <f>+'Class Allocation'!AX454</f>
        <v>525541.73187795165</v>
      </c>
      <c r="S204" s="44">
        <f>+'Class Allocation'!BB454</f>
        <v>4.0474642549970747</v>
      </c>
      <c r="T204" s="44">
        <f>+'Class Allocation'!BF454</f>
        <v>785.20806546943254</v>
      </c>
      <c r="V204" s="44">
        <f t="shared" si="22"/>
        <v>0</v>
      </c>
    </row>
    <row r="205" spans="1:22" x14ac:dyDescent="0.25">
      <c r="C205" s="130" t="s">
        <v>224</v>
      </c>
      <c r="D205" s="130"/>
      <c r="H205" s="44">
        <f>+'Class Allocation'!J456</f>
        <v>1990760.4543217665</v>
      </c>
      <c r="I205" s="44">
        <f>+'Class Allocation'!N456</f>
        <v>1367816.6521641987</v>
      </c>
      <c r="J205" s="44">
        <f>+'Class Allocation'!R456</f>
        <v>308858.59933675302</v>
      </c>
      <c r="K205" s="44">
        <f>+'Class Allocation'!V456</f>
        <v>2846.2765102644216</v>
      </c>
      <c r="L205" s="44">
        <f>+'Class Allocation'!Z456</f>
        <v>22876.851614793999</v>
      </c>
      <c r="M205" s="44">
        <f>+'Class Allocation'!AD456</f>
        <v>2494.9388001394809</v>
      </c>
      <c r="N205" s="44">
        <f>+'Class Allocation'!AH456</f>
        <v>3655.8310323358473</v>
      </c>
      <c r="O205" s="44">
        <f>+'Class Allocation'!AL456</f>
        <v>5379.5189238990442</v>
      </c>
      <c r="P205" s="44">
        <f>+'Class Allocation'!AP456</f>
        <v>3380.5079600779013</v>
      </c>
      <c r="Q205" s="44">
        <f>+'Class Allocation'!AT456</f>
        <v>143.07794227804769</v>
      </c>
      <c r="R205" s="44">
        <f>+'Class Allocation'!AX456</f>
        <v>272898.36285593797</v>
      </c>
      <c r="S205" s="44">
        <f>+'Class Allocation'!BB456</f>
        <v>2.1017291337829338</v>
      </c>
      <c r="T205" s="44">
        <f>+'Class Allocation'!BF456</f>
        <v>407.7354519538892</v>
      </c>
      <c r="V205" s="44">
        <f t="shared" si="22"/>
        <v>0</v>
      </c>
    </row>
    <row r="206" spans="1:22" x14ac:dyDescent="0.25">
      <c r="B206" t="s">
        <v>433</v>
      </c>
      <c r="C206" s="19"/>
      <c r="D206" s="19"/>
      <c r="H206" s="44">
        <f>+H205+H204</f>
        <v>5824523.6398880314</v>
      </c>
      <c r="I206" s="44">
        <f t="shared" ref="I206:T206" si="31">+I205+I204</f>
        <v>4001928.2120395144</v>
      </c>
      <c r="J206" s="44">
        <f t="shared" si="31"/>
        <v>903651.77252454031</v>
      </c>
      <c r="K206" s="44">
        <f t="shared" si="31"/>
        <v>8327.5739096099187</v>
      </c>
      <c r="L206" s="44">
        <f t="shared" si="31"/>
        <v>66932.59490227027</v>
      </c>
      <c r="M206" s="44">
        <f t="shared" si="31"/>
        <v>7299.6376786262535</v>
      </c>
      <c r="N206" s="44">
        <f t="shared" si="31"/>
        <v>10696.150923156092</v>
      </c>
      <c r="O206" s="44">
        <f t="shared" si="31"/>
        <v>15739.279467528859</v>
      </c>
      <c r="P206" s="44">
        <f t="shared" si="31"/>
        <v>9890.6166663892</v>
      </c>
      <c r="Q206" s="44">
        <f t="shared" si="31"/>
        <v>418.61433169212819</v>
      </c>
      <c r="R206" s="44">
        <f t="shared" si="31"/>
        <v>798440.09473388968</v>
      </c>
      <c r="S206" s="44">
        <f t="shared" si="31"/>
        <v>6.1491933887800085</v>
      </c>
      <c r="T206" s="44">
        <f t="shared" si="31"/>
        <v>1192.9435174233217</v>
      </c>
      <c r="V206" s="44">
        <f t="shared" si="22"/>
        <v>0</v>
      </c>
    </row>
    <row r="207" spans="1:22" x14ac:dyDescent="0.25">
      <c r="C207" s="19"/>
      <c r="D207" s="19"/>
      <c r="H207" s="44"/>
      <c r="I207" s="44"/>
      <c r="J207" s="44"/>
      <c r="K207" s="44"/>
      <c r="L207" s="44"/>
      <c r="M207" s="44"/>
      <c r="N207" s="44"/>
      <c r="O207" s="44"/>
      <c r="P207" s="44"/>
      <c r="Q207" s="44"/>
      <c r="R207" s="44"/>
      <c r="S207" s="44"/>
      <c r="T207" s="44"/>
      <c r="V207" s="44">
        <f t="shared" si="22"/>
        <v>0</v>
      </c>
    </row>
    <row r="208" spans="1:22" ht="18.75" x14ac:dyDescent="0.3">
      <c r="A208" s="118"/>
      <c r="B208" s="29" t="s">
        <v>431</v>
      </c>
      <c r="C208" s="19"/>
      <c r="D208" s="19"/>
      <c r="H208" s="44">
        <f>+H192+H201+H206</f>
        <v>145820931.04862347</v>
      </c>
      <c r="I208" s="44">
        <f t="shared" ref="I208:T208" si="32">+I192+I201+I206</f>
        <v>99913682.162005827</v>
      </c>
      <c r="J208" s="44">
        <f t="shared" si="32"/>
        <v>29436781.395235758</v>
      </c>
      <c r="K208" s="44">
        <f t="shared" si="32"/>
        <v>690495.3992505254</v>
      </c>
      <c r="L208" s="44">
        <f t="shared" si="32"/>
        <v>3685521.6189323203</v>
      </c>
      <c r="M208" s="44">
        <f t="shared" si="32"/>
        <v>374364.54975250288</v>
      </c>
      <c r="N208" s="44">
        <f t="shared" si="32"/>
        <v>1638650.760114105</v>
      </c>
      <c r="O208" s="44">
        <f t="shared" si="32"/>
        <v>1257417.9755473414</v>
      </c>
      <c r="P208" s="44">
        <f t="shared" si="32"/>
        <v>488264.06199529703</v>
      </c>
      <c r="Q208" s="44">
        <f t="shared" si="32"/>
        <v>22794.063284882053</v>
      </c>
      <c r="R208" s="44">
        <f t="shared" si="32"/>
        <v>8268868.5065570474</v>
      </c>
      <c r="S208" s="44">
        <f t="shared" si="32"/>
        <v>168.37915909591246</v>
      </c>
      <c r="T208" s="44">
        <f t="shared" si="32"/>
        <v>43922.176788749603</v>
      </c>
      <c r="V208" s="44">
        <f t="shared" ref="V208" si="33">SUM(I208:T208)-H208</f>
        <v>0</v>
      </c>
    </row>
    <row r="209" spans="1:22" ht="18.75" x14ac:dyDescent="0.3">
      <c r="A209" s="118"/>
      <c r="B209" s="32"/>
      <c r="C209" s="32"/>
      <c r="D209" s="32"/>
      <c r="H209" s="44"/>
      <c r="I209" s="44"/>
      <c r="J209" s="44"/>
      <c r="K209" s="44"/>
      <c r="L209" s="44"/>
      <c r="M209" s="44"/>
      <c r="N209" s="44"/>
      <c r="O209" s="44"/>
      <c r="P209" s="44"/>
      <c r="Q209" s="44"/>
      <c r="R209" s="44"/>
      <c r="S209" s="44"/>
      <c r="T209" s="44"/>
      <c r="V209" s="44"/>
    </row>
    <row r="210" spans="1:22" x14ac:dyDescent="0.25">
      <c r="H210" s="44"/>
      <c r="I210" s="44"/>
      <c r="J210" s="44"/>
      <c r="K210" s="44"/>
      <c r="L210" s="44"/>
      <c r="M210" s="44"/>
      <c r="N210" s="44"/>
      <c r="O210" s="44"/>
      <c r="P210" s="44"/>
      <c r="Q210" s="44"/>
      <c r="R210" s="44"/>
      <c r="S210" s="44"/>
      <c r="T210" s="44"/>
      <c r="V210" s="44"/>
    </row>
    <row r="211" spans="1:22" x14ac:dyDescent="0.25">
      <c r="H211" s="44"/>
      <c r="I211" s="44"/>
      <c r="J211" s="44"/>
      <c r="K211" s="44"/>
      <c r="L211" s="44"/>
      <c r="M211" s="44"/>
      <c r="N211" s="44"/>
      <c r="O211" s="44"/>
      <c r="P211" s="44"/>
      <c r="Q211" s="44"/>
      <c r="R211" s="44"/>
      <c r="S211" s="44"/>
      <c r="T211" s="44"/>
      <c r="V211" s="44"/>
    </row>
    <row r="212" spans="1:22" x14ac:dyDescent="0.25">
      <c r="H212" s="44"/>
      <c r="I212" s="44"/>
      <c r="J212" s="44"/>
      <c r="K212" s="44"/>
      <c r="L212" s="44"/>
      <c r="M212" s="44"/>
      <c r="N212" s="44"/>
      <c r="O212" s="44"/>
      <c r="P212" s="44"/>
      <c r="Q212" s="44"/>
      <c r="R212" s="44"/>
      <c r="S212" s="44"/>
      <c r="T212" s="44"/>
      <c r="V212" s="44"/>
    </row>
    <row r="213" spans="1:22" x14ac:dyDescent="0.25">
      <c r="H213" s="44"/>
      <c r="I213" s="44"/>
      <c r="J213" s="44"/>
      <c r="K213" s="44"/>
      <c r="L213" s="44"/>
      <c r="M213" s="44"/>
      <c r="N213" s="44"/>
      <c r="O213" s="44"/>
      <c r="P213" s="44"/>
      <c r="Q213" s="44"/>
      <c r="R213" s="44"/>
      <c r="S213" s="44"/>
      <c r="T213" s="44"/>
      <c r="V213" s="44"/>
    </row>
    <row r="214" spans="1:22" x14ac:dyDescent="0.25">
      <c r="H214" s="44"/>
      <c r="I214" s="44"/>
      <c r="J214" s="44"/>
      <c r="K214" s="44"/>
      <c r="L214" s="44"/>
      <c r="M214" s="44"/>
      <c r="N214" s="44"/>
      <c r="O214" s="44"/>
      <c r="P214" s="44"/>
      <c r="Q214" s="44"/>
      <c r="R214" s="44"/>
      <c r="S214" s="44"/>
      <c r="T214" s="44"/>
      <c r="V214" s="44"/>
    </row>
    <row r="215" spans="1:22" x14ac:dyDescent="0.25">
      <c r="H215" s="44"/>
      <c r="I215" s="44"/>
      <c r="J215" s="44"/>
      <c r="K215" s="44"/>
      <c r="L215" s="44"/>
      <c r="M215" s="44"/>
      <c r="N215" s="44"/>
      <c r="O215" s="44"/>
      <c r="P215" s="44"/>
      <c r="Q215" s="44"/>
      <c r="R215" s="44"/>
      <c r="S215" s="44"/>
      <c r="T215" s="44"/>
      <c r="V215" s="44"/>
    </row>
    <row r="216" spans="1:22" x14ac:dyDescent="0.25">
      <c r="H216" s="44"/>
      <c r="I216" s="109"/>
      <c r="J216" s="109"/>
      <c r="K216" s="44"/>
      <c r="L216" s="44"/>
      <c r="M216" s="44"/>
      <c r="N216" s="44"/>
      <c r="O216" s="44"/>
      <c r="P216" s="44"/>
      <c r="Q216" s="44"/>
      <c r="R216" s="44"/>
      <c r="S216" s="44"/>
      <c r="T216" s="44"/>
      <c r="V216" s="44"/>
    </row>
    <row r="217" spans="1:22" x14ac:dyDescent="0.25">
      <c r="H217" s="44"/>
      <c r="I217" s="109"/>
      <c r="J217" s="109"/>
      <c r="K217" s="44"/>
      <c r="L217" s="44"/>
      <c r="M217" s="44"/>
      <c r="N217" s="44"/>
      <c r="O217" s="44"/>
      <c r="P217" s="44"/>
      <c r="Q217" s="44"/>
      <c r="R217" s="44"/>
      <c r="S217" s="44"/>
      <c r="T217" s="44"/>
      <c r="V217" s="44"/>
    </row>
    <row r="218" spans="1:22" x14ac:dyDescent="0.25">
      <c r="H218" s="44"/>
      <c r="I218" s="109"/>
      <c r="J218" s="109"/>
      <c r="K218" s="44"/>
      <c r="L218" s="44"/>
      <c r="M218" s="44"/>
      <c r="N218" s="44"/>
      <c r="O218" s="44"/>
      <c r="P218" s="44"/>
      <c r="Q218" s="44"/>
      <c r="R218" s="44"/>
      <c r="S218" s="44"/>
      <c r="T218" s="44"/>
      <c r="V218" s="44"/>
    </row>
    <row r="219" spans="1:22" x14ac:dyDescent="0.25">
      <c r="H219" s="44"/>
      <c r="I219" s="109"/>
      <c r="J219" s="109"/>
      <c r="K219" s="44"/>
      <c r="L219" s="44"/>
      <c r="M219" s="44"/>
      <c r="N219" s="44"/>
      <c r="O219" s="44"/>
      <c r="P219" s="44"/>
      <c r="Q219" s="44"/>
      <c r="R219" s="44"/>
      <c r="S219" s="44"/>
      <c r="T219" s="44"/>
      <c r="V219" s="44"/>
    </row>
    <row r="220" spans="1:22" x14ac:dyDescent="0.25">
      <c r="H220" s="44"/>
      <c r="I220" s="109"/>
      <c r="J220" s="109"/>
      <c r="K220" s="44"/>
      <c r="L220" s="44"/>
      <c r="M220" s="44"/>
      <c r="N220" s="44"/>
      <c r="O220" s="44"/>
      <c r="P220" s="44"/>
      <c r="Q220" s="44"/>
      <c r="R220" s="44"/>
      <c r="S220" s="44"/>
      <c r="T220" s="44"/>
      <c r="V220" s="44"/>
    </row>
    <row r="221" spans="1:22" x14ac:dyDescent="0.25">
      <c r="H221" s="44"/>
      <c r="I221" s="109"/>
      <c r="J221" s="109"/>
      <c r="K221" s="44"/>
      <c r="L221" s="44"/>
      <c r="M221" s="44"/>
      <c r="N221" s="44"/>
      <c r="O221" s="44"/>
      <c r="P221" s="44"/>
      <c r="Q221" s="44"/>
      <c r="R221" s="44"/>
      <c r="S221" s="44"/>
      <c r="T221" s="44"/>
      <c r="V221" s="44"/>
    </row>
    <row r="222" spans="1:22" x14ac:dyDescent="0.25">
      <c r="H222" s="44"/>
      <c r="I222" s="109"/>
      <c r="J222" s="109"/>
      <c r="K222" s="44"/>
      <c r="L222" s="44"/>
      <c r="M222" s="44"/>
      <c r="N222" s="44"/>
      <c r="O222" s="44"/>
      <c r="P222" s="44"/>
      <c r="Q222" s="44"/>
      <c r="R222" s="44"/>
      <c r="S222" s="44"/>
      <c r="T222" s="44"/>
      <c r="V222" s="44"/>
    </row>
    <row r="223" spans="1:22" x14ac:dyDescent="0.25">
      <c r="H223" s="44"/>
      <c r="I223" s="109"/>
      <c r="J223" s="109"/>
      <c r="K223" s="44"/>
      <c r="L223" s="44"/>
      <c r="M223" s="44"/>
      <c r="N223" s="44"/>
      <c r="O223" s="44"/>
      <c r="P223" s="44"/>
      <c r="Q223" s="44"/>
      <c r="R223" s="44"/>
      <c r="S223" s="44"/>
      <c r="T223" s="44"/>
      <c r="V223" s="44"/>
    </row>
    <row r="224" spans="1:22" x14ac:dyDescent="0.25">
      <c r="H224" s="44"/>
      <c r="I224" s="109"/>
      <c r="J224" s="109"/>
      <c r="K224" s="44"/>
      <c r="L224" s="44"/>
      <c r="M224" s="44"/>
      <c r="N224" s="44"/>
      <c r="O224" s="44"/>
      <c r="P224" s="44"/>
      <c r="Q224" s="44"/>
      <c r="R224" s="44"/>
      <c r="S224" s="44"/>
      <c r="T224" s="44"/>
      <c r="V224" s="44"/>
    </row>
    <row r="225" spans="8:22" x14ac:dyDescent="0.25">
      <c r="H225" s="44"/>
      <c r="I225" s="109"/>
      <c r="J225" s="109"/>
      <c r="K225" s="44"/>
      <c r="L225" s="44"/>
      <c r="M225" s="44"/>
      <c r="N225" s="44"/>
      <c r="O225" s="44"/>
      <c r="P225" s="44"/>
      <c r="Q225" s="44"/>
      <c r="R225" s="44"/>
      <c r="S225" s="44"/>
      <c r="T225" s="44"/>
      <c r="V225" s="44"/>
    </row>
    <row r="226" spans="8:22" x14ac:dyDescent="0.25">
      <c r="H226" s="44"/>
      <c r="I226" s="109"/>
      <c r="J226" s="109"/>
      <c r="K226" s="44"/>
      <c r="L226" s="44"/>
      <c r="M226" s="44"/>
      <c r="N226" s="44"/>
      <c r="O226" s="44"/>
      <c r="P226" s="44"/>
      <c r="Q226" s="44"/>
      <c r="R226" s="44"/>
      <c r="S226" s="44"/>
      <c r="T226" s="44"/>
      <c r="V226" s="44"/>
    </row>
    <row r="227" spans="8:22" x14ac:dyDescent="0.25">
      <c r="H227" s="44"/>
      <c r="I227" s="109"/>
      <c r="J227" s="109"/>
      <c r="K227" s="44"/>
      <c r="L227" s="44"/>
      <c r="M227" s="44"/>
      <c r="N227" s="44"/>
      <c r="O227" s="44"/>
      <c r="P227" s="44"/>
      <c r="Q227" s="44"/>
      <c r="R227" s="44"/>
      <c r="S227" s="44"/>
      <c r="T227" s="44"/>
      <c r="V227" s="44"/>
    </row>
    <row r="228" spans="8:22" x14ac:dyDescent="0.25">
      <c r="H228" s="44"/>
      <c r="I228" s="109"/>
      <c r="J228" s="109"/>
      <c r="K228" s="44"/>
      <c r="L228" s="44"/>
      <c r="M228" s="44"/>
      <c r="N228" s="44"/>
      <c r="O228" s="44"/>
      <c r="P228" s="44"/>
      <c r="Q228" s="44"/>
      <c r="R228" s="44"/>
      <c r="S228" s="44"/>
      <c r="T228" s="44"/>
      <c r="V228" s="44"/>
    </row>
    <row r="229" spans="8:22" x14ac:dyDescent="0.25">
      <c r="H229" s="44"/>
      <c r="I229" s="109"/>
      <c r="J229" s="109"/>
      <c r="K229" s="44"/>
      <c r="L229" s="44"/>
      <c r="M229" s="44"/>
      <c r="N229" s="44"/>
      <c r="O229" s="44"/>
      <c r="P229" s="44"/>
      <c r="Q229" s="44"/>
      <c r="R229" s="44"/>
      <c r="S229" s="44"/>
      <c r="T229" s="44"/>
      <c r="V229" s="44"/>
    </row>
    <row r="230" spans="8:22" x14ac:dyDescent="0.25">
      <c r="H230" s="44"/>
      <c r="I230" s="109"/>
      <c r="J230" s="109"/>
      <c r="K230" s="44"/>
      <c r="L230" s="44"/>
      <c r="M230" s="44"/>
      <c r="N230" s="44"/>
      <c r="O230" s="44"/>
      <c r="P230" s="44"/>
      <c r="Q230" s="44"/>
      <c r="R230" s="44"/>
      <c r="S230" s="44"/>
      <c r="T230" s="44"/>
      <c r="V230" s="44"/>
    </row>
    <row r="231" spans="8:22" x14ac:dyDescent="0.25">
      <c r="H231" s="44"/>
      <c r="I231" s="109"/>
      <c r="J231" s="109"/>
      <c r="K231" s="44"/>
      <c r="L231" s="44"/>
      <c r="M231" s="44"/>
      <c r="N231" s="44"/>
      <c r="O231" s="44"/>
      <c r="P231" s="44"/>
      <c r="Q231" s="44"/>
      <c r="R231" s="44"/>
      <c r="S231" s="44"/>
      <c r="T231" s="44"/>
      <c r="V231" s="44"/>
    </row>
    <row r="232" spans="8:22" x14ac:dyDescent="0.25">
      <c r="H232" s="44"/>
      <c r="I232" s="109"/>
      <c r="J232" s="109"/>
      <c r="K232" s="44"/>
      <c r="L232" s="44"/>
      <c r="M232" s="44"/>
      <c r="N232" s="44"/>
      <c r="O232" s="44"/>
      <c r="P232" s="44"/>
      <c r="Q232" s="44"/>
      <c r="R232" s="44"/>
      <c r="S232" s="44"/>
      <c r="T232" s="44"/>
      <c r="V232" s="44"/>
    </row>
    <row r="233" spans="8:22" x14ac:dyDescent="0.25">
      <c r="H233" s="44"/>
      <c r="I233" s="109"/>
      <c r="J233" s="109"/>
      <c r="K233" s="44"/>
      <c r="L233" s="44"/>
      <c r="M233" s="44"/>
      <c r="N233" s="44"/>
      <c r="O233" s="44"/>
      <c r="P233" s="44"/>
      <c r="Q233" s="44"/>
      <c r="R233" s="44"/>
      <c r="S233" s="44"/>
      <c r="T233" s="44"/>
      <c r="V233" s="44"/>
    </row>
    <row r="234" spans="8:22" x14ac:dyDescent="0.25">
      <c r="H234" s="44"/>
      <c r="I234" s="109"/>
      <c r="J234" s="109"/>
      <c r="K234" s="44"/>
      <c r="L234" s="44"/>
      <c r="M234" s="44"/>
      <c r="N234" s="44"/>
      <c r="O234" s="44"/>
      <c r="P234" s="44"/>
      <c r="Q234" s="44"/>
      <c r="R234" s="44"/>
      <c r="S234" s="44"/>
      <c r="T234" s="44"/>
      <c r="V234" s="44"/>
    </row>
    <row r="235" spans="8:22" x14ac:dyDescent="0.25">
      <c r="H235" s="44"/>
      <c r="I235" s="109"/>
      <c r="J235" s="109"/>
      <c r="K235" s="44"/>
      <c r="L235" s="44"/>
      <c r="M235" s="44"/>
      <c r="N235" s="44"/>
      <c r="O235" s="44"/>
      <c r="P235" s="44"/>
      <c r="Q235" s="44"/>
      <c r="R235" s="44"/>
      <c r="S235" s="44"/>
      <c r="T235" s="44"/>
      <c r="V235" s="44"/>
    </row>
    <row r="236" spans="8:22" x14ac:dyDescent="0.25">
      <c r="H236" s="44"/>
      <c r="I236" s="109"/>
      <c r="J236" s="109"/>
      <c r="K236" s="44"/>
      <c r="L236" s="44"/>
      <c r="M236" s="44"/>
      <c r="N236" s="44"/>
      <c r="O236" s="44"/>
      <c r="P236" s="44"/>
      <c r="Q236" s="44"/>
      <c r="R236" s="44"/>
      <c r="S236" s="44"/>
      <c r="T236" s="44"/>
      <c r="V236" s="44"/>
    </row>
    <row r="237" spans="8:22" x14ac:dyDescent="0.25">
      <c r="H237" s="44"/>
      <c r="I237" s="109"/>
      <c r="J237" s="109"/>
      <c r="K237" s="44"/>
      <c r="L237" s="44"/>
      <c r="M237" s="44"/>
      <c r="N237" s="44"/>
      <c r="O237" s="44"/>
      <c r="P237" s="44"/>
      <c r="Q237" s="44"/>
      <c r="R237" s="44"/>
      <c r="S237" s="44"/>
      <c r="T237" s="44"/>
      <c r="V237" s="44"/>
    </row>
    <row r="238" spans="8:22" x14ac:dyDescent="0.25">
      <c r="H238" s="44"/>
      <c r="I238" s="109"/>
      <c r="J238" s="109"/>
      <c r="K238" s="44"/>
      <c r="L238" s="44"/>
      <c r="M238" s="44"/>
      <c r="N238" s="44"/>
      <c r="O238" s="44"/>
      <c r="P238" s="44"/>
      <c r="Q238" s="44"/>
      <c r="R238" s="44"/>
      <c r="S238" s="44"/>
      <c r="T238" s="44"/>
      <c r="V238" s="44"/>
    </row>
    <row r="239" spans="8:22" x14ac:dyDescent="0.25">
      <c r="H239" s="44"/>
      <c r="I239" s="109"/>
      <c r="J239" s="109"/>
      <c r="K239" s="44"/>
      <c r="L239" s="44"/>
      <c r="M239" s="44"/>
      <c r="N239" s="44"/>
      <c r="O239" s="44"/>
      <c r="P239" s="44"/>
      <c r="Q239" s="44"/>
      <c r="R239" s="44"/>
      <c r="S239" s="44"/>
      <c r="T239" s="44"/>
      <c r="V239" s="44"/>
    </row>
    <row r="240" spans="8:22" x14ac:dyDescent="0.25">
      <c r="H240" s="44"/>
      <c r="I240" s="109"/>
      <c r="J240" s="109"/>
      <c r="K240" s="44"/>
      <c r="L240" s="44"/>
      <c r="M240" s="44"/>
      <c r="N240" s="44"/>
      <c r="O240" s="44"/>
      <c r="P240" s="44"/>
      <c r="Q240" s="44"/>
      <c r="R240" s="44"/>
      <c r="S240" s="44"/>
      <c r="T240" s="44"/>
      <c r="V240" s="44"/>
    </row>
    <row r="241" spans="8:22" x14ac:dyDescent="0.25">
      <c r="H241" s="44"/>
      <c r="I241" s="109"/>
      <c r="J241" s="109"/>
      <c r="K241" s="44"/>
      <c r="L241" s="44"/>
      <c r="M241" s="44"/>
      <c r="N241" s="44"/>
      <c r="O241" s="44"/>
      <c r="P241" s="44"/>
      <c r="Q241" s="44"/>
      <c r="R241" s="44"/>
      <c r="S241" s="44"/>
      <c r="T241" s="44"/>
      <c r="V241" s="44"/>
    </row>
    <row r="242" spans="8:22" x14ac:dyDescent="0.25">
      <c r="H242" s="44"/>
      <c r="I242" s="109"/>
      <c r="J242" s="109"/>
      <c r="K242" s="44"/>
      <c r="L242" s="44"/>
      <c r="M242" s="44"/>
      <c r="N242" s="44"/>
      <c r="O242" s="44"/>
      <c r="P242" s="44"/>
      <c r="Q242" s="44"/>
      <c r="R242" s="44"/>
      <c r="S242" s="44"/>
      <c r="T242" s="44"/>
      <c r="V242" s="44"/>
    </row>
    <row r="243" spans="8:22" x14ac:dyDescent="0.25">
      <c r="H243" s="44"/>
      <c r="I243" s="109"/>
      <c r="J243" s="109"/>
      <c r="K243" s="44"/>
      <c r="L243" s="44"/>
      <c r="M243" s="44"/>
      <c r="N243" s="44"/>
      <c r="O243" s="44"/>
      <c r="P243" s="44"/>
      <c r="Q243" s="44"/>
      <c r="R243" s="44"/>
      <c r="S243" s="44"/>
      <c r="T243" s="44"/>
      <c r="V243" s="44"/>
    </row>
    <row r="244" spans="8:22" x14ac:dyDescent="0.25">
      <c r="H244" s="44"/>
      <c r="I244" s="109"/>
      <c r="J244" s="109"/>
      <c r="K244" s="44"/>
      <c r="L244" s="44"/>
      <c r="M244" s="44"/>
      <c r="N244" s="44"/>
      <c r="O244" s="44"/>
      <c r="P244" s="44"/>
      <c r="Q244" s="44"/>
      <c r="R244" s="44"/>
      <c r="S244" s="44"/>
      <c r="T244" s="44"/>
      <c r="V244" s="44"/>
    </row>
    <row r="245" spans="8:22" x14ac:dyDescent="0.25">
      <c r="H245" s="44"/>
      <c r="I245" s="109"/>
      <c r="J245" s="109"/>
      <c r="K245" s="44"/>
      <c r="L245" s="44"/>
      <c r="M245" s="44"/>
      <c r="N245" s="44"/>
      <c r="O245" s="44"/>
      <c r="P245" s="44"/>
      <c r="Q245" s="44"/>
      <c r="R245" s="44"/>
      <c r="S245" s="44"/>
      <c r="T245" s="44"/>
      <c r="V245" s="44"/>
    </row>
    <row r="246" spans="8:22" x14ac:dyDescent="0.25">
      <c r="H246" s="44"/>
      <c r="I246" s="109"/>
      <c r="J246" s="109"/>
      <c r="K246" s="44"/>
      <c r="L246" s="44"/>
      <c r="M246" s="44"/>
      <c r="N246" s="44"/>
      <c r="O246" s="44"/>
      <c r="P246" s="44"/>
      <c r="Q246" s="44"/>
      <c r="R246" s="44"/>
      <c r="S246" s="44"/>
      <c r="T246" s="44"/>
      <c r="V246" s="44"/>
    </row>
    <row r="247" spans="8:22" x14ac:dyDescent="0.25">
      <c r="H247" s="44"/>
      <c r="I247" s="109"/>
      <c r="J247" s="109"/>
      <c r="K247" s="44"/>
      <c r="L247" s="44"/>
      <c r="M247" s="44"/>
      <c r="N247" s="44"/>
      <c r="O247" s="44"/>
      <c r="P247" s="44"/>
      <c r="Q247" s="44"/>
      <c r="R247" s="44"/>
      <c r="S247" s="44"/>
      <c r="T247" s="44"/>
      <c r="V247" s="44"/>
    </row>
    <row r="248" spans="8:22" x14ac:dyDescent="0.25">
      <c r="H248" s="44"/>
      <c r="I248" s="109"/>
      <c r="J248" s="109"/>
      <c r="K248" s="44"/>
      <c r="L248" s="44"/>
      <c r="M248" s="44"/>
      <c r="N248" s="44"/>
      <c r="O248" s="44"/>
      <c r="P248" s="44"/>
      <c r="Q248" s="44"/>
      <c r="R248" s="44"/>
      <c r="S248" s="44"/>
      <c r="T248" s="44"/>
      <c r="V248" s="44"/>
    </row>
    <row r="249" spans="8:22" x14ac:dyDescent="0.25">
      <c r="H249" s="44"/>
      <c r="I249" s="109"/>
      <c r="J249" s="109"/>
      <c r="K249" s="44"/>
      <c r="L249" s="44"/>
      <c r="M249" s="44"/>
      <c r="N249" s="44"/>
      <c r="O249" s="44"/>
      <c r="P249" s="44"/>
      <c r="Q249" s="44"/>
      <c r="R249" s="44"/>
      <c r="S249" s="44"/>
      <c r="T249" s="44"/>
      <c r="V249" s="44"/>
    </row>
    <row r="250" spans="8:22" x14ac:dyDescent="0.25">
      <c r="H250" s="44"/>
      <c r="I250" s="109"/>
      <c r="J250" s="109"/>
      <c r="K250" s="44"/>
      <c r="L250" s="44"/>
      <c r="M250" s="44"/>
      <c r="N250" s="44"/>
      <c r="O250" s="44"/>
      <c r="P250" s="44"/>
      <c r="Q250" s="44"/>
      <c r="R250" s="44"/>
      <c r="S250" s="44"/>
      <c r="T250" s="44"/>
      <c r="V250" s="44"/>
    </row>
    <row r="251" spans="8:22" x14ac:dyDescent="0.25">
      <c r="H251" s="44"/>
      <c r="I251" s="109"/>
      <c r="J251" s="109"/>
      <c r="K251" s="44"/>
      <c r="L251" s="44"/>
      <c r="M251" s="44"/>
      <c r="N251" s="44"/>
      <c r="O251" s="44"/>
      <c r="P251" s="44"/>
      <c r="Q251" s="44"/>
      <c r="R251" s="44"/>
      <c r="S251" s="44"/>
      <c r="T251" s="44"/>
      <c r="V251" s="44"/>
    </row>
    <row r="252" spans="8:22" x14ac:dyDescent="0.25">
      <c r="H252" s="44"/>
      <c r="I252" s="109"/>
      <c r="J252" s="109"/>
      <c r="K252" s="44"/>
      <c r="L252" s="44"/>
      <c r="M252" s="44"/>
      <c r="N252" s="44"/>
      <c r="O252" s="44"/>
      <c r="P252" s="44"/>
      <c r="Q252" s="44"/>
      <c r="R252" s="44"/>
      <c r="S252" s="44"/>
      <c r="T252" s="44"/>
      <c r="V252" s="44"/>
    </row>
    <row r="253" spans="8:22" x14ac:dyDescent="0.25">
      <c r="H253" s="44"/>
      <c r="I253" s="109"/>
      <c r="J253" s="109"/>
      <c r="K253" s="44"/>
      <c r="L253" s="44"/>
      <c r="M253" s="44"/>
      <c r="N253" s="44"/>
      <c r="O253" s="44"/>
      <c r="P253" s="44"/>
      <c r="Q253" s="44"/>
      <c r="R253" s="44"/>
      <c r="S253" s="44"/>
      <c r="T253" s="44"/>
      <c r="V253" s="44"/>
    </row>
    <row r="254" spans="8:22" x14ac:dyDescent="0.25">
      <c r="H254" s="44"/>
      <c r="I254" s="109"/>
      <c r="J254" s="109"/>
      <c r="K254" s="44"/>
      <c r="L254" s="44"/>
      <c r="M254" s="44"/>
      <c r="N254" s="44"/>
      <c r="O254" s="44"/>
      <c r="P254" s="44"/>
      <c r="Q254" s="44"/>
      <c r="R254" s="44"/>
      <c r="S254" s="44"/>
      <c r="T254" s="44"/>
      <c r="V254" s="44"/>
    </row>
    <row r="255" spans="8:22" x14ac:dyDescent="0.25">
      <c r="H255" s="44"/>
      <c r="I255" s="109"/>
      <c r="J255" s="109"/>
      <c r="K255" s="44"/>
      <c r="L255" s="44"/>
      <c r="M255" s="44"/>
      <c r="N255" s="44"/>
      <c r="O255" s="44"/>
      <c r="P255" s="44"/>
      <c r="Q255" s="44"/>
      <c r="R255" s="44"/>
      <c r="S255" s="44"/>
      <c r="T255" s="44"/>
      <c r="V255" s="44"/>
    </row>
    <row r="256" spans="8:22" x14ac:dyDescent="0.25">
      <c r="H256" s="44"/>
      <c r="I256" s="109"/>
      <c r="J256" s="109"/>
      <c r="K256" s="44"/>
      <c r="L256" s="44"/>
      <c r="M256" s="44"/>
      <c r="N256" s="44"/>
      <c r="O256" s="44"/>
      <c r="P256" s="44"/>
      <c r="Q256" s="44"/>
      <c r="R256" s="44"/>
      <c r="S256" s="44"/>
      <c r="T256" s="44"/>
      <c r="V256" s="44"/>
    </row>
    <row r="257" spans="8:22" x14ac:dyDescent="0.25">
      <c r="H257" s="44"/>
      <c r="I257" s="109"/>
      <c r="J257" s="109"/>
      <c r="K257" s="44"/>
      <c r="L257" s="44"/>
      <c r="M257" s="44"/>
      <c r="N257" s="44"/>
      <c r="O257" s="44"/>
      <c r="P257" s="44"/>
      <c r="Q257" s="44"/>
      <c r="R257" s="44"/>
      <c r="S257" s="44"/>
      <c r="T257" s="44"/>
      <c r="V257" s="44"/>
    </row>
    <row r="258" spans="8:22" x14ac:dyDescent="0.25">
      <c r="H258" s="44"/>
      <c r="I258" s="109"/>
      <c r="J258" s="109"/>
      <c r="K258" s="44"/>
      <c r="L258" s="44"/>
      <c r="M258" s="44"/>
      <c r="N258" s="44"/>
      <c r="O258" s="44"/>
      <c r="P258" s="44"/>
      <c r="Q258" s="44"/>
      <c r="R258" s="44"/>
      <c r="S258" s="44"/>
      <c r="T258" s="44"/>
      <c r="V258" s="44"/>
    </row>
    <row r="259" spans="8:22" x14ac:dyDescent="0.25">
      <c r="H259" s="44"/>
      <c r="I259" s="109"/>
      <c r="J259" s="109"/>
      <c r="K259" s="44"/>
      <c r="L259" s="44"/>
      <c r="M259" s="44"/>
      <c r="N259" s="44"/>
      <c r="O259" s="44"/>
      <c r="P259" s="44"/>
      <c r="Q259" s="44"/>
      <c r="R259" s="44"/>
      <c r="S259" s="44"/>
      <c r="T259" s="44"/>
      <c r="V259" s="44"/>
    </row>
    <row r="260" spans="8:22" x14ac:dyDescent="0.25">
      <c r="H260" s="44"/>
      <c r="I260" s="109"/>
      <c r="J260" s="109"/>
      <c r="K260" s="44"/>
      <c r="L260" s="44"/>
      <c r="M260" s="44"/>
      <c r="N260" s="44"/>
      <c r="O260" s="44"/>
      <c r="P260" s="44"/>
      <c r="Q260" s="44"/>
      <c r="R260" s="44"/>
      <c r="S260" s="44"/>
      <c r="T260" s="44"/>
      <c r="V260" s="44"/>
    </row>
    <row r="261" spans="8:22" x14ac:dyDescent="0.25">
      <c r="H261" s="44"/>
      <c r="I261" s="109"/>
      <c r="J261" s="109"/>
      <c r="K261" s="44"/>
      <c r="L261" s="44"/>
      <c r="M261" s="44"/>
      <c r="N261" s="44"/>
      <c r="O261" s="44"/>
      <c r="P261" s="44"/>
      <c r="Q261" s="44"/>
      <c r="R261" s="44"/>
      <c r="S261" s="44"/>
      <c r="T261" s="44"/>
      <c r="V261" s="44"/>
    </row>
    <row r="262" spans="8:22" x14ac:dyDescent="0.25">
      <c r="H262" s="44"/>
      <c r="I262" s="109"/>
      <c r="J262" s="109"/>
      <c r="K262" s="44"/>
      <c r="L262" s="44"/>
      <c r="M262" s="44"/>
      <c r="N262" s="44"/>
      <c r="O262" s="44"/>
      <c r="P262" s="44"/>
      <c r="Q262" s="44"/>
      <c r="R262" s="44"/>
      <c r="S262" s="44"/>
      <c r="T262" s="44"/>
      <c r="V262" s="44"/>
    </row>
    <row r="263" spans="8:22" x14ac:dyDescent="0.25">
      <c r="H263" s="44"/>
      <c r="I263" s="109"/>
      <c r="J263" s="109"/>
      <c r="K263" s="44"/>
      <c r="L263" s="44"/>
      <c r="M263" s="44"/>
      <c r="N263" s="44"/>
      <c r="O263" s="44"/>
      <c r="P263" s="44"/>
      <c r="Q263" s="44"/>
      <c r="R263" s="44"/>
      <c r="S263" s="44"/>
      <c r="T263" s="44"/>
      <c r="V263" s="44"/>
    </row>
    <row r="264" spans="8:22" x14ac:dyDescent="0.25">
      <c r="H264" s="44"/>
      <c r="I264" s="109"/>
      <c r="J264" s="109"/>
      <c r="K264" s="44"/>
      <c r="L264" s="44"/>
      <c r="M264" s="44"/>
      <c r="N264" s="44"/>
      <c r="O264" s="44"/>
      <c r="P264" s="44"/>
      <c r="Q264" s="44"/>
      <c r="R264" s="44"/>
      <c r="S264" s="44"/>
      <c r="T264" s="44"/>
      <c r="V264" s="44"/>
    </row>
    <row r="265" spans="8:22" x14ac:dyDescent="0.25">
      <c r="H265" s="44"/>
      <c r="I265" s="109"/>
      <c r="J265" s="109"/>
      <c r="K265" s="44"/>
      <c r="L265" s="44"/>
      <c r="M265" s="44"/>
      <c r="N265" s="44"/>
      <c r="O265" s="44"/>
      <c r="P265" s="44"/>
      <c r="Q265" s="44"/>
      <c r="R265" s="44"/>
      <c r="S265" s="44"/>
      <c r="T265" s="44"/>
      <c r="V265" s="44"/>
    </row>
    <row r="266" spans="8:22" x14ac:dyDescent="0.25">
      <c r="H266" s="44"/>
      <c r="I266" s="109"/>
      <c r="J266" s="109"/>
      <c r="K266" s="44"/>
      <c r="L266" s="44"/>
      <c r="M266" s="44"/>
      <c r="N266" s="44"/>
      <c r="O266" s="44"/>
      <c r="P266" s="44"/>
      <c r="Q266" s="44"/>
      <c r="R266" s="44"/>
      <c r="S266" s="44"/>
      <c r="T266" s="44"/>
      <c r="V266" s="44"/>
    </row>
    <row r="267" spans="8:22" x14ac:dyDescent="0.25">
      <c r="H267" s="44"/>
      <c r="I267" s="109"/>
      <c r="J267" s="109"/>
      <c r="K267" s="44"/>
      <c r="L267" s="44"/>
      <c r="M267" s="44"/>
      <c r="N267" s="44"/>
      <c r="O267" s="44"/>
      <c r="P267" s="44"/>
      <c r="Q267" s="44"/>
      <c r="R267" s="44"/>
      <c r="S267" s="44"/>
      <c r="T267" s="44"/>
      <c r="V267" s="44"/>
    </row>
    <row r="268" spans="8:22" x14ac:dyDescent="0.25">
      <c r="H268" s="44"/>
      <c r="I268" s="109"/>
      <c r="J268" s="109"/>
      <c r="K268" s="44"/>
      <c r="L268" s="44"/>
      <c r="M268" s="44"/>
      <c r="N268" s="44"/>
      <c r="O268" s="44"/>
      <c r="P268" s="44"/>
      <c r="Q268" s="44"/>
      <c r="R268" s="44"/>
      <c r="S268" s="44"/>
      <c r="T268" s="44"/>
      <c r="V268" s="44"/>
    </row>
    <row r="269" spans="8:22" x14ac:dyDescent="0.25">
      <c r="H269" s="44"/>
      <c r="I269" s="109"/>
      <c r="J269" s="109"/>
      <c r="K269" s="44"/>
      <c r="L269" s="44"/>
      <c r="M269" s="44"/>
      <c r="N269" s="44"/>
      <c r="O269" s="44"/>
      <c r="P269" s="44"/>
      <c r="Q269" s="44"/>
      <c r="R269" s="44"/>
      <c r="S269" s="44"/>
      <c r="T269" s="44"/>
      <c r="V269" s="44"/>
    </row>
    <row r="270" spans="8:22" x14ac:dyDescent="0.25">
      <c r="H270" s="44"/>
      <c r="I270" s="109"/>
      <c r="J270" s="109"/>
      <c r="K270" s="44"/>
      <c r="L270" s="44"/>
      <c r="M270" s="44"/>
      <c r="N270" s="44"/>
      <c r="O270" s="44"/>
      <c r="P270" s="44"/>
      <c r="Q270" s="44"/>
      <c r="R270" s="44"/>
      <c r="S270" s="44"/>
      <c r="T270" s="44"/>
      <c r="V270" s="44"/>
    </row>
    <row r="271" spans="8:22" x14ac:dyDescent="0.25">
      <c r="H271" s="44"/>
      <c r="I271" s="109"/>
      <c r="J271" s="109"/>
      <c r="K271" s="44"/>
      <c r="L271" s="44"/>
      <c r="M271" s="44"/>
      <c r="N271" s="44"/>
      <c r="O271" s="44"/>
      <c r="P271" s="44"/>
      <c r="Q271" s="44"/>
      <c r="R271" s="44"/>
      <c r="S271" s="44"/>
      <c r="T271" s="44"/>
      <c r="V271" s="44"/>
    </row>
    <row r="272" spans="8:22" x14ac:dyDescent="0.25">
      <c r="H272" s="44"/>
      <c r="I272" s="109"/>
      <c r="J272" s="109"/>
      <c r="K272" s="44"/>
      <c r="L272" s="44"/>
      <c r="M272" s="44"/>
      <c r="N272" s="44"/>
      <c r="O272" s="44"/>
      <c r="P272" s="44"/>
      <c r="Q272" s="44"/>
      <c r="R272" s="44"/>
      <c r="S272" s="44"/>
      <c r="T272" s="44"/>
      <c r="V272" s="44"/>
    </row>
    <row r="273" spans="8:22" x14ac:dyDescent="0.25">
      <c r="H273" s="44"/>
      <c r="I273" s="109"/>
      <c r="J273" s="109"/>
      <c r="K273" s="44"/>
      <c r="L273" s="44"/>
      <c r="M273" s="44"/>
      <c r="N273" s="44"/>
      <c r="O273" s="44"/>
      <c r="P273" s="44"/>
      <c r="Q273" s="44"/>
      <c r="R273" s="44"/>
      <c r="S273" s="44"/>
      <c r="T273" s="44"/>
      <c r="V273" s="44"/>
    </row>
    <row r="274" spans="8:22" x14ac:dyDescent="0.25">
      <c r="H274" s="44"/>
      <c r="I274" s="109"/>
      <c r="J274" s="109"/>
      <c r="K274" s="44"/>
      <c r="L274" s="44"/>
      <c r="M274" s="44"/>
      <c r="N274" s="44"/>
      <c r="O274" s="44"/>
      <c r="P274" s="44"/>
      <c r="Q274" s="44"/>
      <c r="R274" s="44"/>
      <c r="S274" s="44"/>
      <c r="T274" s="44"/>
      <c r="V274" s="44"/>
    </row>
    <row r="275" spans="8:22" x14ac:dyDescent="0.25">
      <c r="H275" s="44"/>
      <c r="I275" s="109"/>
      <c r="J275" s="109"/>
      <c r="K275" s="44"/>
      <c r="L275" s="44"/>
      <c r="M275" s="44"/>
      <c r="N275" s="44"/>
      <c r="O275" s="44"/>
      <c r="P275" s="44"/>
      <c r="Q275" s="44"/>
      <c r="R275" s="44"/>
      <c r="S275" s="44"/>
      <c r="T275" s="44"/>
      <c r="V275" s="44"/>
    </row>
    <row r="276" spans="8:22" x14ac:dyDescent="0.25">
      <c r="H276" s="44"/>
      <c r="I276" s="109"/>
      <c r="J276" s="109"/>
      <c r="K276" s="44"/>
      <c r="L276" s="44"/>
      <c r="M276" s="44"/>
      <c r="N276" s="44"/>
      <c r="O276" s="44"/>
      <c r="P276" s="44"/>
      <c r="Q276" s="44"/>
      <c r="R276" s="44"/>
      <c r="S276" s="44"/>
      <c r="T276" s="44"/>
      <c r="V276" s="44"/>
    </row>
    <row r="277" spans="8:22" x14ac:dyDescent="0.25">
      <c r="H277" s="44"/>
      <c r="I277" s="109"/>
      <c r="J277" s="109"/>
      <c r="K277" s="44"/>
      <c r="L277" s="44"/>
      <c r="M277" s="44"/>
      <c r="N277" s="44"/>
      <c r="O277" s="44"/>
      <c r="P277" s="44"/>
      <c r="Q277" s="44"/>
      <c r="R277" s="44"/>
      <c r="S277" s="44"/>
      <c r="T277" s="44"/>
      <c r="V277" s="44"/>
    </row>
    <row r="278" spans="8:22" x14ac:dyDescent="0.25">
      <c r="H278" s="44"/>
      <c r="I278" s="109"/>
      <c r="J278" s="109"/>
      <c r="K278" s="44"/>
      <c r="L278" s="44"/>
      <c r="M278" s="44"/>
      <c r="N278" s="44"/>
      <c r="O278" s="44"/>
      <c r="P278" s="44"/>
      <c r="Q278" s="44"/>
      <c r="R278" s="44"/>
      <c r="S278" s="44"/>
      <c r="T278" s="44"/>
      <c r="V278" s="44"/>
    </row>
    <row r="279" spans="8:22" x14ac:dyDescent="0.25">
      <c r="H279" s="44"/>
      <c r="I279" s="109"/>
      <c r="J279" s="109"/>
      <c r="K279" s="44"/>
      <c r="L279" s="44"/>
      <c r="M279" s="44"/>
      <c r="N279" s="44"/>
      <c r="O279" s="44"/>
      <c r="P279" s="44"/>
      <c r="Q279" s="44"/>
      <c r="R279" s="44"/>
      <c r="S279" s="44"/>
      <c r="T279" s="44"/>
      <c r="V279" s="44"/>
    </row>
    <row r="280" spans="8:22" x14ac:dyDescent="0.25">
      <c r="H280" s="44"/>
      <c r="I280" s="109"/>
      <c r="J280" s="109"/>
      <c r="K280" s="44"/>
      <c r="L280" s="44"/>
      <c r="M280" s="44"/>
      <c r="N280" s="44"/>
      <c r="O280" s="44"/>
      <c r="P280" s="44"/>
      <c r="Q280" s="44"/>
      <c r="R280" s="44"/>
      <c r="S280" s="44"/>
      <c r="T280" s="44"/>
      <c r="V280" s="44"/>
    </row>
    <row r="281" spans="8:22" x14ac:dyDescent="0.25">
      <c r="H281" s="44"/>
      <c r="I281" s="109"/>
      <c r="J281" s="109"/>
      <c r="K281" s="44"/>
      <c r="L281" s="44"/>
      <c r="M281" s="44"/>
      <c r="N281" s="44"/>
      <c r="O281" s="44"/>
      <c r="P281" s="44"/>
      <c r="Q281" s="44"/>
      <c r="R281" s="44"/>
      <c r="S281" s="44"/>
      <c r="T281" s="44"/>
      <c r="V281" s="44"/>
    </row>
    <row r="282" spans="8:22" x14ac:dyDescent="0.25">
      <c r="H282" s="44"/>
      <c r="I282" s="109"/>
      <c r="J282" s="109"/>
      <c r="K282" s="44"/>
      <c r="L282" s="44"/>
      <c r="M282" s="44"/>
      <c r="N282" s="44"/>
      <c r="O282" s="44"/>
      <c r="P282" s="44"/>
      <c r="Q282" s="44"/>
      <c r="R282" s="44"/>
      <c r="S282" s="44"/>
      <c r="T282" s="44"/>
      <c r="V282" s="44"/>
    </row>
    <row r="283" spans="8:22" x14ac:dyDescent="0.25">
      <c r="H283" s="44"/>
      <c r="I283" s="109"/>
      <c r="J283" s="109"/>
      <c r="K283" s="44"/>
      <c r="L283" s="44"/>
      <c r="M283" s="44"/>
      <c r="N283" s="44"/>
      <c r="O283" s="44"/>
      <c r="P283" s="44"/>
      <c r="Q283" s="44"/>
      <c r="R283" s="44"/>
      <c r="S283" s="44"/>
      <c r="T283" s="44"/>
      <c r="V283" s="44"/>
    </row>
    <row r="284" spans="8:22" x14ac:dyDescent="0.25">
      <c r="H284" s="44"/>
      <c r="I284" s="109"/>
      <c r="J284" s="109"/>
      <c r="K284" s="44"/>
      <c r="L284" s="44"/>
      <c r="M284" s="44"/>
      <c r="N284" s="44"/>
      <c r="O284" s="44"/>
      <c r="P284" s="44"/>
      <c r="Q284" s="44"/>
      <c r="R284" s="44"/>
      <c r="S284" s="44"/>
      <c r="T284" s="44"/>
      <c r="V284" s="44"/>
    </row>
    <row r="285" spans="8:22" x14ac:dyDescent="0.25">
      <c r="H285" s="44"/>
      <c r="I285" s="109"/>
      <c r="J285" s="109"/>
      <c r="K285" s="44"/>
      <c r="L285" s="44"/>
      <c r="M285" s="44"/>
      <c r="N285" s="44"/>
      <c r="O285" s="44"/>
      <c r="P285" s="44"/>
      <c r="Q285" s="44"/>
      <c r="R285" s="44"/>
      <c r="S285" s="44"/>
      <c r="T285" s="44"/>
      <c r="V285" s="44"/>
    </row>
    <row r="286" spans="8:22" x14ac:dyDescent="0.25">
      <c r="H286" s="44"/>
      <c r="I286" s="109"/>
      <c r="J286" s="109"/>
      <c r="K286" s="44"/>
      <c r="L286" s="44"/>
      <c r="M286" s="44"/>
      <c r="N286" s="44"/>
      <c r="O286" s="44"/>
      <c r="P286" s="44"/>
      <c r="Q286" s="44"/>
      <c r="R286" s="44"/>
      <c r="S286" s="44"/>
      <c r="T286" s="44"/>
      <c r="V286" s="44"/>
    </row>
    <row r="287" spans="8:22" x14ac:dyDescent="0.25">
      <c r="H287" s="44"/>
      <c r="I287" s="109"/>
      <c r="J287" s="109"/>
      <c r="K287" s="44"/>
      <c r="L287" s="44"/>
      <c r="M287" s="44"/>
      <c r="N287" s="44"/>
      <c r="O287" s="44"/>
      <c r="P287" s="44"/>
      <c r="Q287" s="44"/>
      <c r="R287" s="44"/>
      <c r="S287" s="44"/>
      <c r="T287" s="44"/>
      <c r="V287" s="44"/>
    </row>
    <row r="288" spans="8:22" x14ac:dyDescent="0.25">
      <c r="H288" s="44"/>
      <c r="I288" s="109"/>
      <c r="J288" s="109"/>
      <c r="K288" s="44"/>
      <c r="L288" s="44"/>
      <c r="M288" s="44"/>
      <c r="N288" s="44"/>
      <c r="O288" s="44"/>
      <c r="P288" s="44"/>
      <c r="Q288" s="44"/>
      <c r="R288" s="44"/>
      <c r="S288" s="44"/>
      <c r="T288" s="44"/>
      <c r="V288" s="44"/>
    </row>
    <row r="289" spans="8:22" x14ac:dyDescent="0.25">
      <c r="H289" s="44"/>
      <c r="I289" s="109"/>
      <c r="J289" s="109"/>
      <c r="K289" s="44"/>
      <c r="L289" s="44"/>
      <c r="M289" s="44"/>
      <c r="N289" s="44"/>
      <c r="O289" s="44"/>
      <c r="P289" s="44"/>
      <c r="Q289" s="44"/>
      <c r="R289" s="44"/>
      <c r="S289" s="44"/>
      <c r="T289" s="44"/>
      <c r="V289" s="44"/>
    </row>
    <row r="290" spans="8:22" x14ac:dyDescent="0.25">
      <c r="H290" s="44"/>
      <c r="I290" s="109"/>
      <c r="J290" s="109"/>
      <c r="K290" s="44"/>
      <c r="L290" s="44"/>
      <c r="M290" s="44"/>
      <c r="N290" s="44"/>
      <c r="O290" s="44"/>
      <c r="P290" s="44"/>
      <c r="Q290" s="44"/>
      <c r="R290" s="44"/>
      <c r="S290" s="44"/>
      <c r="T290" s="44"/>
      <c r="V290" s="44"/>
    </row>
    <row r="291" spans="8:22" x14ac:dyDescent="0.25">
      <c r="H291" s="44"/>
      <c r="I291" s="109"/>
      <c r="J291" s="109"/>
      <c r="K291" s="44"/>
      <c r="L291" s="44"/>
      <c r="M291" s="44"/>
      <c r="N291" s="44"/>
      <c r="O291" s="44"/>
      <c r="P291" s="44"/>
      <c r="Q291" s="44"/>
      <c r="R291" s="44"/>
      <c r="S291" s="44"/>
      <c r="T291" s="44"/>
      <c r="V291" s="44"/>
    </row>
    <row r="292" spans="8:22" x14ac:dyDescent="0.25">
      <c r="H292" s="44"/>
      <c r="I292" s="109"/>
      <c r="J292" s="109"/>
      <c r="K292" s="44"/>
      <c r="L292" s="44"/>
      <c r="M292" s="44"/>
      <c r="N292" s="44"/>
      <c r="O292" s="44"/>
      <c r="P292" s="44"/>
      <c r="Q292" s="44"/>
      <c r="R292" s="44"/>
      <c r="S292" s="44"/>
      <c r="T292" s="44"/>
      <c r="V292" s="44"/>
    </row>
    <row r="293" spans="8:22" x14ac:dyDescent="0.25">
      <c r="H293" s="44"/>
      <c r="I293" s="109"/>
      <c r="J293" s="109"/>
      <c r="K293" s="44"/>
      <c r="L293" s="44"/>
      <c r="M293" s="44"/>
      <c r="N293" s="44"/>
      <c r="O293" s="44"/>
      <c r="P293" s="44"/>
      <c r="Q293" s="44"/>
      <c r="R293" s="44"/>
      <c r="S293" s="44"/>
      <c r="T293" s="44"/>
      <c r="V293" s="44"/>
    </row>
    <row r="294" spans="8:22" x14ac:dyDescent="0.25">
      <c r="H294" s="44"/>
      <c r="I294" s="109"/>
      <c r="J294" s="109"/>
      <c r="K294" s="44"/>
      <c r="L294" s="44"/>
      <c r="M294" s="44"/>
      <c r="N294" s="44"/>
      <c r="O294" s="44"/>
      <c r="P294" s="44"/>
      <c r="Q294" s="44"/>
      <c r="R294" s="44"/>
      <c r="S294" s="44"/>
      <c r="T294" s="44"/>
      <c r="V294" s="44"/>
    </row>
    <row r="295" spans="8:22" x14ac:dyDescent="0.25">
      <c r="H295" s="44"/>
      <c r="I295" s="109"/>
      <c r="J295" s="109"/>
      <c r="K295" s="44"/>
      <c r="L295" s="44"/>
      <c r="M295" s="44"/>
      <c r="N295" s="44"/>
      <c r="O295" s="44"/>
      <c r="P295" s="44"/>
      <c r="Q295" s="44"/>
      <c r="R295" s="44"/>
      <c r="S295" s="44"/>
      <c r="T295" s="44"/>
      <c r="V295" s="44"/>
    </row>
    <row r="296" spans="8:22" x14ac:dyDescent="0.25">
      <c r="H296" s="44"/>
      <c r="I296" s="109"/>
      <c r="J296" s="109"/>
      <c r="K296" s="44"/>
      <c r="L296" s="44"/>
      <c r="M296" s="44"/>
      <c r="N296" s="44"/>
      <c r="O296" s="44"/>
      <c r="P296" s="44"/>
      <c r="Q296" s="44"/>
      <c r="R296" s="44"/>
      <c r="S296" s="44"/>
      <c r="T296" s="44"/>
      <c r="V296" s="44"/>
    </row>
    <row r="297" spans="8:22" x14ac:dyDescent="0.25">
      <c r="H297" s="44"/>
      <c r="I297" s="109"/>
      <c r="J297" s="109"/>
      <c r="K297" s="44"/>
      <c r="L297" s="44"/>
      <c r="M297" s="44"/>
      <c r="N297" s="44"/>
      <c r="O297" s="44"/>
      <c r="P297" s="44"/>
      <c r="Q297" s="44"/>
      <c r="R297" s="44"/>
      <c r="S297" s="44"/>
      <c r="T297" s="44"/>
      <c r="V297" s="44"/>
    </row>
    <row r="298" spans="8:22" x14ac:dyDescent="0.25">
      <c r="H298" s="44"/>
      <c r="I298" s="109"/>
      <c r="J298" s="109"/>
      <c r="K298" s="44"/>
      <c r="L298" s="44"/>
      <c r="M298" s="44"/>
      <c r="N298" s="44"/>
      <c r="O298" s="44"/>
      <c r="P298" s="44"/>
      <c r="Q298" s="44"/>
      <c r="R298" s="44"/>
      <c r="S298" s="44"/>
      <c r="T298" s="44"/>
      <c r="V298" s="44"/>
    </row>
    <row r="299" spans="8:22" x14ac:dyDescent="0.25">
      <c r="H299" s="44"/>
      <c r="I299" s="109"/>
      <c r="J299" s="109"/>
      <c r="K299" s="44"/>
      <c r="L299" s="44"/>
      <c r="M299" s="44"/>
      <c r="N299" s="44"/>
      <c r="O299" s="44"/>
      <c r="P299" s="44"/>
      <c r="Q299" s="44"/>
      <c r="R299" s="44"/>
      <c r="S299" s="44"/>
      <c r="T299" s="44"/>
      <c r="V299" s="44"/>
    </row>
    <row r="300" spans="8:22" x14ac:dyDescent="0.25">
      <c r="H300" s="44"/>
      <c r="I300" s="109"/>
      <c r="J300" s="109"/>
      <c r="K300" s="44"/>
      <c r="L300" s="44"/>
      <c r="M300" s="44"/>
      <c r="N300" s="44"/>
      <c r="O300" s="44"/>
      <c r="P300" s="44"/>
      <c r="Q300" s="44"/>
      <c r="R300" s="44"/>
      <c r="S300" s="44"/>
      <c r="T300" s="44"/>
      <c r="V300" s="44"/>
    </row>
    <row r="301" spans="8:22" x14ac:dyDescent="0.25">
      <c r="H301" s="44"/>
      <c r="I301" s="109"/>
      <c r="J301" s="109"/>
      <c r="K301" s="44"/>
      <c r="L301" s="44"/>
      <c r="M301" s="44"/>
      <c r="N301" s="44"/>
      <c r="O301" s="44"/>
      <c r="P301" s="44"/>
      <c r="Q301" s="44"/>
      <c r="R301" s="44"/>
      <c r="S301" s="44"/>
      <c r="T301" s="44"/>
      <c r="V301" s="44"/>
    </row>
    <row r="302" spans="8:22" x14ac:dyDescent="0.25">
      <c r="H302" s="44"/>
      <c r="I302" s="109"/>
      <c r="J302" s="109"/>
      <c r="K302" s="44"/>
      <c r="L302" s="44"/>
      <c r="M302" s="44"/>
      <c r="N302" s="44"/>
      <c r="O302" s="44"/>
      <c r="P302" s="44"/>
      <c r="Q302" s="44"/>
      <c r="R302" s="44"/>
      <c r="S302" s="44"/>
      <c r="T302" s="44"/>
      <c r="V302" s="44"/>
    </row>
    <row r="303" spans="8:22" x14ac:dyDescent="0.25">
      <c r="H303" s="44"/>
      <c r="I303" s="109"/>
      <c r="J303" s="109"/>
      <c r="K303" s="44"/>
      <c r="L303" s="44"/>
      <c r="M303" s="44"/>
      <c r="N303" s="44"/>
      <c r="O303" s="44"/>
      <c r="P303" s="44"/>
      <c r="Q303" s="44"/>
      <c r="R303" s="44"/>
      <c r="S303" s="44"/>
      <c r="T303" s="44"/>
      <c r="V303" s="44"/>
    </row>
    <row r="304" spans="8:22" x14ac:dyDescent="0.25">
      <c r="H304" s="44"/>
      <c r="I304" s="109"/>
      <c r="J304" s="109"/>
      <c r="K304" s="44"/>
      <c r="L304" s="44"/>
      <c r="M304" s="44"/>
      <c r="N304" s="44"/>
      <c r="O304" s="44"/>
      <c r="P304" s="44"/>
      <c r="Q304" s="44"/>
      <c r="R304" s="44"/>
      <c r="S304" s="44"/>
      <c r="T304" s="44"/>
      <c r="V304" s="44"/>
    </row>
    <row r="305" spans="8:22" x14ac:dyDescent="0.25">
      <c r="H305" s="44"/>
      <c r="I305" s="109"/>
      <c r="J305" s="109"/>
      <c r="K305" s="44"/>
      <c r="L305" s="44"/>
      <c r="M305" s="44"/>
      <c r="N305" s="44"/>
      <c r="O305" s="44"/>
      <c r="P305" s="44"/>
      <c r="Q305" s="44"/>
      <c r="R305" s="44"/>
      <c r="S305" s="44"/>
      <c r="T305" s="44"/>
      <c r="V305" s="44"/>
    </row>
    <row r="306" spans="8:22" x14ac:dyDescent="0.25">
      <c r="H306" s="44"/>
      <c r="I306" s="109"/>
      <c r="J306" s="109"/>
      <c r="K306" s="44"/>
      <c r="L306" s="44"/>
      <c r="M306" s="44"/>
      <c r="N306" s="44"/>
      <c r="O306" s="44"/>
      <c r="P306" s="44"/>
      <c r="Q306" s="44"/>
      <c r="R306" s="44"/>
      <c r="S306" s="44"/>
      <c r="T306" s="44"/>
      <c r="V306" s="44"/>
    </row>
    <row r="307" spans="8:22" x14ac:dyDescent="0.25">
      <c r="H307" s="44"/>
      <c r="I307" s="109"/>
      <c r="J307" s="109"/>
      <c r="K307" s="44"/>
      <c r="L307" s="44"/>
      <c r="M307" s="44"/>
      <c r="N307" s="44"/>
      <c r="O307" s="44"/>
      <c r="P307" s="44"/>
      <c r="Q307" s="44"/>
      <c r="R307" s="44"/>
      <c r="S307" s="44"/>
      <c r="T307" s="44"/>
      <c r="V307" s="44"/>
    </row>
    <row r="308" spans="8:22" x14ac:dyDescent="0.25">
      <c r="H308" s="44"/>
      <c r="I308" s="109"/>
      <c r="J308" s="109"/>
      <c r="K308" s="44"/>
      <c r="L308" s="44"/>
      <c r="M308" s="44"/>
      <c r="N308" s="44"/>
      <c r="O308" s="44"/>
      <c r="P308" s="44"/>
      <c r="Q308" s="44"/>
      <c r="R308" s="44"/>
      <c r="S308" s="44"/>
      <c r="T308" s="44"/>
      <c r="V308" s="44"/>
    </row>
    <row r="309" spans="8:22" x14ac:dyDescent="0.25">
      <c r="H309" s="44"/>
      <c r="I309" s="109"/>
      <c r="J309" s="109"/>
      <c r="K309" s="44"/>
      <c r="L309" s="44"/>
      <c r="M309" s="44"/>
      <c r="N309" s="44"/>
      <c r="O309" s="44"/>
      <c r="P309" s="44"/>
      <c r="Q309" s="44"/>
      <c r="R309" s="44"/>
      <c r="S309" s="44"/>
      <c r="T309" s="44"/>
      <c r="V309" s="44"/>
    </row>
    <row r="310" spans="8:22" x14ac:dyDescent="0.25">
      <c r="H310" s="44"/>
      <c r="I310" s="109"/>
      <c r="J310" s="109"/>
      <c r="K310" s="44"/>
      <c r="L310" s="44"/>
      <c r="M310" s="44"/>
      <c r="N310" s="44"/>
      <c r="O310" s="44"/>
      <c r="P310" s="44"/>
      <c r="Q310" s="44"/>
      <c r="R310" s="44"/>
      <c r="S310" s="44"/>
      <c r="T310" s="44"/>
      <c r="V310" s="44"/>
    </row>
    <row r="311" spans="8:22" x14ac:dyDescent="0.25">
      <c r="H311" s="44"/>
      <c r="I311" s="109"/>
      <c r="J311" s="109"/>
      <c r="K311" s="44"/>
      <c r="L311" s="44"/>
      <c r="M311" s="44"/>
      <c r="N311" s="44"/>
      <c r="O311" s="44"/>
      <c r="P311" s="44"/>
      <c r="Q311" s="44"/>
      <c r="R311" s="44"/>
      <c r="S311" s="44"/>
      <c r="T311" s="44"/>
      <c r="V311" s="44"/>
    </row>
    <row r="312" spans="8:22" x14ac:dyDescent="0.25">
      <c r="H312" s="44"/>
      <c r="I312" s="109"/>
      <c r="J312" s="109"/>
      <c r="K312" s="44"/>
      <c r="L312" s="44"/>
      <c r="M312" s="44"/>
      <c r="N312" s="44"/>
      <c r="O312" s="44"/>
      <c r="P312" s="44"/>
      <c r="Q312" s="44"/>
      <c r="R312" s="44"/>
      <c r="S312" s="44"/>
      <c r="T312" s="44"/>
      <c r="V312" s="44"/>
    </row>
    <row r="313" spans="8:22" x14ac:dyDescent="0.25">
      <c r="H313" s="44"/>
      <c r="I313" s="109"/>
      <c r="J313" s="109"/>
      <c r="K313" s="44"/>
      <c r="L313" s="44"/>
      <c r="M313" s="44"/>
      <c r="N313" s="44"/>
      <c r="O313" s="44"/>
      <c r="P313" s="44"/>
      <c r="Q313" s="44"/>
      <c r="R313" s="44"/>
      <c r="S313" s="44"/>
      <c r="T313" s="44"/>
      <c r="V313" s="44"/>
    </row>
    <row r="314" spans="8:22" x14ac:dyDescent="0.25">
      <c r="H314" s="44"/>
      <c r="I314" s="109"/>
      <c r="J314" s="109"/>
      <c r="K314" s="44"/>
      <c r="L314" s="44"/>
      <c r="M314" s="44"/>
      <c r="N314" s="44"/>
      <c r="O314" s="44"/>
      <c r="P314" s="44"/>
      <c r="Q314" s="44"/>
      <c r="R314" s="44"/>
      <c r="S314" s="44"/>
      <c r="T314" s="44"/>
      <c r="V314" s="44"/>
    </row>
    <row r="315" spans="8:22" x14ac:dyDescent="0.25">
      <c r="H315" s="44"/>
      <c r="I315" s="109"/>
      <c r="J315" s="109"/>
      <c r="K315" s="44"/>
      <c r="L315" s="44"/>
      <c r="M315" s="44"/>
      <c r="N315" s="44"/>
      <c r="O315" s="44"/>
      <c r="P315" s="44"/>
      <c r="Q315" s="44"/>
      <c r="R315" s="44"/>
      <c r="S315" s="44"/>
      <c r="T315" s="44"/>
      <c r="V315" s="44"/>
    </row>
    <row r="316" spans="8:22" x14ac:dyDescent="0.25">
      <c r="H316" s="44"/>
      <c r="I316" s="109"/>
      <c r="J316" s="109"/>
      <c r="K316" s="44"/>
      <c r="L316" s="44"/>
      <c r="M316" s="44"/>
      <c r="N316" s="44"/>
      <c r="O316" s="44"/>
      <c r="P316" s="44"/>
      <c r="Q316" s="44"/>
      <c r="R316" s="44"/>
      <c r="S316" s="44"/>
      <c r="T316" s="44"/>
      <c r="V316" s="44"/>
    </row>
    <row r="317" spans="8:22" x14ac:dyDescent="0.25">
      <c r="H317" s="44"/>
      <c r="I317" s="109"/>
      <c r="J317" s="109"/>
      <c r="K317" s="44"/>
      <c r="L317" s="44"/>
      <c r="M317" s="44"/>
      <c r="N317" s="44"/>
      <c r="O317" s="44"/>
      <c r="P317" s="44"/>
      <c r="Q317" s="44"/>
      <c r="R317" s="44"/>
      <c r="S317" s="44"/>
      <c r="T317" s="44"/>
      <c r="V317" s="44"/>
    </row>
    <row r="318" spans="8:22" x14ac:dyDescent="0.25">
      <c r="H318" s="44"/>
      <c r="I318" s="109"/>
      <c r="J318" s="109"/>
      <c r="K318" s="44"/>
      <c r="L318" s="44"/>
      <c r="M318" s="44"/>
      <c r="N318" s="44"/>
      <c r="O318" s="44"/>
      <c r="P318" s="44"/>
      <c r="Q318" s="44"/>
      <c r="R318" s="44"/>
      <c r="S318" s="44"/>
      <c r="T318" s="44"/>
      <c r="V318" s="44"/>
    </row>
    <row r="319" spans="8:22" x14ac:dyDescent="0.25">
      <c r="H319" s="44"/>
      <c r="I319" s="109"/>
      <c r="J319" s="109"/>
      <c r="K319" s="44"/>
      <c r="L319" s="44"/>
      <c r="M319" s="44"/>
      <c r="N319" s="44"/>
      <c r="O319" s="44"/>
      <c r="P319" s="44"/>
      <c r="Q319" s="44"/>
      <c r="R319" s="44"/>
      <c r="S319" s="44"/>
      <c r="T319" s="44"/>
      <c r="V319" s="44"/>
    </row>
    <row r="320" spans="8:22" x14ac:dyDescent="0.25">
      <c r="H320" s="44"/>
      <c r="I320" s="109"/>
      <c r="J320" s="109"/>
      <c r="K320" s="44"/>
      <c r="L320" s="44"/>
      <c r="M320" s="44"/>
      <c r="N320" s="44"/>
      <c r="O320" s="44"/>
      <c r="P320" s="44"/>
      <c r="Q320" s="44"/>
      <c r="R320" s="44"/>
      <c r="S320" s="44"/>
      <c r="T320" s="44"/>
      <c r="V320" s="44"/>
    </row>
    <row r="321" spans="8:22" x14ac:dyDescent="0.25">
      <c r="H321" s="44"/>
      <c r="I321" s="109"/>
      <c r="J321" s="109"/>
      <c r="K321" s="44"/>
      <c r="L321" s="44"/>
      <c r="M321" s="44"/>
      <c r="N321" s="44"/>
      <c r="O321" s="44"/>
      <c r="P321" s="44"/>
      <c r="Q321" s="44"/>
      <c r="R321" s="44"/>
      <c r="S321" s="44"/>
      <c r="T321" s="44"/>
      <c r="V321" s="44"/>
    </row>
    <row r="322" spans="8:22" x14ac:dyDescent="0.25">
      <c r="H322" s="44"/>
      <c r="I322" s="109"/>
      <c r="J322" s="109"/>
      <c r="K322" s="44"/>
      <c r="L322" s="44"/>
      <c r="M322" s="44"/>
      <c r="N322" s="44"/>
      <c r="O322" s="44"/>
      <c r="P322" s="44"/>
      <c r="Q322" s="44"/>
      <c r="R322" s="44"/>
      <c r="S322" s="44"/>
      <c r="T322" s="44"/>
      <c r="V322" s="44"/>
    </row>
    <row r="323" spans="8:22" x14ac:dyDescent="0.25">
      <c r="H323" s="44"/>
      <c r="I323" s="109"/>
      <c r="J323" s="109"/>
      <c r="K323" s="44"/>
      <c r="L323" s="44"/>
      <c r="M323" s="44"/>
      <c r="N323" s="44"/>
      <c r="O323" s="44"/>
      <c r="P323" s="44"/>
      <c r="Q323" s="44"/>
      <c r="R323" s="44"/>
      <c r="S323" s="44"/>
      <c r="T323" s="44"/>
      <c r="V323" s="44"/>
    </row>
    <row r="324" spans="8:22" x14ac:dyDescent="0.25">
      <c r="H324" s="44"/>
      <c r="I324" s="109"/>
      <c r="J324" s="109"/>
      <c r="K324" s="44"/>
      <c r="L324" s="44"/>
      <c r="M324" s="44"/>
      <c r="N324" s="44"/>
      <c r="O324" s="44"/>
      <c r="P324" s="44"/>
      <c r="Q324" s="44"/>
      <c r="R324" s="44"/>
      <c r="S324" s="44"/>
      <c r="T324" s="44"/>
      <c r="V324" s="44"/>
    </row>
    <row r="325" spans="8:22" x14ac:dyDescent="0.25">
      <c r="H325" s="44"/>
      <c r="I325" s="109"/>
      <c r="J325" s="109"/>
      <c r="K325" s="44"/>
      <c r="L325" s="44"/>
      <c r="M325" s="44"/>
      <c r="N325" s="44"/>
      <c r="O325" s="44"/>
      <c r="P325" s="44"/>
      <c r="Q325" s="44"/>
      <c r="R325" s="44"/>
      <c r="S325" s="44"/>
      <c r="T325" s="44"/>
      <c r="V325" s="44"/>
    </row>
    <row r="326" spans="8:22" x14ac:dyDescent="0.25">
      <c r="H326" s="44"/>
      <c r="I326" s="109"/>
      <c r="J326" s="109"/>
      <c r="K326" s="44"/>
      <c r="L326" s="44"/>
      <c r="M326" s="44"/>
      <c r="N326" s="44"/>
      <c r="O326" s="44"/>
      <c r="P326" s="44"/>
      <c r="Q326" s="44"/>
      <c r="R326" s="44"/>
      <c r="S326" s="44"/>
      <c r="T326" s="44"/>
      <c r="V326" s="44"/>
    </row>
    <row r="327" spans="8:22" x14ac:dyDescent="0.25">
      <c r="H327" s="44"/>
      <c r="I327" s="109"/>
      <c r="J327" s="109"/>
      <c r="K327" s="44"/>
      <c r="L327" s="44"/>
      <c r="M327" s="44"/>
      <c r="N327" s="44"/>
      <c r="O327" s="44"/>
      <c r="P327" s="44"/>
      <c r="Q327" s="44"/>
      <c r="R327" s="44"/>
      <c r="S327" s="44"/>
      <c r="T327" s="44"/>
      <c r="V327" s="44"/>
    </row>
    <row r="328" spans="8:22" x14ac:dyDescent="0.25">
      <c r="H328" s="44"/>
      <c r="I328" s="109"/>
      <c r="J328" s="109"/>
      <c r="K328" s="44"/>
      <c r="L328" s="44"/>
      <c r="M328" s="44"/>
      <c r="N328" s="44"/>
      <c r="O328" s="44"/>
      <c r="P328" s="44"/>
      <c r="Q328" s="44"/>
      <c r="R328" s="44"/>
      <c r="S328" s="44"/>
      <c r="T328" s="44"/>
      <c r="V328" s="44"/>
    </row>
    <row r="329" spans="8:22" x14ac:dyDescent="0.25">
      <c r="H329" s="44"/>
      <c r="I329" s="109"/>
      <c r="J329" s="109"/>
      <c r="K329" s="44"/>
      <c r="L329" s="44"/>
      <c r="M329" s="44"/>
      <c r="N329" s="44"/>
      <c r="O329" s="44"/>
      <c r="P329" s="44"/>
      <c r="Q329" s="44"/>
      <c r="R329" s="44"/>
      <c r="S329" s="44"/>
      <c r="T329" s="44"/>
      <c r="V329" s="44"/>
    </row>
    <row r="330" spans="8:22" x14ac:dyDescent="0.25">
      <c r="H330" s="44"/>
      <c r="I330" s="109"/>
      <c r="J330" s="109"/>
      <c r="K330" s="44"/>
      <c r="L330" s="44"/>
      <c r="M330" s="44"/>
      <c r="N330" s="44"/>
      <c r="O330" s="44"/>
      <c r="P330" s="44"/>
      <c r="Q330" s="44"/>
      <c r="R330" s="44"/>
      <c r="S330" s="44"/>
      <c r="T330" s="44"/>
      <c r="V330" s="44"/>
    </row>
    <row r="331" spans="8:22" x14ac:dyDescent="0.25">
      <c r="H331" s="44"/>
      <c r="I331" s="109"/>
      <c r="J331" s="109"/>
      <c r="K331" s="44"/>
      <c r="L331" s="44"/>
      <c r="M331" s="44"/>
      <c r="N331" s="44"/>
      <c r="O331" s="44"/>
      <c r="P331" s="44"/>
      <c r="Q331" s="44"/>
      <c r="R331" s="44"/>
      <c r="S331" s="44"/>
      <c r="T331" s="44"/>
      <c r="V331" s="44"/>
    </row>
    <row r="332" spans="8:22" x14ac:dyDescent="0.25">
      <c r="H332" s="44"/>
      <c r="I332" s="109"/>
      <c r="J332" s="109"/>
      <c r="K332" s="44"/>
      <c r="L332" s="44"/>
      <c r="M332" s="44"/>
      <c r="N332" s="44"/>
      <c r="O332" s="44"/>
      <c r="P332" s="44"/>
      <c r="Q332" s="44"/>
      <c r="R332" s="44"/>
      <c r="S332" s="44"/>
      <c r="T332" s="44"/>
      <c r="V332" s="44"/>
    </row>
    <row r="333" spans="8:22" x14ac:dyDescent="0.25">
      <c r="H333" s="44"/>
      <c r="I333" s="109"/>
      <c r="J333" s="109"/>
      <c r="K333" s="44"/>
      <c r="L333" s="44"/>
      <c r="M333" s="44"/>
      <c r="N333" s="44"/>
      <c r="O333" s="44"/>
      <c r="P333" s="44"/>
      <c r="Q333" s="44"/>
      <c r="R333" s="44"/>
      <c r="S333" s="44"/>
      <c r="T333" s="44"/>
      <c r="V333" s="44"/>
    </row>
    <row r="334" spans="8:22" x14ac:dyDescent="0.25">
      <c r="H334" s="44"/>
      <c r="I334" s="109"/>
      <c r="J334" s="109"/>
      <c r="K334" s="44"/>
      <c r="L334" s="44"/>
      <c r="M334" s="44"/>
      <c r="N334" s="44"/>
      <c r="O334" s="44"/>
      <c r="P334" s="44"/>
      <c r="Q334" s="44"/>
      <c r="R334" s="44"/>
      <c r="S334" s="44"/>
      <c r="T334" s="44"/>
      <c r="V334" s="44"/>
    </row>
    <row r="335" spans="8:22" x14ac:dyDescent="0.25">
      <c r="H335" s="44"/>
      <c r="I335" s="109"/>
      <c r="J335" s="109"/>
      <c r="K335" s="44"/>
      <c r="L335" s="44"/>
      <c r="M335" s="44"/>
      <c r="N335" s="44"/>
      <c r="O335" s="44"/>
      <c r="P335" s="44"/>
      <c r="Q335" s="44"/>
      <c r="R335" s="44"/>
      <c r="S335" s="44"/>
      <c r="T335" s="44"/>
      <c r="V335" s="44"/>
    </row>
    <row r="336" spans="8:22" x14ac:dyDescent="0.25">
      <c r="H336" s="44"/>
      <c r="I336" s="109"/>
      <c r="J336" s="109"/>
      <c r="K336" s="44"/>
      <c r="L336" s="44"/>
      <c r="M336" s="44"/>
      <c r="N336" s="44"/>
      <c r="O336" s="44"/>
      <c r="P336" s="44"/>
      <c r="Q336" s="44"/>
      <c r="R336" s="44"/>
      <c r="S336" s="44"/>
      <c r="T336" s="44"/>
      <c r="V336" s="44"/>
    </row>
    <row r="337" spans="8:22" x14ac:dyDescent="0.25">
      <c r="H337" s="44"/>
      <c r="I337" s="109"/>
      <c r="J337" s="109"/>
      <c r="K337" s="44"/>
      <c r="L337" s="44"/>
      <c r="M337" s="44"/>
      <c r="N337" s="44"/>
      <c r="O337" s="44"/>
      <c r="P337" s="44"/>
      <c r="Q337" s="44"/>
      <c r="R337" s="44"/>
      <c r="S337" s="44"/>
      <c r="T337" s="44"/>
      <c r="V337" s="44"/>
    </row>
    <row r="338" spans="8:22" x14ac:dyDescent="0.25">
      <c r="H338" s="44"/>
      <c r="I338" s="109"/>
      <c r="J338" s="109"/>
      <c r="K338" s="44"/>
      <c r="L338" s="44"/>
      <c r="M338" s="44"/>
      <c r="N338" s="44"/>
      <c r="O338" s="44"/>
      <c r="P338" s="44"/>
      <c r="Q338" s="44"/>
      <c r="R338" s="44"/>
      <c r="S338" s="44"/>
      <c r="T338" s="44"/>
      <c r="V338" s="44"/>
    </row>
    <row r="339" spans="8:22" x14ac:dyDescent="0.25">
      <c r="H339" s="44"/>
      <c r="I339" s="109"/>
      <c r="J339" s="109"/>
      <c r="K339" s="44"/>
      <c r="L339" s="44"/>
      <c r="M339" s="44"/>
      <c r="N339" s="44"/>
      <c r="O339" s="44"/>
      <c r="P339" s="44"/>
      <c r="Q339" s="44"/>
      <c r="R339" s="44"/>
      <c r="S339" s="44"/>
      <c r="T339" s="44"/>
      <c r="V339" s="44"/>
    </row>
    <row r="340" spans="8:22" x14ac:dyDescent="0.25">
      <c r="H340" s="44"/>
      <c r="I340" s="109"/>
      <c r="J340" s="109"/>
      <c r="K340" s="44"/>
      <c r="L340" s="44"/>
      <c r="M340" s="44"/>
      <c r="N340" s="44"/>
      <c r="O340" s="44"/>
      <c r="P340" s="44"/>
      <c r="Q340" s="44"/>
      <c r="R340" s="44"/>
      <c r="S340" s="44"/>
      <c r="T340" s="44"/>
      <c r="V340" s="44"/>
    </row>
    <row r="341" spans="8:22" x14ac:dyDescent="0.25">
      <c r="H341" s="44"/>
      <c r="I341" s="109"/>
      <c r="J341" s="109"/>
      <c r="K341" s="44"/>
      <c r="L341" s="44"/>
      <c r="M341" s="44"/>
      <c r="N341" s="44"/>
      <c r="O341" s="44"/>
      <c r="P341" s="44"/>
      <c r="Q341" s="44"/>
      <c r="R341" s="44"/>
      <c r="S341" s="44"/>
      <c r="T341" s="44"/>
      <c r="V341" s="44"/>
    </row>
    <row r="342" spans="8:22" x14ac:dyDescent="0.25">
      <c r="H342" s="44"/>
      <c r="I342" s="109"/>
      <c r="J342" s="109"/>
      <c r="K342" s="44"/>
      <c r="L342" s="44"/>
      <c r="M342" s="44"/>
      <c r="N342" s="44"/>
      <c r="O342" s="44"/>
      <c r="P342" s="44"/>
      <c r="Q342" s="44"/>
      <c r="R342" s="44"/>
      <c r="S342" s="44"/>
      <c r="T342" s="44"/>
      <c r="V342" s="44"/>
    </row>
    <row r="343" spans="8:22" x14ac:dyDescent="0.25">
      <c r="H343" s="44"/>
      <c r="I343" s="109"/>
      <c r="J343" s="109"/>
      <c r="K343" s="44"/>
      <c r="L343" s="44"/>
      <c r="M343" s="44"/>
      <c r="N343" s="44"/>
      <c r="O343" s="44"/>
      <c r="P343" s="44"/>
      <c r="Q343" s="44"/>
      <c r="R343" s="44"/>
      <c r="S343" s="44"/>
      <c r="T343" s="44"/>
      <c r="V343" s="44"/>
    </row>
    <row r="344" spans="8:22" x14ac:dyDescent="0.25">
      <c r="H344" s="44"/>
      <c r="I344" s="109"/>
      <c r="J344" s="109"/>
      <c r="K344" s="44"/>
      <c r="L344" s="44"/>
      <c r="M344" s="44"/>
      <c r="N344" s="44"/>
      <c r="O344" s="44"/>
      <c r="P344" s="44"/>
      <c r="Q344" s="44"/>
      <c r="R344" s="44"/>
      <c r="S344" s="44"/>
      <c r="T344" s="44"/>
      <c r="V344" s="44"/>
    </row>
    <row r="345" spans="8:22" x14ac:dyDescent="0.25">
      <c r="H345" s="44"/>
      <c r="I345" s="109"/>
      <c r="J345" s="109"/>
      <c r="K345" s="44"/>
      <c r="L345" s="44"/>
      <c r="M345" s="44"/>
      <c r="N345" s="44"/>
      <c r="O345" s="44"/>
      <c r="P345" s="44"/>
      <c r="Q345" s="44"/>
      <c r="R345" s="44"/>
      <c r="S345" s="44"/>
      <c r="T345" s="44"/>
      <c r="V345" s="44"/>
    </row>
    <row r="346" spans="8:22" x14ac:dyDescent="0.25">
      <c r="H346" s="44"/>
      <c r="I346" s="109"/>
      <c r="J346" s="109"/>
      <c r="K346" s="44"/>
      <c r="L346" s="44"/>
      <c r="M346" s="44"/>
      <c r="N346" s="44"/>
      <c r="O346" s="44"/>
      <c r="P346" s="44"/>
      <c r="Q346" s="44"/>
      <c r="R346" s="44"/>
      <c r="S346" s="44"/>
      <c r="T346" s="44"/>
      <c r="V346" s="44"/>
    </row>
    <row r="347" spans="8:22" x14ac:dyDescent="0.25">
      <c r="H347" s="44"/>
      <c r="I347" s="109"/>
      <c r="J347" s="109"/>
      <c r="K347" s="44"/>
      <c r="L347" s="44"/>
      <c r="M347" s="44"/>
      <c r="N347" s="44"/>
      <c r="O347" s="44"/>
      <c r="P347" s="44"/>
      <c r="Q347" s="44"/>
      <c r="R347" s="44"/>
      <c r="S347" s="44"/>
      <c r="T347" s="44"/>
      <c r="V347" s="44"/>
    </row>
    <row r="348" spans="8:22" x14ac:dyDescent="0.25">
      <c r="H348" s="44"/>
      <c r="I348" s="109"/>
      <c r="J348" s="109"/>
      <c r="K348" s="44"/>
      <c r="L348" s="44"/>
      <c r="M348" s="44"/>
      <c r="N348" s="44"/>
      <c r="O348" s="44"/>
      <c r="P348" s="44"/>
      <c r="Q348" s="44"/>
      <c r="R348" s="44"/>
      <c r="S348" s="44"/>
      <c r="T348" s="44"/>
      <c r="V348" s="44"/>
    </row>
    <row r="349" spans="8:22" x14ac:dyDescent="0.25">
      <c r="H349" s="44"/>
      <c r="I349" s="109"/>
      <c r="J349" s="109"/>
      <c r="K349" s="44"/>
      <c r="L349" s="44"/>
      <c r="M349" s="44"/>
      <c r="N349" s="44"/>
      <c r="O349" s="44"/>
      <c r="P349" s="44"/>
      <c r="Q349" s="44"/>
      <c r="R349" s="44"/>
      <c r="S349" s="44"/>
      <c r="T349" s="44"/>
      <c r="V349" s="44"/>
    </row>
    <row r="350" spans="8:22" x14ac:dyDescent="0.25">
      <c r="H350" s="44"/>
      <c r="I350" s="109"/>
      <c r="J350" s="109"/>
      <c r="K350" s="44"/>
      <c r="L350" s="44"/>
      <c r="M350" s="44"/>
      <c r="N350" s="44"/>
      <c r="O350" s="44"/>
      <c r="P350" s="44"/>
      <c r="Q350" s="44"/>
      <c r="R350" s="44"/>
      <c r="S350" s="44"/>
      <c r="T350" s="44"/>
      <c r="V350" s="44"/>
    </row>
    <row r="351" spans="8:22" x14ac:dyDescent="0.25">
      <c r="H351" s="44"/>
      <c r="I351" s="109"/>
      <c r="J351" s="109"/>
      <c r="K351" s="44"/>
      <c r="L351" s="44"/>
      <c r="M351" s="44"/>
      <c r="N351" s="44"/>
      <c r="O351" s="44"/>
      <c r="P351" s="44"/>
      <c r="Q351" s="44"/>
      <c r="R351" s="44"/>
      <c r="S351" s="44"/>
      <c r="T351" s="44"/>
      <c r="V351" s="44"/>
    </row>
    <row r="352" spans="8:22" x14ac:dyDescent="0.25">
      <c r="H352" s="44"/>
      <c r="I352" s="109"/>
      <c r="J352" s="109"/>
      <c r="K352" s="44"/>
      <c r="L352" s="44"/>
      <c r="M352" s="44"/>
      <c r="N352" s="44"/>
      <c r="O352" s="44"/>
      <c r="P352" s="44"/>
      <c r="Q352" s="44"/>
      <c r="R352" s="44"/>
      <c r="S352" s="44"/>
      <c r="T352" s="44"/>
      <c r="V352" s="44"/>
    </row>
    <row r="353" spans="8:22" x14ac:dyDescent="0.25">
      <c r="H353" s="44"/>
      <c r="I353" s="109"/>
      <c r="J353" s="109"/>
      <c r="K353" s="44"/>
      <c r="L353" s="44"/>
      <c r="M353" s="44"/>
      <c r="N353" s="44"/>
      <c r="O353" s="44"/>
      <c r="P353" s="44"/>
      <c r="Q353" s="44"/>
      <c r="R353" s="44"/>
      <c r="S353" s="44"/>
      <c r="T353" s="44"/>
      <c r="V353" s="44"/>
    </row>
    <row r="354" spans="8:22" x14ac:dyDescent="0.25">
      <c r="H354" s="44"/>
      <c r="I354" s="109"/>
      <c r="J354" s="109"/>
      <c r="K354" s="44"/>
      <c r="L354" s="44"/>
      <c r="M354" s="44"/>
      <c r="N354" s="44"/>
      <c r="O354" s="44"/>
      <c r="P354" s="44"/>
      <c r="Q354" s="44"/>
      <c r="R354" s="44"/>
      <c r="S354" s="44"/>
      <c r="T354" s="44"/>
      <c r="V354" s="44"/>
    </row>
    <row r="355" spans="8:22" x14ac:dyDescent="0.25">
      <c r="H355" s="44"/>
      <c r="I355" s="109"/>
      <c r="J355" s="109"/>
      <c r="K355" s="44"/>
      <c r="L355" s="44"/>
      <c r="M355" s="44"/>
      <c r="N355" s="44"/>
      <c r="O355" s="44"/>
      <c r="P355" s="44"/>
      <c r="Q355" s="44"/>
      <c r="R355" s="44"/>
      <c r="S355" s="44"/>
      <c r="T355" s="44"/>
      <c r="V355" s="44"/>
    </row>
    <row r="356" spans="8:22" x14ac:dyDescent="0.25">
      <c r="H356" s="44"/>
      <c r="I356" s="109"/>
      <c r="J356" s="109"/>
      <c r="K356" s="44"/>
      <c r="L356" s="44"/>
      <c r="M356" s="44"/>
      <c r="N356" s="44"/>
      <c r="O356" s="44"/>
      <c r="P356" s="44"/>
      <c r="Q356" s="44"/>
      <c r="R356" s="44"/>
      <c r="S356" s="44"/>
      <c r="T356" s="44"/>
      <c r="V356" s="44"/>
    </row>
    <row r="357" spans="8:22" x14ac:dyDescent="0.25">
      <c r="H357" s="44"/>
      <c r="I357" s="109"/>
      <c r="J357" s="109"/>
      <c r="K357" s="44"/>
      <c r="L357" s="44"/>
      <c r="M357" s="44"/>
      <c r="N357" s="44"/>
      <c r="O357" s="44"/>
      <c r="P357" s="44"/>
      <c r="Q357" s="44"/>
      <c r="R357" s="44"/>
      <c r="S357" s="44"/>
      <c r="T357" s="44"/>
      <c r="V357" s="44"/>
    </row>
    <row r="358" spans="8:22" x14ac:dyDescent="0.25">
      <c r="H358" s="44"/>
      <c r="I358" s="109"/>
      <c r="J358" s="109"/>
      <c r="K358" s="44"/>
      <c r="L358" s="44"/>
      <c r="M358" s="44"/>
      <c r="N358" s="44"/>
      <c r="O358" s="44"/>
      <c r="P358" s="44"/>
      <c r="Q358" s="44"/>
      <c r="R358" s="44"/>
      <c r="S358" s="44"/>
      <c r="T358" s="44"/>
      <c r="V358" s="44"/>
    </row>
    <row r="359" spans="8:22" x14ac:dyDescent="0.25">
      <c r="H359" s="44"/>
      <c r="I359" s="109"/>
      <c r="J359" s="109"/>
      <c r="K359" s="44"/>
      <c r="L359" s="44"/>
      <c r="M359" s="44"/>
      <c r="N359" s="44"/>
      <c r="O359" s="44"/>
      <c r="P359" s="44"/>
      <c r="Q359" s="44"/>
      <c r="R359" s="44"/>
      <c r="S359" s="44"/>
      <c r="T359" s="44"/>
      <c r="V359" s="44"/>
    </row>
    <row r="360" spans="8:22" x14ac:dyDescent="0.25">
      <c r="H360" s="44"/>
      <c r="I360" s="109"/>
      <c r="J360" s="109"/>
      <c r="K360" s="44"/>
      <c r="L360" s="44"/>
      <c r="M360" s="44"/>
      <c r="N360" s="44"/>
      <c r="O360" s="44"/>
      <c r="P360" s="44"/>
      <c r="Q360" s="44"/>
      <c r="R360" s="44"/>
      <c r="S360" s="44"/>
      <c r="T360" s="44"/>
      <c r="V360" s="44"/>
    </row>
    <row r="361" spans="8:22" x14ac:dyDescent="0.25">
      <c r="H361" s="44"/>
      <c r="I361" s="109"/>
      <c r="J361" s="109"/>
      <c r="K361" s="44"/>
      <c r="L361" s="44"/>
      <c r="M361" s="44"/>
      <c r="N361" s="44"/>
      <c r="O361" s="44"/>
      <c r="P361" s="44"/>
      <c r="Q361" s="44"/>
      <c r="R361" s="44"/>
      <c r="S361" s="44"/>
      <c r="T361" s="44"/>
      <c r="V361" s="44"/>
    </row>
    <row r="362" spans="8:22" x14ac:dyDescent="0.25">
      <c r="H362" s="44"/>
      <c r="I362" s="109"/>
      <c r="J362" s="109"/>
      <c r="K362" s="44"/>
      <c r="L362" s="44"/>
      <c r="M362" s="44"/>
      <c r="N362" s="44"/>
      <c r="O362" s="44"/>
      <c r="P362" s="44"/>
      <c r="Q362" s="44"/>
      <c r="R362" s="44"/>
      <c r="S362" s="44"/>
      <c r="T362" s="44"/>
      <c r="V362" s="44"/>
    </row>
    <row r="363" spans="8:22" x14ac:dyDescent="0.25">
      <c r="H363" s="44"/>
      <c r="I363" s="109"/>
      <c r="J363" s="109"/>
      <c r="K363" s="44"/>
      <c r="L363" s="44"/>
      <c r="M363" s="44"/>
      <c r="N363" s="44"/>
      <c r="O363" s="44"/>
      <c r="P363" s="44"/>
      <c r="Q363" s="44"/>
      <c r="R363" s="44"/>
      <c r="S363" s="44"/>
      <c r="T363" s="44"/>
      <c r="V363" s="44"/>
    </row>
    <row r="364" spans="8:22" x14ac:dyDescent="0.25">
      <c r="H364" s="44"/>
      <c r="I364" s="109"/>
      <c r="J364" s="109"/>
      <c r="K364" s="44"/>
      <c r="L364" s="44"/>
      <c r="M364" s="44"/>
      <c r="N364" s="44"/>
      <c r="O364" s="44"/>
      <c r="P364" s="44"/>
      <c r="Q364" s="44"/>
      <c r="R364" s="44"/>
      <c r="S364" s="44"/>
      <c r="T364" s="44"/>
      <c r="V364" s="44"/>
    </row>
    <row r="365" spans="8:22" x14ac:dyDescent="0.25">
      <c r="H365" s="44"/>
      <c r="I365" s="109"/>
      <c r="J365" s="109"/>
      <c r="K365" s="44"/>
      <c r="L365" s="44"/>
      <c r="M365" s="44"/>
      <c r="N365" s="44"/>
      <c r="O365" s="44"/>
      <c r="P365" s="44"/>
      <c r="Q365" s="44"/>
      <c r="R365" s="44"/>
      <c r="S365" s="44"/>
      <c r="T365" s="44"/>
      <c r="V365" s="44"/>
    </row>
    <row r="366" spans="8:22" x14ac:dyDescent="0.25">
      <c r="H366" s="44"/>
      <c r="I366" s="109"/>
      <c r="J366" s="109"/>
      <c r="K366" s="44"/>
      <c r="L366" s="44"/>
      <c r="M366" s="44"/>
      <c r="N366" s="44"/>
      <c r="O366" s="44"/>
      <c r="P366" s="44"/>
      <c r="Q366" s="44"/>
      <c r="R366" s="44"/>
      <c r="S366" s="44"/>
      <c r="T366" s="44"/>
      <c r="V366" s="44"/>
    </row>
    <row r="367" spans="8:22" x14ac:dyDescent="0.25">
      <c r="H367" s="44"/>
      <c r="I367" s="109"/>
      <c r="J367" s="109"/>
      <c r="K367" s="44"/>
      <c r="L367" s="44"/>
      <c r="M367" s="44"/>
      <c r="N367" s="44"/>
      <c r="O367" s="44"/>
      <c r="P367" s="44"/>
      <c r="Q367" s="44"/>
      <c r="R367" s="44"/>
      <c r="S367" s="44"/>
      <c r="T367" s="44"/>
      <c r="V367" s="44"/>
    </row>
    <row r="368" spans="8:22" x14ac:dyDescent="0.25">
      <c r="H368" s="44"/>
      <c r="I368" s="109"/>
      <c r="J368" s="109"/>
      <c r="K368" s="44"/>
      <c r="L368" s="44"/>
      <c r="M368" s="44"/>
      <c r="N368" s="44"/>
      <c r="O368" s="44"/>
      <c r="P368" s="44"/>
      <c r="Q368" s="44"/>
      <c r="R368" s="44"/>
      <c r="S368" s="44"/>
      <c r="T368" s="44"/>
      <c r="V368" s="44"/>
    </row>
    <row r="369" spans="8:22" x14ac:dyDescent="0.25">
      <c r="H369" s="44"/>
      <c r="I369" s="109"/>
      <c r="J369" s="109"/>
      <c r="K369" s="44"/>
      <c r="L369" s="44"/>
      <c r="M369" s="44"/>
      <c r="N369" s="44"/>
      <c r="O369" s="44"/>
      <c r="P369" s="44"/>
      <c r="Q369" s="44"/>
      <c r="R369" s="44"/>
      <c r="S369" s="44"/>
      <c r="T369" s="44"/>
      <c r="V369" s="44"/>
    </row>
    <row r="370" spans="8:22" x14ac:dyDescent="0.25">
      <c r="H370" s="44"/>
      <c r="I370" s="109"/>
      <c r="J370" s="109"/>
      <c r="K370" s="44"/>
      <c r="L370" s="44"/>
      <c r="M370" s="44"/>
      <c r="N370" s="44"/>
      <c r="O370" s="44"/>
      <c r="P370" s="44"/>
      <c r="Q370" s="44"/>
      <c r="R370" s="44"/>
      <c r="S370" s="44"/>
      <c r="T370" s="44"/>
      <c r="V370" s="44"/>
    </row>
    <row r="371" spans="8:22" x14ac:dyDescent="0.25">
      <c r="H371" s="44"/>
      <c r="I371" s="109"/>
      <c r="J371" s="109"/>
      <c r="K371" s="44"/>
      <c r="L371" s="44"/>
      <c r="M371" s="44"/>
      <c r="N371" s="44"/>
      <c r="O371" s="44"/>
      <c r="P371" s="44"/>
      <c r="Q371" s="44"/>
      <c r="R371" s="44"/>
      <c r="S371" s="44"/>
      <c r="T371" s="44"/>
      <c r="V371" s="44"/>
    </row>
    <row r="372" spans="8:22" x14ac:dyDescent="0.25">
      <c r="H372" s="44"/>
      <c r="I372" s="109"/>
      <c r="J372" s="109"/>
      <c r="K372" s="44"/>
      <c r="L372" s="44"/>
      <c r="M372" s="44"/>
      <c r="N372" s="44"/>
      <c r="O372" s="44"/>
      <c r="P372" s="44"/>
      <c r="Q372" s="44"/>
      <c r="R372" s="44"/>
      <c r="S372" s="44"/>
      <c r="T372" s="44"/>
      <c r="V372" s="44"/>
    </row>
    <row r="373" spans="8:22" x14ac:dyDescent="0.25">
      <c r="H373" s="44"/>
      <c r="I373" s="109"/>
      <c r="J373" s="109"/>
      <c r="K373" s="44"/>
      <c r="L373" s="44"/>
      <c r="M373" s="44"/>
      <c r="N373" s="44"/>
      <c r="O373" s="44"/>
      <c r="P373" s="44"/>
      <c r="Q373" s="44"/>
      <c r="R373" s="44"/>
      <c r="S373" s="44"/>
      <c r="T373" s="44"/>
      <c r="V373" s="44"/>
    </row>
    <row r="374" spans="8:22" x14ac:dyDescent="0.25">
      <c r="H374" s="44"/>
      <c r="I374" s="109"/>
      <c r="J374" s="109"/>
      <c r="K374" s="44"/>
      <c r="L374" s="44"/>
      <c r="M374" s="44"/>
      <c r="N374" s="44"/>
      <c r="O374" s="44"/>
      <c r="P374" s="44"/>
      <c r="Q374" s="44"/>
      <c r="R374" s="44"/>
      <c r="S374" s="44"/>
      <c r="T374" s="44"/>
      <c r="V374" s="44"/>
    </row>
    <row r="375" spans="8:22" x14ac:dyDescent="0.25">
      <c r="H375" s="44"/>
      <c r="I375" s="109"/>
      <c r="J375" s="109"/>
      <c r="K375" s="44"/>
      <c r="L375" s="44"/>
      <c r="M375" s="44"/>
      <c r="N375" s="44"/>
      <c r="O375" s="44"/>
      <c r="P375" s="44"/>
      <c r="Q375" s="44"/>
      <c r="R375" s="44"/>
      <c r="S375" s="44"/>
      <c r="T375" s="44"/>
      <c r="V375" s="44"/>
    </row>
    <row r="376" spans="8:22" x14ac:dyDescent="0.25">
      <c r="H376" s="44"/>
      <c r="I376" s="109"/>
      <c r="J376" s="109"/>
      <c r="K376" s="44"/>
      <c r="L376" s="44"/>
      <c r="M376" s="44"/>
      <c r="N376" s="44"/>
      <c r="O376" s="44"/>
      <c r="P376" s="44"/>
      <c r="Q376" s="44"/>
      <c r="R376" s="44"/>
      <c r="S376" s="44"/>
      <c r="T376" s="44"/>
      <c r="V376" s="44"/>
    </row>
    <row r="377" spans="8:22" x14ac:dyDescent="0.25">
      <c r="H377" s="44"/>
      <c r="I377" s="109"/>
      <c r="J377" s="109"/>
      <c r="K377" s="44"/>
      <c r="L377" s="44"/>
      <c r="M377" s="44"/>
      <c r="N377" s="44"/>
      <c r="O377" s="44"/>
      <c r="P377" s="44"/>
      <c r="Q377" s="44"/>
      <c r="R377" s="44"/>
      <c r="S377" s="44"/>
      <c r="T377" s="44"/>
      <c r="V377" s="44"/>
    </row>
    <row r="378" spans="8:22" x14ac:dyDescent="0.25">
      <c r="H378" s="44"/>
      <c r="I378" s="109"/>
      <c r="J378" s="109"/>
      <c r="K378" s="44"/>
      <c r="L378" s="44"/>
      <c r="M378" s="44"/>
      <c r="N378" s="44"/>
      <c r="O378" s="44"/>
      <c r="P378" s="44"/>
      <c r="Q378" s="44"/>
      <c r="R378" s="44"/>
      <c r="S378" s="44"/>
      <c r="T378" s="44"/>
      <c r="V378" s="44"/>
    </row>
    <row r="379" spans="8:22" x14ac:dyDescent="0.25">
      <c r="H379" s="44"/>
      <c r="I379" s="109"/>
      <c r="J379" s="109"/>
      <c r="K379" s="44"/>
      <c r="L379" s="44"/>
      <c r="M379" s="44"/>
      <c r="N379" s="44"/>
      <c r="O379" s="44"/>
      <c r="P379" s="44"/>
      <c r="Q379" s="44"/>
      <c r="R379" s="44"/>
      <c r="S379" s="44"/>
      <c r="T379" s="44"/>
      <c r="V379" s="44"/>
    </row>
    <row r="380" spans="8:22" x14ac:dyDescent="0.25">
      <c r="H380" s="44"/>
      <c r="I380" s="109"/>
      <c r="J380" s="109"/>
      <c r="K380" s="44"/>
      <c r="L380" s="44"/>
      <c r="M380" s="44"/>
      <c r="N380" s="44"/>
      <c r="O380" s="44"/>
      <c r="P380" s="44"/>
      <c r="Q380" s="44"/>
      <c r="R380" s="44"/>
      <c r="S380" s="44"/>
      <c r="T380" s="44"/>
      <c r="V380" s="44"/>
    </row>
    <row r="381" spans="8:22" x14ac:dyDescent="0.25">
      <c r="H381" s="44"/>
      <c r="I381" s="109"/>
      <c r="J381" s="109"/>
      <c r="K381" s="44"/>
      <c r="L381" s="44"/>
      <c r="M381" s="44"/>
      <c r="N381" s="44"/>
      <c r="O381" s="44"/>
      <c r="P381" s="44"/>
      <c r="Q381" s="44"/>
      <c r="R381" s="44"/>
      <c r="S381" s="44"/>
      <c r="T381" s="44"/>
      <c r="V381" s="44"/>
    </row>
    <row r="382" spans="8:22" x14ac:dyDescent="0.25">
      <c r="H382" s="44"/>
      <c r="I382" s="109"/>
      <c r="J382" s="109"/>
      <c r="K382" s="44"/>
      <c r="L382" s="44"/>
      <c r="M382" s="44"/>
      <c r="N382" s="44"/>
      <c r="O382" s="44"/>
      <c r="P382" s="44"/>
      <c r="Q382" s="44"/>
      <c r="R382" s="44"/>
      <c r="S382" s="44"/>
      <c r="T382" s="44"/>
      <c r="V382" s="44"/>
    </row>
    <row r="383" spans="8:22" x14ac:dyDescent="0.25">
      <c r="H383" s="44"/>
      <c r="I383" s="109"/>
      <c r="J383" s="109"/>
      <c r="K383" s="44"/>
      <c r="L383" s="44"/>
      <c r="M383" s="44"/>
      <c r="N383" s="44"/>
      <c r="O383" s="44"/>
      <c r="P383" s="44"/>
      <c r="Q383" s="44"/>
      <c r="R383" s="44"/>
      <c r="S383" s="44"/>
      <c r="T383" s="44"/>
      <c r="V383" s="44"/>
    </row>
    <row r="384" spans="8:22" x14ac:dyDescent="0.25">
      <c r="H384" s="44"/>
      <c r="I384" s="109"/>
      <c r="J384" s="109"/>
      <c r="K384" s="44"/>
      <c r="L384" s="44"/>
      <c r="M384" s="44"/>
      <c r="N384" s="44"/>
      <c r="O384" s="44"/>
      <c r="P384" s="44"/>
      <c r="Q384" s="44"/>
      <c r="R384" s="44"/>
      <c r="S384" s="44"/>
      <c r="T384" s="44"/>
      <c r="V384" s="44"/>
    </row>
    <row r="385" spans="8:22" x14ac:dyDescent="0.25">
      <c r="H385" s="44"/>
      <c r="I385" s="109"/>
      <c r="J385" s="109"/>
      <c r="K385" s="44"/>
      <c r="L385" s="44"/>
      <c r="M385" s="44"/>
      <c r="N385" s="44"/>
      <c r="O385" s="44"/>
      <c r="P385" s="44"/>
      <c r="Q385" s="44"/>
      <c r="R385" s="44"/>
      <c r="S385" s="44"/>
      <c r="T385" s="44"/>
      <c r="V385" s="44"/>
    </row>
    <row r="386" spans="8:22" x14ac:dyDescent="0.25">
      <c r="H386" s="44"/>
      <c r="I386" s="109"/>
      <c r="J386" s="109"/>
      <c r="K386" s="44"/>
      <c r="L386" s="44"/>
      <c r="M386" s="44"/>
      <c r="N386" s="44"/>
      <c r="O386" s="44"/>
      <c r="P386" s="44"/>
      <c r="Q386" s="44"/>
      <c r="R386" s="44"/>
      <c r="S386" s="44"/>
      <c r="T386" s="44"/>
      <c r="V386" s="44"/>
    </row>
    <row r="387" spans="8:22" x14ac:dyDescent="0.25">
      <c r="H387" s="44"/>
      <c r="I387" s="109"/>
      <c r="J387" s="109"/>
      <c r="K387" s="44"/>
      <c r="L387" s="44"/>
      <c r="M387" s="44"/>
      <c r="N387" s="44"/>
      <c r="O387" s="44"/>
      <c r="P387" s="44"/>
      <c r="Q387" s="44"/>
      <c r="R387" s="44"/>
      <c r="S387" s="44"/>
      <c r="T387" s="44"/>
      <c r="V387" s="44"/>
    </row>
    <row r="388" spans="8:22" x14ac:dyDescent="0.25">
      <c r="H388" s="44"/>
      <c r="I388" s="109"/>
      <c r="J388" s="109"/>
      <c r="K388" s="44"/>
      <c r="L388" s="44"/>
      <c r="M388" s="44"/>
      <c r="N388" s="44"/>
      <c r="O388" s="44"/>
      <c r="P388" s="44"/>
      <c r="Q388" s="44"/>
      <c r="R388" s="44"/>
      <c r="S388" s="44"/>
      <c r="T388" s="44"/>
      <c r="V388" s="44"/>
    </row>
    <row r="389" spans="8:22" x14ac:dyDescent="0.25">
      <c r="H389" s="44"/>
      <c r="I389" s="109"/>
      <c r="J389" s="109"/>
      <c r="K389" s="44"/>
      <c r="L389" s="44"/>
      <c r="M389" s="44"/>
      <c r="N389" s="44"/>
      <c r="O389" s="44"/>
      <c r="P389" s="44"/>
      <c r="Q389" s="44"/>
      <c r="R389" s="44"/>
      <c r="S389" s="44"/>
      <c r="T389" s="44"/>
      <c r="V389" s="44"/>
    </row>
    <row r="390" spans="8:22" x14ac:dyDescent="0.25">
      <c r="H390" s="44"/>
      <c r="I390" s="109"/>
      <c r="J390" s="109"/>
      <c r="K390" s="44"/>
      <c r="L390" s="44"/>
      <c r="M390" s="44"/>
      <c r="N390" s="44"/>
      <c r="O390" s="44"/>
      <c r="P390" s="44"/>
      <c r="Q390" s="44"/>
      <c r="R390" s="44"/>
      <c r="S390" s="44"/>
      <c r="T390" s="44"/>
      <c r="V390" s="44"/>
    </row>
    <row r="391" spans="8:22" x14ac:dyDescent="0.25">
      <c r="H391" s="44"/>
      <c r="I391" s="109"/>
      <c r="J391" s="109"/>
      <c r="K391" s="44"/>
      <c r="L391" s="44"/>
      <c r="M391" s="44"/>
      <c r="N391" s="44"/>
      <c r="O391" s="44"/>
      <c r="P391" s="44"/>
      <c r="Q391" s="44"/>
      <c r="R391" s="44"/>
      <c r="S391" s="44"/>
      <c r="T391" s="44"/>
      <c r="V391" s="44"/>
    </row>
    <row r="392" spans="8:22" x14ac:dyDescent="0.25">
      <c r="H392" s="44"/>
      <c r="I392" s="109"/>
      <c r="J392" s="109"/>
      <c r="K392" s="44"/>
      <c r="L392" s="44"/>
      <c r="M392" s="44"/>
      <c r="N392" s="44"/>
      <c r="O392" s="44"/>
      <c r="P392" s="44"/>
      <c r="Q392" s="44"/>
      <c r="R392" s="44"/>
      <c r="S392" s="44"/>
      <c r="T392" s="44"/>
      <c r="V392" s="44"/>
    </row>
    <row r="393" spans="8:22" x14ac:dyDescent="0.25">
      <c r="H393" s="44"/>
      <c r="I393" s="109"/>
      <c r="J393" s="109"/>
      <c r="K393" s="44"/>
      <c r="L393" s="44"/>
      <c r="M393" s="44"/>
      <c r="N393" s="44"/>
      <c r="O393" s="44"/>
      <c r="P393" s="44"/>
      <c r="Q393" s="44"/>
      <c r="R393" s="44"/>
      <c r="S393" s="44"/>
      <c r="T393" s="44"/>
      <c r="V393" s="44"/>
    </row>
    <row r="394" spans="8:22" x14ac:dyDescent="0.25">
      <c r="H394" s="44"/>
      <c r="I394" s="109"/>
      <c r="J394" s="109"/>
      <c r="K394" s="44"/>
      <c r="L394" s="44"/>
      <c r="M394" s="44"/>
      <c r="N394" s="44"/>
      <c r="O394" s="44"/>
      <c r="P394" s="44"/>
      <c r="Q394" s="44"/>
      <c r="R394" s="44"/>
      <c r="S394" s="44"/>
      <c r="T394" s="44"/>
      <c r="V394" s="44"/>
    </row>
    <row r="395" spans="8:22" x14ac:dyDescent="0.25">
      <c r="H395" s="44"/>
      <c r="I395" s="109"/>
      <c r="J395" s="109"/>
      <c r="K395" s="44"/>
      <c r="L395" s="44"/>
      <c r="M395" s="44"/>
      <c r="N395" s="44"/>
      <c r="O395" s="44"/>
      <c r="P395" s="44"/>
      <c r="Q395" s="44"/>
      <c r="R395" s="44"/>
      <c r="S395" s="44"/>
      <c r="T395" s="44"/>
      <c r="V395" s="44"/>
    </row>
    <row r="396" spans="8:22" x14ac:dyDescent="0.25">
      <c r="H396" s="44"/>
      <c r="I396" s="109"/>
      <c r="J396" s="109"/>
      <c r="K396" s="44"/>
      <c r="L396" s="44"/>
      <c r="M396" s="44"/>
      <c r="N396" s="44"/>
      <c r="O396" s="44"/>
      <c r="P396" s="44"/>
      <c r="Q396" s="44"/>
      <c r="R396" s="44"/>
      <c r="S396" s="44"/>
      <c r="T396" s="44"/>
      <c r="V396" s="44"/>
    </row>
    <row r="397" spans="8:22" x14ac:dyDescent="0.25">
      <c r="H397" s="44"/>
      <c r="I397" s="109"/>
      <c r="J397" s="109"/>
      <c r="K397" s="44"/>
      <c r="L397" s="44"/>
      <c r="M397" s="44"/>
      <c r="N397" s="44"/>
      <c r="O397" s="44"/>
      <c r="P397" s="44"/>
      <c r="Q397" s="44"/>
      <c r="R397" s="44"/>
      <c r="S397" s="44"/>
      <c r="T397" s="44"/>
      <c r="V397" s="44"/>
    </row>
    <row r="398" spans="8:22" x14ac:dyDescent="0.25">
      <c r="H398" s="44"/>
      <c r="I398" s="109"/>
      <c r="J398" s="109"/>
      <c r="K398" s="44"/>
      <c r="L398" s="44"/>
      <c r="M398" s="44"/>
      <c r="N398" s="44"/>
      <c r="O398" s="44"/>
      <c r="P398" s="44"/>
      <c r="Q398" s="44"/>
      <c r="R398" s="44"/>
      <c r="S398" s="44"/>
      <c r="T398" s="44"/>
      <c r="V398" s="44"/>
    </row>
    <row r="399" spans="8:22" x14ac:dyDescent="0.25">
      <c r="H399" s="44"/>
      <c r="I399" s="109"/>
      <c r="J399" s="109"/>
      <c r="K399" s="44"/>
      <c r="L399" s="44"/>
      <c r="M399" s="44"/>
      <c r="N399" s="44"/>
      <c r="O399" s="44"/>
      <c r="P399" s="44"/>
      <c r="Q399" s="44"/>
      <c r="R399" s="44"/>
      <c r="S399" s="44"/>
      <c r="T399" s="44"/>
      <c r="V399" s="44"/>
    </row>
    <row r="400" spans="8:22" x14ac:dyDescent="0.25">
      <c r="H400" s="44"/>
      <c r="I400" s="109"/>
      <c r="J400" s="109"/>
      <c r="K400" s="44"/>
      <c r="L400" s="44"/>
      <c r="M400" s="44"/>
      <c r="N400" s="44"/>
      <c r="O400" s="44"/>
      <c r="P400" s="44"/>
      <c r="Q400" s="44"/>
      <c r="R400" s="44"/>
      <c r="S400" s="44"/>
      <c r="T400" s="44"/>
      <c r="V400" s="44"/>
    </row>
    <row r="401" spans="8:22" x14ac:dyDescent="0.25">
      <c r="H401" s="44"/>
      <c r="I401" s="109"/>
      <c r="J401" s="109"/>
      <c r="K401" s="44"/>
      <c r="L401" s="44"/>
      <c r="M401" s="44"/>
      <c r="N401" s="44"/>
      <c r="O401" s="44"/>
      <c r="P401" s="44"/>
      <c r="Q401" s="44"/>
      <c r="R401" s="44"/>
      <c r="S401" s="44"/>
      <c r="T401" s="44"/>
      <c r="V401" s="44"/>
    </row>
    <row r="402" spans="8:22" x14ac:dyDescent="0.25">
      <c r="H402" s="44"/>
      <c r="I402" s="109"/>
      <c r="J402" s="109"/>
      <c r="K402" s="44"/>
      <c r="L402" s="44"/>
      <c r="M402" s="44"/>
      <c r="N402" s="44"/>
      <c r="O402" s="44"/>
      <c r="P402" s="44"/>
      <c r="Q402" s="44"/>
      <c r="R402" s="44"/>
      <c r="S402" s="44"/>
      <c r="T402" s="44"/>
      <c r="V402" s="44"/>
    </row>
    <row r="403" spans="8:22" x14ac:dyDescent="0.25">
      <c r="H403" s="44"/>
      <c r="I403" s="109"/>
      <c r="J403" s="109"/>
      <c r="K403" s="44"/>
      <c r="L403" s="44"/>
      <c r="M403" s="44"/>
      <c r="N403" s="44"/>
      <c r="O403" s="44"/>
      <c r="P403" s="44"/>
      <c r="Q403" s="44"/>
      <c r="R403" s="44"/>
      <c r="S403" s="44"/>
      <c r="T403" s="44"/>
      <c r="V403" s="44"/>
    </row>
    <row r="404" spans="8:22" x14ac:dyDescent="0.25">
      <c r="H404" s="44"/>
      <c r="I404" s="109"/>
      <c r="J404" s="109"/>
      <c r="K404" s="44"/>
      <c r="L404" s="44"/>
      <c r="M404" s="44"/>
      <c r="N404" s="44"/>
      <c r="O404" s="44"/>
      <c r="P404" s="44"/>
      <c r="Q404" s="44"/>
      <c r="R404" s="44"/>
      <c r="S404" s="44"/>
      <c r="T404" s="44"/>
      <c r="V404" s="44"/>
    </row>
    <row r="405" spans="8:22" x14ac:dyDescent="0.25">
      <c r="H405" s="44"/>
      <c r="I405" s="109"/>
      <c r="J405" s="109"/>
      <c r="K405" s="44"/>
      <c r="L405" s="44"/>
      <c r="M405" s="44"/>
      <c r="N405" s="44"/>
      <c r="O405" s="44"/>
      <c r="P405" s="44"/>
      <c r="Q405" s="44"/>
      <c r="R405" s="44"/>
      <c r="S405" s="44"/>
      <c r="T405" s="44"/>
      <c r="V405" s="44"/>
    </row>
    <row r="406" spans="8:22" x14ac:dyDescent="0.25">
      <c r="H406" s="44"/>
      <c r="I406" s="109"/>
      <c r="J406" s="109"/>
      <c r="K406" s="44"/>
      <c r="L406" s="44"/>
      <c r="M406" s="44"/>
      <c r="N406" s="44"/>
      <c r="O406" s="44"/>
      <c r="P406" s="44"/>
      <c r="Q406" s="44"/>
      <c r="R406" s="44"/>
      <c r="S406" s="44"/>
      <c r="T406" s="44"/>
      <c r="V406" s="44"/>
    </row>
    <row r="407" spans="8:22" x14ac:dyDescent="0.25">
      <c r="H407" s="44"/>
      <c r="I407" s="109"/>
      <c r="J407" s="109"/>
      <c r="K407" s="44"/>
      <c r="L407" s="44"/>
      <c r="M407" s="44"/>
      <c r="N407" s="44"/>
      <c r="O407" s="44"/>
      <c r="P407" s="44"/>
      <c r="Q407" s="44"/>
      <c r="R407" s="44"/>
      <c r="S407" s="44"/>
      <c r="T407" s="44"/>
      <c r="V407" s="44"/>
    </row>
    <row r="408" spans="8:22" x14ac:dyDescent="0.25">
      <c r="H408" s="44"/>
      <c r="I408" s="109"/>
      <c r="J408" s="109"/>
      <c r="K408" s="44"/>
      <c r="L408" s="44"/>
      <c r="M408" s="44"/>
      <c r="N408" s="44"/>
      <c r="O408" s="44"/>
      <c r="P408" s="44"/>
      <c r="Q408" s="44"/>
      <c r="R408" s="44"/>
      <c r="S408" s="44"/>
      <c r="T408" s="44"/>
      <c r="V408" s="44"/>
    </row>
    <row r="409" spans="8:22" x14ac:dyDescent="0.25">
      <c r="H409" s="44"/>
      <c r="I409" s="109"/>
      <c r="J409" s="109"/>
      <c r="K409" s="44"/>
      <c r="L409" s="44"/>
      <c r="M409" s="44"/>
      <c r="N409" s="44"/>
      <c r="O409" s="44"/>
      <c r="P409" s="44"/>
      <c r="Q409" s="44"/>
      <c r="R409" s="44"/>
      <c r="S409" s="44"/>
      <c r="T409" s="44"/>
      <c r="V409" s="44"/>
    </row>
    <row r="410" spans="8:22" x14ac:dyDescent="0.25">
      <c r="H410" s="44"/>
      <c r="I410" s="109"/>
      <c r="J410" s="109"/>
      <c r="K410" s="44"/>
      <c r="L410" s="44"/>
      <c r="M410" s="44"/>
      <c r="N410" s="44"/>
      <c r="O410" s="44"/>
      <c r="P410" s="44"/>
      <c r="Q410" s="44"/>
      <c r="R410" s="44"/>
      <c r="S410" s="44"/>
      <c r="T410" s="44"/>
      <c r="V410" s="44"/>
    </row>
    <row r="411" spans="8:22" x14ac:dyDescent="0.25">
      <c r="H411" s="44"/>
      <c r="I411" s="109"/>
      <c r="J411" s="109"/>
      <c r="K411" s="44"/>
      <c r="L411" s="44"/>
      <c r="M411" s="44"/>
      <c r="N411" s="44"/>
      <c r="O411" s="44"/>
      <c r="P411" s="44"/>
      <c r="Q411" s="44"/>
      <c r="R411" s="44"/>
      <c r="S411" s="44"/>
      <c r="T411" s="44"/>
      <c r="V411" s="44"/>
    </row>
    <row r="412" spans="8:22" x14ac:dyDescent="0.25">
      <c r="H412" s="44"/>
      <c r="I412" s="109"/>
      <c r="J412" s="109"/>
      <c r="K412" s="44"/>
      <c r="L412" s="44"/>
      <c r="M412" s="44"/>
      <c r="N412" s="44"/>
      <c r="O412" s="44"/>
      <c r="P412" s="44"/>
      <c r="Q412" s="44"/>
      <c r="R412" s="44"/>
      <c r="S412" s="44"/>
      <c r="T412" s="44"/>
      <c r="V412" s="44"/>
    </row>
    <row r="413" spans="8:22" x14ac:dyDescent="0.25">
      <c r="H413" s="44"/>
      <c r="I413" s="109"/>
      <c r="J413" s="109"/>
      <c r="K413" s="44"/>
      <c r="L413" s="44"/>
      <c r="M413" s="44"/>
      <c r="N413" s="44"/>
      <c r="O413" s="44"/>
      <c r="P413" s="44"/>
      <c r="Q413" s="44"/>
      <c r="R413" s="44"/>
      <c r="S413" s="44"/>
      <c r="T413" s="44"/>
      <c r="V413" s="44"/>
    </row>
    <row r="414" spans="8:22" x14ac:dyDescent="0.25">
      <c r="H414" s="44"/>
      <c r="I414" s="109"/>
      <c r="J414" s="109"/>
      <c r="K414" s="44"/>
      <c r="L414" s="44"/>
      <c r="M414" s="44"/>
      <c r="N414" s="44"/>
      <c r="O414" s="44"/>
      <c r="P414" s="44"/>
      <c r="Q414" s="44"/>
      <c r="R414" s="44"/>
      <c r="S414" s="44"/>
      <c r="T414" s="44"/>
      <c r="V414" s="44"/>
    </row>
    <row r="415" spans="8:22" x14ac:dyDescent="0.25">
      <c r="H415" s="44"/>
      <c r="I415" s="109"/>
      <c r="J415" s="109"/>
      <c r="K415" s="44"/>
      <c r="L415" s="44"/>
      <c r="M415" s="44"/>
      <c r="N415" s="44"/>
      <c r="O415" s="44"/>
      <c r="P415" s="44"/>
      <c r="Q415" s="44"/>
      <c r="R415" s="44"/>
      <c r="S415" s="44"/>
      <c r="T415" s="44"/>
      <c r="V415" s="44"/>
    </row>
    <row r="416" spans="8: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row r="609" spans="22:22" x14ac:dyDescent="0.25">
      <c r="V609" s="44"/>
    </row>
    <row r="610" spans="22:22" x14ac:dyDescent="0.25">
      <c r="V610" s="44"/>
    </row>
    <row r="611" spans="22:22" x14ac:dyDescent="0.25">
      <c r="V611" s="44"/>
    </row>
    <row r="612" spans="22:22" x14ac:dyDescent="0.25">
      <c r="V612" s="44"/>
    </row>
    <row r="613" spans="22:22" x14ac:dyDescent="0.25">
      <c r="V613" s="44"/>
    </row>
    <row r="614" spans="22:22" x14ac:dyDescent="0.25">
      <c r="V614" s="44"/>
    </row>
    <row r="615" spans="22:22" x14ac:dyDescent="0.25">
      <c r="V615" s="44"/>
    </row>
    <row r="616" spans="22:22" x14ac:dyDescent="0.25">
      <c r="V616" s="44"/>
    </row>
    <row r="617" spans="22:22" x14ac:dyDescent="0.25">
      <c r="V617" s="44"/>
    </row>
    <row r="618" spans="22:22" x14ac:dyDescent="0.25">
      <c r="V618" s="44"/>
    </row>
    <row r="619" spans="22:22" x14ac:dyDescent="0.25">
      <c r="V619" s="44"/>
    </row>
    <row r="620" spans="22:22" x14ac:dyDescent="0.25">
      <c r="V620" s="44"/>
    </row>
    <row r="621" spans="22:22" x14ac:dyDescent="0.25">
      <c r="V621" s="44"/>
    </row>
    <row r="622" spans="22:22" x14ac:dyDescent="0.25">
      <c r="V622" s="44"/>
    </row>
    <row r="623" spans="22:22" x14ac:dyDescent="0.25">
      <c r="V623" s="44"/>
    </row>
    <row r="624" spans="22:22" x14ac:dyDescent="0.25">
      <c r="V624" s="44"/>
    </row>
    <row r="625" spans="22:22" x14ac:dyDescent="0.25">
      <c r="V625" s="44"/>
    </row>
    <row r="626" spans="22:22" x14ac:dyDescent="0.25">
      <c r="V626" s="44"/>
    </row>
    <row r="627" spans="22:22" x14ac:dyDescent="0.25">
      <c r="V627" s="44"/>
    </row>
    <row r="628" spans="22:22" x14ac:dyDescent="0.25">
      <c r="V628" s="44"/>
    </row>
    <row r="629" spans="22:22" x14ac:dyDescent="0.25">
      <c r="V629" s="44"/>
    </row>
    <row r="630" spans="22:22" x14ac:dyDescent="0.25">
      <c r="V630" s="44"/>
    </row>
    <row r="631" spans="22:22" x14ac:dyDescent="0.25">
      <c r="V631" s="44"/>
    </row>
    <row r="632" spans="22:22" x14ac:dyDescent="0.25">
      <c r="V632" s="44"/>
    </row>
    <row r="633" spans="22:22" x14ac:dyDescent="0.25">
      <c r="V633" s="44"/>
    </row>
    <row r="634" spans="22:22" x14ac:dyDescent="0.25">
      <c r="V634" s="44"/>
    </row>
    <row r="635" spans="22:22" x14ac:dyDescent="0.25">
      <c r="V635" s="44"/>
    </row>
    <row r="636" spans="22:22" x14ac:dyDescent="0.25">
      <c r="V636" s="44"/>
    </row>
    <row r="637" spans="22:22" x14ac:dyDescent="0.25">
      <c r="V637" s="44"/>
    </row>
    <row r="638" spans="22:22" x14ac:dyDescent="0.25">
      <c r="V638" s="44"/>
    </row>
    <row r="639" spans="22:22" x14ac:dyDescent="0.25">
      <c r="V639" s="44"/>
    </row>
    <row r="640" spans="22:22" x14ac:dyDescent="0.25">
      <c r="V640" s="44"/>
    </row>
    <row r="641" spans="22:22" x14ac:dyDescent="0.2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F32" activePane="bottomRight" state="frozen"/>
      <selection activeCell="A8" sqref="A8"/>
      <selection pane="topRight" activeCell="F8" sqref="F8"/>
      <selection pane="bottomLeft" activeCell="A11" sqref="A11"/>
      <selection pane="bottomRight" activeCell="G25" sqref="G25"/>
    </sheetView>
  </sheetViews>
  <sheetFormatPr defaultRowHeight="15" x14ac:dyDescent="0.25"/>
  <cols>
    <col min="1" max="1" width="4.140625" customWidth="1"/>
    <col min="3" max="3" width="50.7109375" customWidth="1"/>
    <col min="4" max="4" width="9.42578125" customWidth="1"/>
    <col min="5" max="5" width="13.28515625" customWidth="1"/>
    <col min="6" max="6" width="3.28515625" customWidth="1"/>
    <col min="7" max="7" width="13.85546875" bestFit="1" customWidth="1"/>
    <col min="8" max="8" width="15.5703125" style="25" customWidth="1"/>
    <col min="9" max="9" width="15.42578125" customWidth="1"/>
    <col min="10" max="10" width="15.42578125" bestFit="1" customWidth="1"/>
    <col min="11" max="11" width="2.85546875" customWidth="1"/>
    <col min="12" max="12" width="15.42578125" style="28" bestFit="1" customWidth="1"/>
    <col min="13" max="13" width="15.42578125" bestFit="1" customWidth="1"/>
    <col min="14" max="14" width="11.85546875" bestFit="1" customWidth="1"/>
    <col min="15" max="15" width="2.42578125" customWidth="1"/>
    <col min="16" max="16" width="13" style="28" customWidth="1"/>
    <col min="17" max="17" width="18.28515625" customWidth="1"/>
    <col min="18" max="18" width="11.85546875" bestFit="1" customWidth="1"/>
    <col min="19" max="19" width="2.42578125" customWidth="1"/>
    <col min="20" max="20" width="10.85546875" bestFit="1" customWidth="1"/>
    <col min="21" max="21" width="15.42578125" customWidth="1"/>
    <col min="22" max="22" width="11.7109375" customWidth="1"/>
    <col min="23" max="23" width="2.85546875" customWidth="1"/>
    <col min="24" max="24" width="11.85546875" bestFit="1" customWidth="1"/>
    <col min="25" max="25" width="13.85546875" customWidth="1"/>
    <col min="26" max="26" width="12.42578125" customWidth="1"/>
    <col min="27" max="27" width="2.85546875" customWidth="1"/>
    <col min="28" max="28" width="10.85546875" bestFit="1" customWidth="1"/>
    <col min="29" max="29" width="9.7109375" bestFit="1" customWidth="1"/>
    <col min="30" max="30" width="9.85546875" bestFit="1" customWidth="1"/>
    <col min="31" max="31" width="3.140625" customWidth="1"/>
    <col min="32" max="32" width="11.85546875" bestFit="1" customWidth="1"/>
    <col min="33" max="33" width="10.7109375" bestFit="1" customWidth="1"/>
    <col min="34" max="34" width="9.85546875" bestFit="1" customWidth="1"/>
    <col min="35" max="35" width="2.5703125" customWidth="1"/>
    <col min="36" max="36" width="13.5703125" bestFit="1" customWidth="1"/>
    <col min="37" max="37" width="11.7109375" bestFit="1" customWidth="1"/>
    <col min="38" max="38" width="9.85546875" bestFit="1" customWidth="1"/>
    <col min="39" max="39" width="2.42578125" customWidth="1"/>
    <col min="40" max="40" width="11.85546875" bestFit="1" customWidth="1"/>
    <col min="41" max="41" width="10.7109375" bestFit="1" customWidth="1"/>
    <col min="42" max="42" width="9.85546875" bestFit="1" customWidth="1"/>
    <col min="43" max="43" width="2.7109375" customWidth="1"/>
    <col min="44" max="44" width="11.85546875" bestFit="1" customWidth="1"/>
    <col min="45" max="45" width="10.7109375" bestFit="1" customWidth="1"/>
    <col min="47" max="47" width="2.42578125" customWidth="1"/>
    <col min="48" max="48" width="10.85546875" bestFit="1" customWidth="1"/>
    <col min="49" max="49" width="9.7109375" bestFit="1" customWidth="1"/>
    <col min="50" max="50" width="11.85546875" bestFit="1" customWidth="1"/>
    <col min="51" max="51" width="2.5703125" customWidth="1"/>
    <col min="55" max="55" width="3" customWidth="1"/>
    <col min="59" max="59" width="4.7109375" customWidth="1"/>
    <col min="60" max="60" width="13.85546875" bestFit="1" customWidth="1"/>
    <col min="61" max="62" width="12.42578125" bestFit="1" customWidth="1"/>
    <col min="63" max="63" width="13.85546875" bestFit="1" customWidth="1"/>
  </cols>
  <sheetData>
    <row r="1" spans="1:83" x14ac:dyDescent="0.2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25">
      <c r="L2"/>
      <c r="P2"/>
    </row>
    <row r="3" spans="1:83" x14ac:dyDescent="0.25">
      <c r="L3"/>
      <c r="P3"/>
    </row>
    <row r="8" spans="1:83" ht="13.5" customHeight="1" x14ac:dyDescent="0.25">
      <c r="A8" s="73"/>
      <c r="B8" s="73"/>
      <c r="C8" s="73"/>
      <c r="D8" s="73"/>
      <c r="E8" s="73"/>
      <c r="F8" s="73"/>
      <c r="G8" s="73"/>
      <c r="H8" s="74"/>
      <c r="I8" s="74"/>
      <c r="J8" s="74"/>
      <c r="K8" s="74"/>
      <c r="L8" s="75"/>
      <c r="M8" s="75"/>
      <c r="N8" s="75"/>
      <c r="O8" s="75"/>
      <c r="P8" s="75"/>
      <c r="Q8" s="76"/>
      <c r="R8" s="76"/>
      <c r="S8" s="76"/>
      <c r="T8" s="76"/>
    </row>
    <row r="9" spans="1:83" s="2" customFormat="1" x14ac:dyDescent="0.25">
      <c r="D9" s="162" t="s">
        <v>306</v>
      </c>
      <c r="E9" s="162"/>
      <c r="F9" s="78"/>
      <c r="G9" s="162" t="s">
        <v>339</v>
      </c>
      <c r="H9" s="162"/>
      <c r="I9" s="162"/>
      <c r="J9" s="162"/>
      <c r="L9" s="162" t="s">
        <v>340</v>
      </c>
      <c r="M9" s="162"/>
      <c r="N9" s="162"/>
      <c r="P9" s="162" t="s">
        <v>341</v>
      </c>
      <c r="Q9" s="162"/>
      <c r="R9" s="162"/>
      <c r="T9" s="162" t="s">
        <v>342</v>
      </c>
      <c r="U9" s="162"/>
      <c r="V9" s="162"/>
      <c r="X9" s="162" t="s">
        <v>343</v>
      </c>
      <c r="Y9" s="162"/>
      <c r="Z9" s="162"/>
      <c r="AB9" s="162" t="s">
        <v>344</v>
      </c>
      <c r="AC9" s="162"/>
      <c r="AD9" s="162"/>
      <c r="AF9" s="162" t="s">
        <v>345</v>
      </c>
      <c r="AG9" s="162"/>
      <c r="AH9" s="162"/>
      <c r="AJ9" s="162" t="s">
        <v>346</v>
      </c>
      <c r="AK9" s="162"/>
      <c r="AL9" s="162"/>
      <c r="AN9" s="162" t="s">
        <v>347</v>
      </c>
      <c r="AO9" s="162"/>
      <c r="AP9" s="162"/>
      <c r="AR9" s="162" t="s">
        <v>348</v>
      </c>
      <c r="AS9" s="162"/>
      <c r="AT9" s="162"/>
      <c r="AV9" s="162" t="s">
        <v>349</v>
      </c>
      <c r="AW9" s="162"/>
      <c r="AX9" s="162"/>
      <c r="AZ9" s="162" t="s">
        <v>350</v>
      </c>
      <c r="BA9" s="162"/>
      <c r="BB9" s="162"/>
      <c r="BD9" s="162" t="s">
        <v>351</v>
      </c>
      <c r="BE9" s="162"/>
      <c r="BF9" s="162"/>
      <c r="BH9" s="162" t="s">
        <v>252</v>
      </c>
      <c r="BI9" s="162"/>
      <c r="BJ9" s="162"/>
      <c r="BP9" s="161"/>
      <c r="BQ9" s="161"/>
      <c r="BR9" s="161"/>
      <c r="BS9" s="161"/>
      <c r="BT9" s="28"/>
      <c r="BU9" s="28"/>
      <c r="BV9" s="28"/>
      <c r="BW9" s="28"/>
      <c r="BX9" s="28"/>
      <c r="BY9" s="28"/>
      <c r="BZ9" s="28"/>
      <c r="CA9" s="28"/>
      <c r="CB9"/>
      <c r="CC9"/>
      <c r="CD9"/>
      <c r="CE9"/>
    </row>
    <row r="10" spans="1:83"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25">
      <c r="H11" s="24"/>
      <c r="I11" s="24"/>
      <c r="J11" s="24"/>
      <c r="K11" s="24"/>
      <c r="L11" s="40"/>
      <c r="M11" s="24"/>
      <c r="N11" s="24"/>
      <c r="O11" s="24"/>
      <c r="P11" s="40"/>
      <c r="Q11" s="24"/>
      <c r="R11" s="24"/>
      <c r="S11" s="24"/>
      <c r="T11" s="24"/>
      <c r="U11" s="24"/>
      <c r="V11" s="24"/>
      <c r="W11" s="24"/>
    </row>
    <row r="12" spans="1:83" x14ac:dyDescent="0.25">
      <c r="A12" s="29" t="s">
        <v>45</v>
      </c>
      <c r="H12" s="24"/>
      <c r="I12" s="24"/>
      <c r="J12" s="24"/>
      <c r="K12" s="24"/>
      <c r="L12" s="40"/>
      <c r="M12" s="24"/>
      <c r="N12" s="24"/>
      <c r="O12" s="24"/>
      <c r="P12" s="40"/>
      <c r="Q12" s="24"/>
      <c r="R12" s="24"/>
      <c r="S12" s="24"/>
      <c r="T12" s="24"/>
      <c r="U12" s="24"/>
      <c r="V12" s="24"/>
      <c r="W12" s="24"/>
    </row>
    <row r="13" spans="1:83" x14ac:dyDescent="0.2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25">
      <c r="B14" s="6"/>
      <c r="C14" s="6"/>
      <c r="D14" s="6"/>
      <c r="E14" s="6"/>
      <c r="F14" s="6"/>
      <c r="G14" s="6"/>
      <c r="H14" s="21"/>
      <c r="I14" s="24"/>
      <c r="J14" s="24"/>
      <c r="K14" s="24"/>
      <c r="L14" s="40"/>
      <c r="M14" s="24"/>
      <c r="N14" s="24"/>
      <c r="O14" s="24"/>
      <c r="P14" s="40"/>
      <c r="Q14" s="24"/>
      <c r="R14" s="24"/>
      <c r="S14" s="24"/>
      <c r="T14" s="24"/>
      <c r="U14" s="24"/>
      <c r="V14" s="24"/>
      <c r="W14" s="24"/>
    </row>
    <row r="15" spans="1:83" x14ac:dyDescent="0.2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25">
      <c r="B16" s="8">
        <v>301</v>
      </c>
      <c r="C16" s="6" t="s">
        <v>11</v>
      </c>
      <c r="D16" s="47" t="str">
        <f>INDEX(Alloc,$E16,D$1)</f>
        <v>PT&amp;D</v>
      </c>
      <c r="E16" s="83">
        <v>23</v>
      </c>
      <c r="F16" s="83"/>
      <c r="G16" s="105">
        <f>+'Function-Classif'!F16</f>
        <v>39492.85098471307</v>
      </c>
      <c r="H16" s="21">
        <f>+'Function-Classif'!S16</f>
        <v>33441.41807721134</v>
      </c>
      <c r="I16" s="21">
        <f>+'Function-Classif'!T16</f>
        <v>0</v>
      </c>
      <c r="J16" s="21">
        <f>+'Function-Classif'!U16</f>
        <v>6051.4329075017322</v>
      </c>
      <c r="K16" s="47"/>
      <c r="L16" s="47">
        <f t="shared" ref="L16:N18" si="1">INDEX(Alloc,$E16,L$1)*$G16</f>
        <v>12755.099437573443</v>
      </c>
      <c r="M16" s="47">
        <f t="shared" si="1"/>
        <v>0</v>
      </c>
      <c r="N16" s="47">
        <f t="shared" si="1"/>
        <v>4157.833596888112</v>
      </c>
      <c r="O16" s="47"/>
      <c r="P16" s="47">
        <f t="shared" ref="P16:R18" si="2">INDEX(Alloc,$E16,P$1)*$G16</f>
        <v>3524.44517331306</v>
      </c>
      <c r="Q16" s="47">
        <f t="shared" si="2"/>
        <v>0</v>
      </c>
      <c r="R16" s="47">
        <f t="shared" si="2"/>
        <v>938.8558466357938</v>
      </c>
      <c r="S16" s="47"/>
      <c r="T16" s="47">
        <f t="shared" ref="T16:V18" si="3">INDEX(Alloc,$E16,T$1)*$G16</f>
        <v>300.04933675375736</v>
      </c>
      <c r="U16" s="47">
        <f t="shared" si="3"/>
        <v>0</v>
      </c>
      <c r="V16" s="47">
        <f t="shared" si="3"/>
        <v>8.6519959248092402</v>
      </c>
      <c r="W16" s="24"/>
      <c r="X16" s="47">
        <f t="shared" ref="X16:Z18" si="4">INDEX(Alloc,$E16,X$1)*$G16</f>
        <v>3724.4311569489946</v>
      </c>
      <c r="Y16" s="47">
        <f t="shared" si="4"/>
        <v>0</v>
      </c>
      <c r="Z16" s="47">
        <f t="shared" si="4"/>
        <v>69.540125925880389</v>
      </c>
      <c r="AB16" s="47">
        <f t="shared" ref="AB16:AD18" si="5">INDEX(Alloc,$E16,AB$1)*$G16</f>
        <v>278.64394589673896</v>
      </c>
      <c r="AC16" s="47">
        <f t="shared" si="5"/>
        <v>0</v>
      </c>
      <c r="AD16" s="47">
        <f t="shared" si="5"/>
        <v>7.5840137996465655</v>
      </c>
      <c r="AF16" s="47">
        <f t="shared" ref="AF16:AH18" si="6">INDEX(Alloc,$E16,AF$1)*$G16</f>
        <v>2871.7829569342098</v>
      </c>
      <c r="AG16" s="47">
        <f t="shared" si="6"/>
        <v>0</v>
      </c>
      <c r="AH16" s="47">
        <f t="shared" si="6"/>
        <v>11.112846935107656</v>
      </c>
      <c r="AJ16" s="47">
        <f t="shared" ref="AJ16:AL18" si="7">INDEX(Alloc,$E16,AJ$1)*$G16</f>
        <v>6674.8848059212723</v>
      </c>
      <c r="AK16" s="47">
        <f t="shared" si="7"/>
        <v>0</v>
      </c>
      <c r="AL16" s="47">
        <f t="shared" si="7"/>
        <v>16.352443495619742</v>
      </c>
      <c r="AN16" s="47">
        <f t="shared" ref="AN16:AP18" si="8">INDEX(Alloc,$E16,AN$1)*$G16</f>
        <v>2197.1497026663142</v>
      </c>
      <c r="AO16" s="47">
        <f t="shared" si="8"/>
        <v>0</v>
      </c>
      <c r="AP16" s="47">
        <f t="shared" si="8"/>
        <v>10.27593102388426</v>
      </c>
      <c r="AR16" s="47">
        <f t="shared" ref="AR16:AT18" si="9">INDEX(Alloc,$E16,AR$1)*$G16</f>
        <v>890.03064777691361</v>
      </c>
      <c r="AS16" s="47">
        <f t="shared" si="9"/>
        <v>0</v>
      </c>
      <c r="AT16" s="47">
        <f t="shared" si="9"/>
        <v>0.43492252739870207</v>
      </c>
      <c r="AV16" s="47">
        <f t="shared" ref="AV16:AX18" si="10">INDEX(Alloc,$E16,AV$1)*$G16</f>
        <v>221.70489237756937</v>
      </c>
      <c r="AW16" s="47">
        <f t="shared" si="10"/>
        <v>0</v>
      </c>
      <c r="AX16" s="47">
        <f t="shared" si="10"/>
        <v>829.54537790052541</v>
      </c>
      <c r="AZ16" s="47">
        <f t="shared" ref="AZ16:BB18" si="11">INDEX(Alloc,$E16,AZ$1)*$G16</f>
        <v>0.84385641084876639</v>
      </c>
      <c r="BA16" s="47">
        <f t="shared" si="11"/>
        <v>0</v>
      </c>
      <c r="BB16" s="47">
        <f t="shared" si="11"/>
        <v>6.3887509997591447E-3</v>
      </c>
      <c r="BD16" s="47">
        <f t="shared" ref="BD16:BF18" si="12">INDEX(Alloc,$E16,BD$1)*$G16</f>
        <v>2.3521646382215233</v>
      </c>
      <c r="BE16" s="47">
        <f t="shared" si="12"/>
        <v>0</v>
      </c>
      <c r="BF16" s="47">
        <f t="shared" si="12"/>
        <v>1.2394176939532744</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25">
      <c r="B17" s="8">
        <v>302</v>
      </c>
      <c r="C17" s="6" t="s">
        <v>12</v>
      </c>
      <c r="D17" s="47" t="str">
        <f>INDEX(Alloc,$E17,D$1)</f>
        <v>PT&amp;D</v>
      </c>
      <c r="E17" s="83">
        <v>23</v>
      </c>
      <c r="F17" s="83"/>
      <c r="G17" s="105">
        <f>+'Function-Classif'!F17</f>
        <v>55918.829999999994</v>
      </c>
      <c r="H17" s="21">
        <f>+'Function-Classif'!S17</f>
        <v>47350.467889551728</v>
      </c>
      <c r="I17" s="21">
        <f>+'Function-Classif'!T17</f>
        <v>0</v>
      </c>
      <c r="J17" s="21">
        <f>+'Function-Classif'!U17</f>
        <v>8568.3621104482681</v>
      </c>
      <c r="K17" s="47"/>
      <c r="L17" s="47">
        <f t="shared" si="1"/>
        <v>18060.236708634951</v>
      </c>
      <c r="M17" s="47">
        <f t="shared" si="1"/>
        <v>0</v>
      </c>
      <c r="N17" s="47">
        <f t="shared" si="1"/>
        <v>5887.171583603109</v>
      </c>
      <c r="O17" s="47"/>
      <c r="P17" s="47">
        <f t="shared" si="2"/>
        <v>4990.3424436767182</v>
      </c>
      <c r="Q17" s="47">
        <f t="shared" si="2"/>
        <v>0</v>
      </c>
      <c r="R17" s="47">
        <f t="shared" si="2"/>
        <v>1329.3474432335781</v>
      </c>
      <c r="S17" s="47"/>
      <c r="T17" s="47">
        <f t="shared" si="3"/>
        <v>424.8467111184429</v>
      </c>
      <c r="U17" s="47">
        <f t="shared" si="3"/>
        <v>0</v>
      </c>
      <c r="V17" s="47">
        <f t="shared" si="3"/>
        <v>12.250558701557759</v>
      </c>
      <c r="W17" s="24"/>
      <c r="X17" s="47">
        <f t="shared" si="4"/>
        <v>5273.5071669743438</v>
      </c>
      <c r="Y17" s="47">
        <f t="shared" si="4"/>
        <v>0</v>
      </c>
      <c r="Z17" s="47">
        <f t="shared" si="4"/>
        <v>98.4634530774469</v>
      </c>
      <c r="AB17" s="47">
        <f t="shared" si="5"/>
        <v>394.53832915633825</v>
      </c>
      <c r="AC17" s="47">
        <f t="shared" si="5"/>
        <v>0</v>
      </c>
      <c r="AD17" s="47">
        <f t="shared" si="5"/>
        <v>10.738378410417804</v>
      </c>
      <c r="AF17" s="47">
        <f t="shared" si="6"/>
        <v>4066.223100172268</v>
      </c>
      <c r="AG17" s="47">
        <f t="shared" si="6"/>
        <v>0</v>
      </c>
      <c r="AH17" s="47">
        <f t="shared" si="6"/>
        <v>15.734933869951423</v>
      </c>
      <c r="AJ17" s="47">
        <f t="shared" si="7"/>
        <v>9451.1218973877876</v>
      </c>
      <c r="AK17" s="47">
        <f t="shared" si="7"/>
        <v>0</v>
      </c>
      <c r="AL17" s="47">
        <f t="shared" si="7"/>
        <v>23.153798348721807</v>
      </c>
      <c r="AN17" s="47">
        <f t="shared" si="8"/>
        <v>3110.9944621497625</v>
      </c>
      <c r="AO17" s="47">
        <f t="shared" si="8"/>
        <v>0</v>
      </c>
      <c r="AP17" s="47">
        <f t="shared" si="8"/>
        <v>14.54992551028371</v>
      </c>
      <c r="AR17" s="47">
        <f t="shared" si="9"/>
        <v>1260.2147286629652</v>
      </c>
      <c r="AS17" s="47">
        <f t="shared" si="9"/>
        <v>0</v>
      </c>
      <c r="AT17" s="47">
        <f t="shared" si="9"/>
        <v>0.61581674319213642</v>
      </c>
      <c r="AV17" s="47">
        <f t="shared" si="10"/>
        <v>313.91702239548175</v>
      </c>
      <c r="AW17" s="47">
        <f t="shared" si="10"/>
        <v>0</v>
      </c>
      <c r="AX17" s="47">
        <f t="shared" si="10"/>
        <v>1174.5722531417352</v>
      </c>
      <c r="AZ17" s="47">
        <f t="shared" si="11"/>
        <v>1.1948355716564418</v>
      </c>
      <c r="BA17" s="47">
        <f t="shared" si="11"/>
        <v>0</v>
      </c>
      <c r="BB17" s="47">
        <f t="shared" si="11"/>
        <v>9.0459785039613081E-3</v>
      </c>
      <c r="BD17" s="47">
        <f t="shared" si="12"/>
        <v>3.3304836510191103</v>
      </c>
      <c r="BE17" s="47">
        <f t="shared" si="12"/>
        <v>0</v>
      </c>
      <c r="BF17" s="47">
        <f t="shared" si="12"/>
        <v>1.754919829768494</v>
      </c>
      <c r="BH17" s="44">
        <f t="shared" si="13"/>
        <v>0</v>
      </c>
      <c r="BI17" s="44">
        <f t="shared" si="14"/>
        <v>0</v>
      </c>
      <c r="BJ17" s="44">
        <f t="shared" si="15"/>
        <v>0</v>
      </c>
      <c r="BK17" s="44">
        <f t="shared" si="16"/>
        <v>0</v>
      </c>
    </row>
    <row r="18" spans="2:73" s="36" customFormat="1" x14ac:dyDescent="0.25">
      <c r="B18" s="69">
        <v>303</v>
      </c>
      <c r="C18" s="30" t="s">
        <v>13</v>
      </c>
      <c r="D18" s="47" t="str">
        <f>INDEX(Alloc,$E18,D$1)</f>
        <v>PT&amp;D</v>
      </c>
      <c r="E18" s="84">
        <v>23</v>
      </c>
      <c r="F18" s="84"/>
      <c r="G18" s="105">
        <f>+'Function-Classif'!F18</f>
        <v>102982045.18696477</v>
      </c>
      <c r="H18" s="31">
        <f>+'Function-Classif'!S18</f>
        <v>87202254.121299401</v>
      </c>
      <c r="I18" s="31">
        <f>+'Function-Classif'!T18</f>
        <v>0</v>
      </c>
      <c r="J18" s="31">
        <f>+'Function-Classif'!U18</f>
        <v>15779791.065665364</v>
      </c>
      <c r="K18" s="65"/>
      <c r="L18" s="47">
        <f t="shared" si="1"/>
        <v>33260354.567789141</v>
      </c>
      <c r="M18" s="47">
        <f t="shared" si="1"/>
        <v>0</v>
      </c>
      <c r="N18" s="47">
        <f t="shared" si="1"/>
        <v>10842018.154636469</v>
      </c>
      <c r="O18" s="47"/>
      <c r="P18" s="47">
        <f t="shared" si="2"/>
        <v>9190386.691444438</v>
      </c>
      <c r="Q18" s="47">
        <f t="shared" si="2"/>
        <v>0</v>
      </c>
      <c r="R18" s="47">
        <f t="shared" si="2"/>
        <v>2448172.0820742571</v>
      </c>
      <c r="S18" s="47"/>
      <c r="T18" s="47">
        <f t="shared" si="3"/>
        <v>782412.35022143449</v>
      </c>
      <c r="U18" s="47">
        <f t="shared" si="3"/>
        <v>0</v>
      </c>
      <c r="V18" s="47">
        <f t="shared" si="3"/>
        <v>22561.051255353261</v>
      </c>
      <c r="W18" s="24"/>
      <c r="X18" s="47">
        <f t="shared" si="4"/>
        <v>9711872.6082633417</v>
      </c>
      <c r="Y18" s="47">
        <f t="shared" si="4"/>
        <v>0</v>
      </c>
      <c r="Z18" s="47">
        <f t="shared" si="4"/>
        <v>181333.68981586743</v>
      </c>
      <c r="AA18"/>
      <c r="AB18" s="47">
        <f t="shared" si="5"/>
        <v>726595.38908749714</v>
      </c>
      <c r="AC18" s="47">
        <f t="shared" si="5"/>
        <v>0</v>
      </c>
      <c r="AD18" s="47">
        <f t="shared" si="5"/>
        <v>19776.167897224837</v>
      </c>
      <c r="AE18"/>
      <c r="AF18" s="47">
        <f t="shared" si="6"/>
        <v>7488496.6484853225</v>
      </c>
      <c r="AG18" s="47">
        <f t="shared" si="6"/>
        <v>0</v>
      </c>
      <c r="AH18" s="47">
        <f t="shared" si="6"/>
        <v>28977.996692871435</v>
      </c>
      <c r="AI18"/>
      <c r="AJ18" s="47">
        <f t="shared" si="7"/>
        <v>17405511.923341412</v>
      </c>
      <c r="AK18" s="47">
        <f t="shared" si="7"/>
        <v>0</v>
      </c>
      <c r="AL18" s="47">
        <f t="shared" si="7"/>
        <v>42640.833289930059</v>
      </c>
      <c r="AM18"/>
      <c r="AN18" s="47">
        <f t="shared" si="8"/>
        <v>5729314.6562169492</v>
      </c>
      <c r="AO18" s="47">
        <f t="shared" si="8"/>
        <v>0</v>
      </c>
      <c r="AP18" s="47">
        <f t="shared" si="8"/>
        <v>26795.644443329886</v>
      </c>
      <c r="AQ18"/>
      <c r="AR18" s="47">
        <f t="shared" si="9"/>
        <v>2320854.8914998407</v>
      </c>
      <c r="AS18" s="47">
        <f t="shared" si="9"/>
        <v>0</v>
      </c>
      <c r="AT18" s="47">
        <f t="shared" si="9"/>
        <v>1134.1093451758929</v>
      </c>
      <c r="AU18"/>
      <c r="AV18" s="47">
        <f t="shared" si="10"/>
        <v>578120.41105453984</v>
      </c>
      <c r="AW18" s="47">
        <f t="shared" si="10"/>
        <v>0</v>
      </c>
      <c r="AX18" s="47">
        <f t="shared" si="10"/>
        <v>2163132.7559678415</v>
      </c>
      <c r="AY18"/>
      <c r="AZ18" s="47">
        <f t="shared" si="11"/>
        <v>2200.4503819431948</v>
      </c>
      <c r="BA18" s="47">
        <f t="shared" si="11"/>
        <v>0</v>
      </c>
      <c r="BB18" s="47">
        <f t="shared" si="11"/>
        <v>16.659385882273565</v>
      </c>
      <c r="BC18"/>
      <c r="BD18" s="47">
        <f t="shared" si="12"/>
        <v>6133.5335135534388</v>
      </c>
      <c r="BE18" s="47">
        <f t="shared" si="12"/>
        <v>0</v>
      </c>
      <c r="BF18" s="47">
        <f t="shared" si="12"/>
        <v>3231.920861161072</v>
      </c>
      <c r="BG18"/>
      <c r="BH18" s="44">
        <f t="shared" si="13"/>
        <v>0</v>
      </c>
      <c r="BI18" s="44">
        <f t="shared" si="14"/>
        <v>0</v>
      </c>
      <c r="BJ18" s="44">
        <f t="shared" si="15"/>
        <v>0</v>
      </c>
      <c r="BK18" s="44">
        <f t="shared" si="16"/>
        <v>0</v>
      </c>
      <c r="BL18"/>
      <c r="BM18"/>
      <c r="BN18"/>
      <c r="BO18"/>
      <c r="BP18"/>
      <c r="BQ18"/>
      <c r="BR18"/>
      <c r="BS18"/>
      <c r="BT18"/>
      <c r="BU18"/>
    </row>
    <row r="19" spans="2:73" x14ac:dyDescent="0.25">
      <c r="B19" s="6"/>
      <c r="C19" s="6" t="s">
        <v>14</v>
      </c>
      <c r="D19" s="6"/>
      <c r="E19" s="83"/>
      <c r="F19" s="83"/>
      <c r="G19" s="105">
        <f>+'Function-Classif'!F19</f>
        <v>103077456.86794947</v>
      </c>
      <c r="H19" s="21">
        <f>SUM(H16:H18)</f>
        <v>87283046.007266164</v>
      </c>
      <c r="I19" s="21">
        <f t="shared" ref="I19:J19" si="17">SUM(I16:I18)</f>
        <v>0</v>
      </c>
      <c r="J19" s="21">
        <f t="shared" si="17"/>
        <v>15794410.860683315</v>
      </c>
      <c r="K19" s="21"/>
      <c r="L19" s="21">
        <f t="shared" ref="L19:BF19" si="18">SUM(L16:L18)</f>
        <v>33291169.90393535</v>
      </c>
      <c r="M19" s="21">
        <f t="shared" si="18"/>
        <v>0</v>
      </c>
      <c r="N19" s="21">
        <f t="shared" si="18"/>
        <v>10852063.15981696</v>
      </c>
      <c r="O19" s="21"/>
      <c r="P19" s="21">
        <f t="shared" si="18"/>
        <v>9198901.4790614285</v>
      </c>
      <c r="Q19" s="21">
        <f t="shared" si="18"/>
        <v>0</v>
      </c>
      <c r="R19" s="21">
        <f t="shared" si="18"/>
        <v>2450440.2853641263</v>
      </c>
      <c r="S19" s="21"/>
      <c r="T19" s="21">
        <f t="shared" si="18"/>
        <v>783137.24626930675</v>
      </c>
      <c r="U19" s="21">
        <f t="shared" si="18"/>
        <v>0</v>
      </c>
      <c r="V19" s="21">
        <f t="shared" si="18"/>
        <v>22581.953809979626</v>
      </c>
      <c r="W19" s="21">
        <f t="shared" si="18"/>
        <v>0</v>
      </c>
      <c r="X19" s="21">
        <f t="shared" si="18"/>
        <v>9720870.5465872642</v>
      </c>
      <c r="Y19" s="21">
        <f t="shared" si="18"/>
        <v>0</v>
      </c>
      <c r="Z19" s="21">
        <f t="shared" si="18"/>
        <v>181501.69339487076</v>
      </c>
      <c r="AA19" s="21">
        <f t="shared" si="18"/>
        <v>0</v>
      </c>
      <c r="AB19" s="21">
        <f t="shared" si="18"/>
        <v>727268.57136255025</v>
      </c>
      <c r="AC19" s="21">
        <f t="shared" si="18"/>
        <v>0</v>
      </c>
      <c r="AD19" s="21">
        <f t="shared" si="18"/>
        <v>19794.490289434903</v>
      </c>
      <c r="AE19" s="21">
        <f t="shared" si="18"/>
        <v>0</v>
      </c>
      <c r="AF19" s="21">
        <f t="shared" si="18"/>
        <v>7495434.6545424294</v>
      </c>
      <c r="AG19" s="21">
        <f t="shared" si="18"/>
        <v>0</v>
      </c>
      <c r="AH19" s="21">
        <f t="shared" si="18"/>
        <v>29004.844473676494</v>
      </c>
      <c r="AI19" s="21">
        <f t="shared" si="18"/>
        <v>0</v>
      </c>
      <c r="AJ19" s="21">
        <f t="shared" si="18"/>
        <v>17421637.930044722</v>
      </c>
      <c r="AK19" s="21">
        <f t="shared" si="18"/>
        <v>0</v>
      </c>
      <c r="AL19" s="21">
        <f t="shared" si="18"/>
        <v>42680.3395317744</v>
      </c>
      <c r="AM19" s="21">
        <f t="shared" si="18"/>
        <v>0</v>
      </c>
      <c r="AN19" s="21">
        <f t="shared" si="18"/>
        <v>5734622.8003817657</v>
      </c>
      <c r="AO19" s="21">
        <f t="shared" si="18"/>
        <v>0</v>
      </c>
      <c r="AP19" s="21">
        <f t="shared" si="18"/>
        <v>26820.470299864053</v>
      </c>
      <c r="AQ19" s="21">
        <f t="shared" si="18"/>
        <v>0</v>
      </c>
      <c r="AR19" s="21">
        <f t="shared" si="18"/>
        <v>2323005.1368762804</v>
      </c>
      <c r="AS19" s="21">
        <f t="shared" si="18"/>
        <v>0</v>
      </c>
      <c r="AT19" s="21">
        <f t="shared" si="18"/>
        <v>1135.1600844464838</v>
      </c>
      <c r="AU19" s="21">
        <f t="shared" si="18"/>
        <v>0</v>
      </c>
      <c r="AV19" s="21">
        <f t="shared" si="18"/>
        <v>578656.03296931286</v>
      </c>
      <c r="AW19" s="21">
        <f t="shared" si="18"/>
        <v>0</v>
      </c>
      <c r="AX19" s="21">
        <f t="shared" si="18"/>
        <v>2165136.8735988839</v>
      </c>
      <c r="AY19" s="21">
        <f t="shared" si="18"/>
        <v>0</v>
      </c>
      <c r="AZ19" s="21">
        <f t="shared" si="18"/>
        <v>2202.4890739256998</v>
      </c>
      <c r="BA19" s="21">
        <f t="shared" si="18"/>
        <v>0</v>
      </c>
      <c r="BB19" s="21">
        <f t="shared" si="18"/>
        <v>16.674820611777285</v>
      </c>
      <c r="BC19" s="21">
        <f t="shared" si="18"/>
        <v>0</v>
      </c>
      <c r="BD19" s="21">
        <f t="shared" si="18"/>
        <v>6139.216161842679</v>
      </c>
      <c r="BE19" s="21">
        <f t="shared" si="18"/>
        <v>0</v>
      </c>
      <c r="BF19" s="21">
        <f t="shared" si="18"/>
        <v>3234.9151986847937</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2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2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2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2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25">
      <c r="B24" s="6"/>
      <c r="C24" s="6" t="s">
        <v>1</v>
      </c>
      <c r="D24" s="47" t="str">
        <f>INDEX(Alloc,$E24,D$1)</f>
        <v>PODPLT</v>
      </c>
      <c r="E24" s="86">
        <v>52</v>
      </c>
      <c r="F24" s="86"/>
      <c r="G24" s="105">
        <f>+'Function-Classif'!F24</f>
        <v>4076920355.1358967</v>
      </c>
      <c r="H24" s="21">
        <f>+'Function-Classif'!S24</f>
        <v>4076920355.1358967</v>
      </c>
      <c r="I24" s="21">
        <f>+'Function-Classif'!T24</f>
        <v>0</v>
      </c>
      <c r="J24" s="21">
        <f>+'Function-Classif'!U24</f>
        <v>0</v>
      </c>
      <c r="K24" s="47"/>
      <c r="L24" s="47">
        <f t="shared" ref="L24:N25" si="23">INDEX(Alloc,$E24,L$1)*$G24</f>
        <v>1377081017.0537612</v>
      </c>
      <c r="M24" s="47">
        <f t="shared" si="23"/>
        <v>0</v>
      </c>
      <c r="N24" s="47">
        <f t="shared" si="23"/>
        <v>0</v>
      </c>
      <c r="O24" s="47"/>
      <c r="P24" s="47">
        <f t="shared" ref="P24:R25" si="24">INDEX(Alloc,$E24,P$1)*$G24</f>
        <v>413325251.09762764</v>
      </c>
      <c r="Q24" s="47">
        <f t="shared" si="24"/>
        <v>0</v>
      </c>
      <c r="R24" s="47">
        <f t="shared" si="24"/>
        <v>0</v>
      </c>
      <c r="S24" s="47"/>
      <c r="T24" s="47">
        <f t="shared" ref="T24:V25" si="25">INDEX(Alloc,$E24,T$1)*$G24</f>
        <v>34044196.419179745</v>
      </c>
      <c r="U24" s="47">
        <f t="shared" si="25"/>
        <v>0</v>
      </c>
      <c r="V24" s="47">
        <f t="shared" si="25"/>
        <v>0</v>
      </c>
      <c r="W24" s="24"/>
      <c r="X24" s="47">
        <f t="shared" ref="X24:Z25" si="26">INDEX(Alloc,$E24,X$1)*$G24</f>
        <v>484827034.38065058</v>
      </c>
      <c r="Y24" s="47">
        <f t="shared" si="26"/>
        <v>0</v>
      </c>
      <c r="Z24" s="47">
        <f t="shared" si="26"/>
        <v>0</v>
      </c>
      <c r="AB24" s="47">
        <f t="shared" ref="AB24:AD25" si="27">INDEX(Alloc,$E24,AB$1)*$G24</f>
        <v>36973163.515586115</v>
      </c>
      <c r="AC24" s="47">
        <f t="shared" si="27"/>
        <v>0</v>
      </c>
      <c r="AD24" s="47">
        <f t="shared" si="27"/>
        <v>0</v>
      </c>
      <c r="AF24" s="47">
        <f t="shared" ref="AF24:AH25" si="28">INDEX(Alloc,$E24,AF$1)*$G24</f>
        <v>374674547.46863264</v>
      </c>
      <c r="AG24" s="47">
        <f t="shared" si="28"/>
        <v>0</v>
      </c>
      <c r="AH24" s="47">
        <f t="shared" si="28"/>
        <v>0</v>
      </c>
      <c r="AJ24" s="47">
        <f t="shared" ref="AJ24:AL25" si="29">INDEX(Alloc,$E24,AJ$1)*$G24</f>
        <v>897797938.76983094</v>
      </c>
      <c r="AK24" s="47">
        <f t="shared" si="29"/>
        <v>0</v>
      </c>
      <c r="AL24" s="47">
        <f t="shared" si="29"/>
        <v>0</v>
      </c>
      <c r="AN24" s="47">
        <f t="shared" ref="AN24:AP25" si="30">INDEX(Alloc,$E24,AN$1)*$G24</f>
        <v>317351117.92487544</v>
      </c>
      <c r="AO24" s="47">
        <f t="shared" si="30"/>
        <v>0</v>
      </c>
      <c r="AP24" s="47">
        <f t="shared" si="30"/>
        <v>0</v>
      </c>
      <c r="AR24" s="47">
        <f t="shared" ref="AR24:AT25" si="31">INDEX(Alloc,$E24,AR$1)*$G24</f>
        <v>114512297.04633184</v>
      </c>
      <c r="AS24" s="47">
        <f t="shared" si="31"/>
        <v>0</v>
      </c>
      <c r="AT24" s="47">
        <f t="shared" si="31"/>
        <v>0</v>
      </c>
      <c r="AV24" s="47">
        <f t="shared" ref="AV24:AX25" si="32">INDEX(Alloc,$E24,AV$1)*$G24</f>
        <v>25916649.131755009</v>
      </c>
      <c r="AW24" s="47">
        <f t="shared" si="32"/>
        <v>0</v>
      </c>
      <c r="AX24" s="47">
        <f t="shared" si="32"/>
        <v>0</v>
      </c>
      <c r="AZ24" s="47">
        <f t="shared" ref="AZ24:BB25" si="33">INDEX(Alloc,$E24,AZ$1)*$G24</f>
        <v>94193.428827770025</v>
      </c>
      <c r="BA24" s="47">
        <f t="shared" si="33"/>
        <v>0</v>
      </c>
      <c r="BB24" s="47">
        <f t="shared" si="33"/>
        <v>0</v>
      </c>
      <c r="BD24" s="47">
        <f t="shared" ref="BD24:BF25" si="34">INDEX(Alloc,$E24,BD$1)*$G24</f>
        <v>322948.89883806871</v>
      </c>
      <c r="BE24" s="47">
        <f t="shared" si="34"/>
        <v>0</v>
      </c>
      <c r="BF24" s="47">
        <f t="shared" si="34"/>
        <v>0</v>
      </c>
      <c r="BH24" s="44">
        <f t="shared" si="19"/>
        <v>0</v>
      </c>
      <c r="BI24" s="44">
        <f t="shared" si="20"/>
        <v>0</v>
      </c>
      <c r="BJ24" s="44">
        <f t="shared" si="21"/>
        <v>0</v>
      </c>
      <c r="BK24" s="44">
        <f t="shared" si="22"/>
        <v>0</v>
      </c>
    </row>
    <row r="25" spans="2:73" x14ac:dyDescent="0.25">
      <c r="B25" s="6"/>
      <c r="C25" s="6" t="s">
        <v>2</v>
      </c>
      <c r="D25" s="47" t="str">
        <f>INDEX(Alloc,$E25,D$1)</f>
        <v>Energy</v>
      </c>
      <c r="E25" s="86">
        <v>2</v>
      </c>
      <c r="F25" s="86"/>
      <c r="G25" s="105">
        <f>+'Function-Classif'!F25</f>
        <v>0</v>
      </c>
      <c r="H25" s="21">
        <f>+'Function-Classif'!S25</f>
        <v>0</v>
      </c>
      <c r="I25" s="21">
        <f>+'Function-Classif'!T25</f>
        <v>0</v>
      </c>
      <c r="J25" s="21">
        <f>+'Function-Classif'!U25</f>
        <v>0</v>
      </c>
      <c r="K25" s="47"/>
      <c r="L25" s="47">
        <f t="shared" si="23"/>
        <v>0</v>
      </c>
      <c r="M25" s="47">
        <f t="shared" si="23"/>
        <v>0</v>
      </c>
      <c r="N25" s="47">
        <f t="shared" si="23"/>
        <v>0</v>
      </c>
      <c r="O25" s="47"/>
      <c r="P25" s="47">
        <f t="shared" si="24"/>
        <v>0</v>
      </c>
      <c r="Q25" s="47">
        <f t="shared" si="24"/>
        <v>0</v>
      </c>
      <c r="R25" s="47">
        <f t="shared" si="24"/>
        <v>0</v>
      </c>
      <c r="S25" s="47"/>
      <c r="T25" s="47">
        <f t="shared" si="25"/>
        <v>0</v>
      </c>
      <c r="U25" s="47">
        <f t="shared" si="25"/>
        <v>0</v>
      </c>
      <c r="V25" s="47">
        <f t="shared" si="25"/>
        <v>0</v>
      </c>
      <c r="W25" s="24"/>
      <c r="X25" s="47">
        <f t="shared" si="26"/>
        <v>0</v>
      </c>
      <c r="Y25" s="47">
        <f t="shared" si="26"/>
        <v>0</v>
      </c>
      <c r="Z25" s="47">
        <f t="shared" si="26"/>
        <v>0</v>
      </c>
      <c r="AB25" s="47">
        <f t="shared" si="27"/>
        <v>0</v>
      </c>
      <c r="AC25" s="47">
        <f t="shared" si="27"/>
        <v>0</v>
      </c>
      <c r="AD25" s="47">
        <f t="shared" si="27"/>
        <v>0</v>
      </c>
      <c r="AF25" s="47">
        <f t="shared" si="28"/>
        <v>0</v>
      </c>
      <c r="AG25" s="47">
        <f t="shared" si="28"/>
        <v>0</v>
      </c>
      <c r="AH25" s="47">
        <f t="shared" si="28"/>
        <v>0</v>
      </c>
      <c r="AJ25" s="47">
        <f t="shared" si="29"/>
        <v>0</v>
      </c>
      <c r="AK25" s="47">
        <f t="shared" si="29"/>
        <v>0</v>
      </c>
      <c r="AL25" s="47">
        <f t="shared" si="29"/>
        <v>0</v>
      </c>
      <c r="AN25" s="47">
        <f t="shared" si="30"/>
        <v>0</v>
      </c>
      <c r="AO25" s="47">
        <f t="shared" si="30"/>
        <v>0</v>
      </c>
      <c r="AP25" s="47">
        <f t="shared" si="30"/>
        <v>0</v>
      </c>
      <c r="AR25" s="47">
        <f t="shared" si="31"/>
        <v>0</v>
      </c>
      <c r="AS25" s="47">
        <f t="shared" si="31"/>
        <v>0</v>
      </c>
      <c r="AT25" s="47">
        <f t="shared" si="31"/>
        <v>0</v>
      </c>
      <c r="AV25" s="47">
        <f t="shared" si="32"/>
        <v>0</v>
      </c>
      <c r="AW25" s="47">
        <f t="shared" si="32"/>
        <v>0</v>
      </c>
      <c r="AX25" s="47">
        <f t="shared" si="32"/>
        <v>0</v>
      </c>
      <c r="AZ25" s="47">
        <f t="shared" si="33"/>
        <v>0</v>
      </c>
      <c r="BA25" s="47">
        <f t="shared" si="33"/>
        <v>0</v>
      </c>
      <c r="BB25" s="47">
        <f t="shared" si="33"/>
        <v>0</v>
      </c>
      <c r="BD25" s="47">
        <f t="shared" si="34"/>
        <v>0</v>
      </c>
      <c r="BE25" s="47">
        <f t="shared" si="34"/>
        <v>0</v>
      </c>
      <c r="BF25" s="47">
        <f t="shared" si="34"/>
        <v>0</v>
      </c>
      <c r="BH25" s="44">
        <f t="shared" si="19"/>
        <v>0</v>
      </c>
      <c r="BI25" s="44">
        <f t="shared" si="20"/>
        <v>0</v>
      </c>
      <c r="BJ25" s="44">
        <f t="shared" si="21"/>
        <v>0</v>
      </c>
      <c r="BK25" s="44">
        <f t="shared" si="22"/>
        <v>0</v>
      </c>
    </row>
    <row r="26" spans="2:73" x14ac:dyDescent="0.25">
      <c r="B26" s="30"/>
      <c r="C26" s="30"/>
      <c r="D26" s="47"/>
      <c r="E26" s="87"/>
      <c r="F26" s="87"/>
      <c r="G26" s="105"/>
      <c r="H26" s="31"/>
      <c r="I26" s="31"/>
      <c r="J26" s="31"/>
      <c r="K26" s="65"/>
      <c r="L26" s="47"/>
      <c r="M26" s="47"/>
      <c r="N26" s="47"/>
      <c r="O26" s="47"/>
      <c r="P26" s="47"/>
      <c r="Q26" s="47"/>
      <c r="R26" s="47"/>
      <c r="S26" s="47"/>
      <c r="T26" s="47"/>
      <c r="U26" s="47"/>
      <c r="V26" s="47"/>
      <c r="W26" s="24"/>
      <c r="X26" s="47"/>
      <c r="Y26" s="47"/>
      <c r="Z26" s="47"/>
      <c r="AB26" s="47"/>
      <c r="AC26" s="47"/>
      <c r="AD26" s="47"/>
      <c r="AF26" s="47"/>
      <c r="AG26" s="47"/>
      <c r="AH26" s="47"/>
      <c r="AJ26" s="47"/>
      <c r="AK26" s="47"/>
      <c r="AL26" s="47"/>
      <c r="AN26" s="47"/>
      <c r="AO26" s="47"/>
      <c r="AP26" s="47"/>
      <c r="AR26" s="47"/>
      <c r="AS26" s="47"/>
      <c r="AT26" s="47"/>
      <c r="AV26" s="47"/>
      <c r="AW26" s="47"/>
      <c r="AX26" s="47"/>
      <c r="AZ26" s="47"/>
      <c r="BA26" s="47"/>
      <c r="BB26" s="47"/>
      <c r="BD26" s="47"/>
      <c r="BE26" s="47"/>
      <c r="BF26" s="47"/>
      <c r="BH26" s="44"/>
      <c r="BI26" s="44"/>
      <c r="BJ26" s="44"/>
      <c r="BK26" s="44"/>
    </row>
    <row r="27" spans="2:73" x14ac:dyDescent="0.25">
      <c r="B27" s="6"/>
      <c r="C27" s="9" t="s">
        <v>15</v>
      </c>
      <c r="D27" s="9"/>
      <c r="E27" s="88"/>
      <c r="F27" s="88"/>
      <c r="G27" s="105">
        <f>+'Function-Classif'!F27</f>
        <v>4076920355.1358967</v>
      </c>
      <c r="H27" s="22">
        <f>SUM(H24:H26)</f>
        <v>4076920355.1358967</v>
      </c>
      <c r="I27" s="22">
        <f t="shared" ref="I27:J27" si="35">SUM(I24:I26)</f>
        <v>0</v>
      </c>
      <c r="J27" s="22">
        <f t="shared" si="35"/>
        <v>0</v>
      </c>
      <c r="K27" s="22"/>
      <c r="L27" s="22">
        <f t="shared" ref="L27:BF27" si="36">SUM(L24:L26)</f>
        <v>1377081017.0537612</v>
      </c>
      <c r="M27" s="22">
        <f t="shared" si="36"/>
        <v>0</v>
      </c>
      <c r="N27" s="22">
        <f t="shared" si="36"/>
        <v>0</v>
      </c>
      <c r="O27" s="22"/>
      <c r="P27" s="22">
        <f t="shared" si="36"/>
        <v>413325251.09762764</v>
      </c>
      <c r="Q27" s="22">
        <f t="shared" si="36"/>
        <v>0</v>
      </c>
      <c r="R27" s="22">
        <f t="shared" si="36"/>
        <v>0</v>
      </c>
      <c r="S27" s="22"/>
      <c r="T27" s="22">
        <f t="shared" si="36"/>
        <v>34044196.419179745</v>
      </c>
      <c r="U27" s="22">
        <f t="shared" si="36"/>
        <v>0</v>
      </c>
      <c r="V27" s="22">
        <f t="shared" si="36"/>
        <v>0</v>
      </c>
      <c r="W27" s="22"/>
      <c r="X27" s="22">
        <f t="shared" si="36"/>
        <v>484827034.38065058</v>
      </c>
      <c r="Y27" s="22">
        <f t="shared" si="36"/>
        <v>0</v>
      </c>
      <c r="Z27" s="22">
        <f t="shared" si="36"/>
        <v>0</v>
      </c>
      <c r="AA27" s="22"/>
      <c r="AB27" s="22">
        <f t="shared" si="36"/>
        <v>36973163.515586115</v>
      </c>
      <c r="AC27" s="22">
        <f t="shared" si="36"/>
        <v>0</v>
      </c>
      <c r="AD27" s="22">
        <f t="shared" si="36"/>
        <v>0</v>
      </c>
      <c r="AE27" s="22"/>
      <c r="AF27" s="22">
        <f t="shared" si="36"/>
        <v>374674547.46863264</v>
      </c>
      <c r="AG27" s="22">
        <f t="shared" si="36"/>
        <v>0</v>
      </c>
      <c r="AH27" s="22">
        <f t="shared" si="36"/>
        <v>0</v>
      </c>
      <c r="AI27" s="22"/>
      <c r="AJ27" s="22">
        <f t="shared" si="36"/>
        <v>897797938.76983094</v>
      </c>
      <c r="AK27" s="22">
        <f t="shared" si="36"/>
        <v>0</v>
      </c>
      <c r="AL27" s="22">
        <f t="shared" si="36"/>
        <v>0</v>
      </c>
      <c r="AM27" s="22"/>
      <c r="AN27" s="22">
        <f t="shared" si="36"/>
        <v>317351117.92487544</v>
      </c>
      <c r="AO27" s="22">
        <f t="shared" si="36"/>
        <v>0</v>
      </c>
      <c r="AP27" s="22">
        <f t="shared" si="36"/>
        <v>0</v>
      </c>
      <c r="AQ27" s="22"/>
      <c r="AR27" s="22">
        <f t="shared" si="36"/>
        <v>114512297.04633184</v>
      </c>
      <c r="AS27" s="22">
        <f t="shared" si="36"/>
        <v>0</v>
      </c>
      <c r="AT27" s="22">
        <f t="shared" si="36"/>
        <v>0</v>
      </c>
      <c r="AU27" s="22"/>
      <c r="AV27" s="22">
        <f t="shared" si="36"/>
        <v>25916649.131755009</v>
      </c>
      <c r="AW27" s="22">
        <f t="shared" si="36"/>
        <v>0</v>
      </c>
      <c r="AX27" s="22">
        <f t="shared" si="36"/>
        <v>0</v>
      </c>
      <c r="AY27" s="22"/>
      <c r="AZ27" s="22">
        <f t="shared" si="36"/>
        <v>94193.428827770025</v>
      </c>
      <c r="BA27" s="22">
        <f t="shared" si="36"/>
        <v>0</v>
      </c>
      <c r="BB27" s="22">
        <f t="shared" si="36"/>
        <v>0</v>
      </c>
      <c r="BC27" s="22"/>
      <c r="BD27" s="22">
        <f t="shared" si="36"/>
        <v>322948.89883806871</v>
      </c>
      <c r="BE27" s="22">
        <f t="shared" si="36"/>
        <v>0</v>
      </c>
      <c r="BF27" s="22">
        <f t="shared" si="36"/>
        <v>0</v>
      </c>
      <c r="BH27" s="44">
        <f t="shared" si="19"/>
        <v>0</v>
      </c>
      <c r="BI27" s="44">
        <f t="shared" si="20"/>
        <v>0</v>
      </c>
      <c r="BJ27" s="44">
        <f t="shared" si="21"/>
        <v>0</v>
      </c>
      <c r="BK27" s="44">
        <f t="shared" si="22"/>
        <v>0</v>
      </c>
    </row>
    <row r="28" spans="2:73" x14ac:dyDescent="0.2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2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2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2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2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2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2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2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2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25">
      <c r="B37" s="10"/>
      <c r="C37" s="11" t="s">
        <v>354</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25">
      <c r="B38" s="10"/>
      <c r="C38" s="11" t="s">
        <v>352</v>
      </c>
      <c r="D38" s="47" t="str">
        <f>INDEX(Alloc,$E38,D$1)</f>
        <v>NCPP</v>
      </c>
      <c r="E38" s="91">
        <v>14</v>
      </c>
      <c r="F38" s="90"/>
      <c r="G38" s="105">
        <f>SUM('Function-Classif'!G38:Q38)</f>
        <v>190840847.55739155</v>
      </c>
      <c r="H38" s="21">
        <f>+'Function-Classif'!S38</f>
        <v>190840847.55739155</v>
      </c>
      <c r="I38" s="21">
        <f>+'Function-Classif'!T38</f>
        <v>0</v>
      </c>
      <c r="J38" s="21">
        <f>+'Function-Classif'!U38</f>
        <v>0</v>
      </c>
      <c r="K38" s="24"/>
      <c r="L38" s="47">
        <f t="shared" ref="L38:N39" si="51">INDEX(Alloc,$E38,L$1)*$G38</f>
        <v>90528606.014219716</v>
      </c>
      <c r="M38" s="47">
        <f t="shared" si="51"/>
        <v>0</v>
      </c>
      <c r="N38" s="47">
        <f t="shared" si="51"/>
        <v>0</v>
      </c>
      <c r="O38" s="47"/>
      <c r="P38" s="47">
        <f t="shared" ref="P38:R39" si="52">INDEX(Alloc,$E38,P$1)*$G38</f>
        <v>22919137.417558555</v>
      </c>
      <c r="Q38" s="47">
        <f t="shared" si="52"/>
        <v>0</v>
      </c>
      <c r="R38" s="47">
        <f t="shared" si="52"/>
        <v>0</v>
      </c>
      <c r="S38" s="47"/>
      <c r="T38" s="47">
        <f t="shared" ref="T38:V39" si="53">INDEX(Alloc,$E38,T$1)*$G38</f>
        <v>2212605.3489149287</v>
      </c>
      <c r="U38" s="47">
        <f t="shared" si="53"/>
        <v>0</v>
      </c>
      <c r="V38" s="47">
        <f t="shared" si="53"/>
        <v>0</v>
      </c>
      <c r="W38" s="24"/>
      <c r="X38" s="47">
        <f t="shared" ref="X38:Z39" si="54">INDEX(Alloc,$E38,X$1)*$G38</f>
        <v>20205427.309064668</v>
      </c>
      <c r="Y38" s="47">
        <f t="shared" si="54"/>
        <v>0</v>
      </c>
      <c r="Z38" s="47">
        <f t="shared" si="54"/>
        <v>0</v>
      </c>
      <c r="AB38" s="47">
        <f t="shared" ref="AB38:AD39" si="55">INDEX(Alloc,$E38,AB$1)*$G38</f>
        <v>1588979.1313925013</v>
      </c>
      <c r="AC38" s="47">
        <f t="shared" si="55"/>
        <v>0</v>
      </c>
      <c r="AD38" s="47">
        <f t="shared" si="55"/>
        <v>0</v>
      </c>
      <c r="AF38" s="47">
        <f t="shared" ref="AF38:AH39" si="56">INDEX(Alloc,$E38,AF$1)*$G38</f>
        <v>15616772.713174611</v>
      </c>
      <c r="AG38" s="47">
        <f t="shared" si="56"/>
        <v>0</v>
      </c>
      <c r="AH38" s="47">
        <f t="shared" si="56"/>
        <v>0</v>
      </c>
      <c r="AJ38" s="47">
        <f t="shared" ref="AJ38:AL39" si="57">INDEX(Alloc,$E38,AJ$1)*$G38</f>
        <v>36182247.673148774</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1570307.6952285077</v>
      </c>
      <c r="AW38" s="47">
        <f t="shared" si="60"/>
        <v>0</v>
      </c>
      <c r="AX38" s="47">
        <f t="shared" si="60"/>
        <v>0</v>
      </c>
      <c r="AZ38" s="47">
        <f t="shared" ref="AZ38:BB39" si="61">INDEX(Alloc,$E38,AZ$1)*$G38</f>
        <v>6577.4704290363834</v>
      </c>
      <c r="BA38" s="47">
        <f t="shared" si="61"/>
        <v>0</v>
      </c>
      <c r="BB38" s="47">
        <f t="shared" si="61"/>
        <v>0</v>
      </c>
      <c r="BD38" s="47">
        <f t="shared" ref="BD38:BF39" si="62">INDEX(Alloc,$E38,BD$1)*$G38</f>
        <v>10186.784260310502</v>
      </c>
      <c r="BE38" s="47">
        <f t="shared" si="62"/>
        <v>0</v>
      </c>
      <c r="BF38" s="47">
        <f t="shared" si="62"/>
        <v>0</v>
      </c>
      <c r="BH38" s="44">
        <f t="shared" si="19"/>
        <v>0</v>
      </c>
      <c r="BI38" s="44">
        <f t="shared" si="20"/>
        <v>0</v>
      </c>
      <c r="BJ38" s="44">
        <f t="shared" si="21"/>
        <v>0</v>
      </c>
      <c r="BK38" s="44">
        <f t="shared" si="22"/>
        <v>0</v>
      </c>
    </row>
    <row r="39" spans="2:63" x14ac:dyDescent="0.25">
      <c r="B39" s="10"/>
      <c r="C39" s="11" t="s">
        <v>353</v>
      </c>
      <c r="D39" s="47" t="str">
        <f>INDEX(Alloc,$E39,D$1)</f>
        <v>CUST08</v>
      </c>
      <c r="E39" s="91">
        <v>11</v>
      </c>
      <c r="F39" s="90"/>
      <c r="G39" s="105">
        <f>SUM('Function-Classif'!G39:Q39)</f>
        <v>276791712.00494987</v>
      </c>
      <c r="H39" s="21">
        <f>+'Function-Classif'!S39</f>
        <v>0</v>
      </c>
      <c r="I39" s="21">
        <f>+'Function-Classif'!T39</f>
        <v>0</v>
      </c>
      <c r="J39" s="21">
        <f>+'Function-Classif'!U39</f>
        <v>276791712.00494987</v>
      </c>
      <c r="K39" s="24"/>
      <c r="L39" s="47">
        <f t="shared" si="51"/>
        <v>0</v>
      </c>
      <c r="M39" s="47">
        <f t="shared" si="51"/>
        <v>0</v>
      </c>
      <c r="N39" s="47">
        <f t="shared" si="51"/>
        <v>221174289.8002269</v>
      </c>
      <c r="O39" s="47"/>
      <c r="P39" s="47">
        <f t="shared" si="52"/>
        <v>0</v>
      </c>
      <c r="Q39" s="47">
        <f t="shared" si="52"/>
        <v>0</v>
      </c>
      <c r="R39" s="47">
        <f t="shared" si="52"/>
        <v>42793531.117826089</v>
      </c>
      <c r="S39" s="47"/>
      <c r="T39" s="47">
        <f t="shared" si="53"/>
        <v>0</v>
      </c>
      <c r="U39" s="47">
        <f t="shared" si="53"/>
        <v>0</v>
      </c>
      <c r="V39" s="47">
        <f t="shared" si="53"/>
        <v>304534.60323381861</v>
      </c>
      <c r="W39" s="24"/>
      <c r="X39" s="47">
        <f t="shared" si="54"/>
        <v>0</v>
      </c>
      <c r="Y39" s="47">
        <f t="shared" si="54"/>
        <v>0</v>
      </c>
      <c r="Z39" s="47">
        <f t="shared" si="54"/>
        <v>2312511.4980807509</v>
      </c>
      <c r="AB39" s="47">
        <f t="shared" si="55"/>
        <v>0</v>
      </c>
      <c r="AC39" s="47">
        <f t="shared" si="55"/>
        <v>0</v>
      </c>
      <c r="AD39" s="47">
        <f t="shared" si="55"/>
        <v>88843.990488112351</v>
      </c>
      <c r="AF39" s="47">
        <f t="shared" si="56"/>
        <v>0</v>
      </c>
      <c r="AG39" s="47">
        <f t="shared" si="56"/>
        <v>0</v>
      </c>
      <c r="AH39" s="47">
        <f t="shared" si="56"/>
        <v>317373.33018296782</v>
      </c>
      <c r="AJ39" s="47">
        <f t="shared" si="57"/>
        <v>0</v>
      </c>
      <c r="AK39" s="47">
        <f t="shared" si="57"/>
        <v>0</v>
      </c>
      <c r="AL39" s="47">
        <f t="shared" si="57"/>
        <v>142253.09459657295</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9613866.9835575595</v>
      </c>
      <c r="AZ39" s="47">
        <f t="shared" si="61"/>
        <v>0</v>
      </c>
      <c r="BA39" s="47">
        <f t="shared" si="61"/>
        <v>0</v>
      </c>
      <c r="BB39" s="47">
        <f t="shared" si="61"/>
        <v>228.24403465154103</v>
      </c>
      <c r="BD39" s="47">
        <f t="shared" si="62"/>
        <v>0</v>
      </c>
      <c r="BE39" s="47">
        <f t="shared" si="62"/>
        <v>0</v>
      </c>
      <c r="BF39" s="47">
        <f t="shared" si="62"/>
        <v>44279.342722398964</v>
      </c>
      <c r="BH39" s="44">
        <f t="shared" si="19"/>
        <v>0</v>
      </c>
      <c r="BI39" s="44">
        <f t="shared" si="20"/>
        <v>0</v>
      </c>
      <c r="BJ39" s="44">
        <f t="shared" si="21"/>
        <v>0</v>
      </c>
      <c r="BK39" s="44">
        <f t="shared" si="22"/>
        <v>0</v>
      </c>
    </row>
    <row r="40" spans="2:63" x14ac:dyDescent="0.25">
      <c r="B40" s="10"/>
      <c r="C40" s="11" t="s">
        <v>356</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25">
      <c r="B41" s="10"/>
      <c r="C41" s="11" t="s">
        <v>352</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25">
      <c r="B42" s="10"/>
      <c r="C42" s="11" t="s">
        <v>353</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2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2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25">
      <c r="B45" s="10"/>
      <c r="C45" s="11" t="s">
        <v>354</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25">
      <c r="B46" s="10"/>
      <c r="C46" s="11" t="s">
        <v>352</v>
      </c>
      <c r="D46" s="47" t="str">
        <f>INDEX(Alloc,$E46,D$1)</f>
        <v>NCPP</v>
      </c>
      <c r="E46" s="91">
        <v>14</v>
      </c>
      <c r="F46" s="90"/>
      <c r="G46" s="105">
        <f>SUM('Function-Classif'!G46:Q46)</f>
        <v>37613245.077164523</v>
      </c>
      <c r="H46" s="21">
        <f>+'Function-Classif'!S46</f>
        <v>37613245.077164523</v>
      </c>
      <c r="I46" s="21">
        <f>+'Function-Classif'!T46</f>
        <v>0</v>
      </c>
      <c r="J46" s="21">
        <f>+'Function-Classif'!U46</f>
        <v>0</v>
      </c>
      <c r="K46" s="24"/>
      <c r="L46" s="47">
        <f t="shared" ref="L46:N47" si="75">INDEX(Alloc,$E46,L$1)*$G46</f>
        <v>17842483.347192787</v>
      </c>
      <c r="M46" s="47">
        <f t="shared" si="75"/>
        <v>0</v>
      </c>
      <c r="N46" s="47">
        <f t="shared" si="75"/>
        <v>0</v>
      </c>
      <c r="O46" s="47"/>
      <c r="P46" s="47">
        <f t="shared" ref="P46:R47" si="76">INDEX(Alloc,$E46,P$1)*$G46</f>
        <v>4517183.5258413078</v>
      </c>
      <c r="Q46" s="47">
        <f t="shared" si="76"/>
        <v>0</v>
      </c>
      <c r="R46" s="47">
        <f t="shared" si="76"/>
        <v>0</v>
      </c>
      <c r="S46" s="47"/>
      <c r="T46" s="47">
        <f t="shared" ref="T46:V47" si="77">INDEX(Alloc,$E46,T$1)*$G46</f>
        <v>436087.28588754882</v>
      </c>
      <c r="U46" s="47">
        <f t="shared" si="77"/>
        <v>0</v>
      </c>
      <c r="V46" s="47">
        <f t="shared" si="77"/>
        <v>0</v>
      </c>
      <c r="W46" s="24"/>
      <c r="X46" s="47">
        <f t="shared" ref="X46:Z47" si="78">INDEX(Alloc,$E46,X$1)*$G46</f>
        <v>3982332.3936775639</v>
      </c>
      <c r="Y46" s="47">
        <f t="shared" si="78"/>
        <v>0</v>
      </c>
      <c r="Z46" s="47">
        <f t="shared" si="78"/>
        <v>0</v>
      </c>
      <c r="AB46" s="47">
        <f t="shared" ref="AB46:AD47" si="79">INDEX(Alloc,$E46,AB$1)*$G46</f>
        <v>313175.41426026489</v>
      </c>
      <c r="AC46" s="47">
        <f t="shared" si="79"/>
        <v>0</v>
      </c>
      <c r="AD46" s="47">
        <f t="shared" si="79"/>
        <v>0</v>
      </c>
      <c r="AF46" s="47">
        <f t="shared" ref="AF46:AH47" si="80">INDEX(Alloc,$E46,AF$1)*$G46</f>
        <v>3077944.3022456928</v>
      </c>
      <c r="AG46" s="47">
        <f t="shared" si="80"/>
        <v>0</v>
      </c>
      <c r="AH46" s="47">
        <f t="shared" si="80"/>
        <v>0</v>
      </c>
      <c r="AJ46" s="47">
        <f t="shared" ref="AJ46:AL47" si="81">INDEX(Alloc,$E46,AJ$1)*$G46</f>
        <v>7131239.2844175445</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309495.4195769059</v>
      </c>
      <c r="AW46" s="47">
        <f t="shared" si="84"/>
        <v>0</v>
      </c>
      <c r="AX46" s="47">
        <f t="shared" si="84"/>
        <v>0</v>
      </c>
      <c r="AZ46" s="47">
        <f t="shared" ref="AZ46:BB47" si="85">INDEX(Alloc,$E46,AZ$1)*$G46</f>
        <v>1296.3682062916189</v>
      </c>
      <c r="BA46" s="47">
        <f t="shared" si="85"/>
        <v>0</v>
      </c>
      <c r="BB46" s="47">
        <f t="shared" si="85"/>
        <v>0</v>
      </c>
      <c r="BD46" s="47">
        <f t="shared" ref="BD46:BF47" si="86">INDEX(Alloc,$E46,BD$1)*$G46</f>
        <v>2007.7358586244693</v>
      </c>
      <c r="BE46" s="47">
        <f t="shared" si="86"/>
        <v>0</v>
      </c>
      <c r="BF46" s="47">
        <f t="shared" si="86"/>
        <v>0</v>
      </c>
      <c r="BH46" s="44">
        <f t="shared" si="19"/>
        <v>0</v>
      </c>
      <c r="BI46" s="44">
        <f t="shared" si="20"/>
        <v>0</v>
      </c>
      <c r="BJ46" s="44">
        <f t="shared" si="21"/>
        <v>0</v>
      </c>
      <c r="BK46" s="44">
        <f t="shared" si="22"/>
        <v>0</v>
      </c>
    </row>
    <row r="47" spans="2:63" x14ac:dyDescent="0.25">
      <c r="B47" s="10"/>
      <c r="C47" s="11" t="s">
        <v>353</v>
      </c>
      <c r="D47" s="47" t="str">
        <f>INDEX(Alloc,$E47,D$1)</f>
        <v>CUST08</v>
      </c>
      <c r="E47" s="91">
        <v>11</v>
      </c>
      <c r="F47" s="90"/>
      <c r="G47" s="105">
        <f>SUM('Function-Classif'!G47:Q47)</f>
        <v>146855833.28068012</v>
      </c>
      <c r="H47" s="21">
        <f>+'Function-Classif'!S47</f>
        <v>0</v>
      </c>
      <c r="I47" s="21">
        <f>+'Function-Classif'!T47</f>
        <v>0</v>
      </c>
      <c r="J47" s="21">
        <f>+'Function-Classif'!U47</f>
        <v>146855833.28068012</v>
      </c>
      <c r="K47" s="24"/>
      <c r="L47" s="47">
        <f t="shared" si="75"/>
        <v>0</v>
      </c>
      <c r="M47" s="47">
        <f t="shared" si="75"/>
        <v>0</v>
      </c>
      <c r="N47" s="47">
        <f t="shared" si="75"/>
        <v>117347208.09954777</v>
      </c>
      <c r="O47" s="47"/>
      <c r="P47" s="47">
        <f t="shared" si="76"/>
        <v>0</v>
      </c>
      <c r="Q47" s="47">
        <f t="shared" si="76"/>
        <v>0</v>
      </c>
      <c r="R47" s="47">
        <f t="shared" si="76"/>
        <v>22704724.884315465</v>
      </c>
      <c r="S47" s="47"/>
      <c r="T47" s="47">
        <f t="shared" si="77"/>
        <v>0</v>
      </c>
      <c r="U47" s="47">
        <f t="shared" si="77"/>
        <v>0</v>
      </c>
      <c r="V47" s="47">
        <f t="shared" si="77"/>
        <v>161575.22418844665</v>
      </c>
      <c r="W47" s="24"/>
      <c r="X47" s="47">
        <f t="shared" si="78"/>
        <v>0</v>
      </c>
      <c r="Y47" s="47">
        <f t="shared" si="78"/>
        <v>0</v>
      </c>
      <c r="Z47" s="47">
        <f t="shared" si="78"/>
        <v>1226936.3145372265</v>
      </c>
      <c r="AB47" s="47">
        <f t="shared" si="79"/>
        <v>0</v>
      </c>
      <c r="AC47" s="47">
        <f t="shared" si="79"/>
        <v>0</v>
      </c>
      <c r="AD47" s="47">
        <f t="shared" si="79"/>
        <v>47137.460007759313</v>
      </c>
      <c r="AF47" s="47">
        <f t="shared" si="80"/>
        <v>0</v>
      </c>
      <c r="AG47" s="47">
        <f t="shared" si="80"/>
        <v>0</v>
      </c>
      <c r="AH47" s="47">
        <f t="shared" si="80"/>
        <v>168386.99586586852</v>
      </c>
      <c r="AJ47" s="47">
        <f t="shared" si="81"/>
        <v>0</v>
      </c>
      <c r="AK47" s="47">
        <f t="shared" si="81"/>
        <v>0</v>
      </c>
      <c r="AL47" s="47">
        <f t="shared" si="81"/>
        <v>75474.430185834281</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5100775.7302166475</v>
      </c>
      <c r="AZ47" s="47">
        <f t="shared" si="85"/>
        <v>0</v>
      </c>
      <c r="BA47" s="47">
        <f t="shared" si="85"/>
        <v>0</v>
      </c>
      <c r="BB47" s="47">
        <f t="shared" si="85"/>
        <v>121.0981631541665</v>
      </c>
      <c r="BD47" s="47">
        <f t="shared" si="86"/>
        <v>0</v>
      </c>
      <c r="BE47" s="47">
        <f t="shared" si="86"/>
        <v>0</v>
      </c>
      <c r="BF47" s="47">
        <f t="shared" si="86"/>
        <v>23493.043651908305</v>
      </c>
      <c r="BH47" s="44">
        <f t="shared" si="19"/>
        <v>0</v>
      </c>
      <c r="BI47" s="44">
        <f t="shared" si="20"/>
        <v>0</v>
      </c>
      <c r="BJ47" s="44">
        <f t="shared" si="21"/>
        <v>0</v>
      </c>
      <c r="BK47" s="44">
        <f t="shared" si="22"/>
        <v>0</v>
      </c>
    </row>
    <row r="48" spans="2:63" x14ac:dyDescent="0.25">
      <c r="B48" s="10"/>
      <c r="C48" s="11" t="s">
        <v>356</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25">
      <c r="B49" s="10"/>
      <c r="C49" s="11" t="s">
        <v>352</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25">
      <c r="B50" s="10"/>
      <c r="C50" s="11" t="s">
        <v>353</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2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2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25">
      <c r="B53" s="10"/>
      <c r="C53" s="11" t="s">
        <v>352</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25">
      <c r="B54" s="10"/>
      <c r="C54" s="11" t="s">
        <v>353</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2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25">
      <c r="B56" s="10"/>
      <c r="C56" s="11" t="s">
        <v>352</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25">
      <c r="B57" s="10"/>
      <c r="C57" s="11" t="s">
        <v>353</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2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2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2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2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25">
      <c r="B62" s="6"/>
      <c r="C62" s="6" t="s">
        <v>28</v>
      </c>
      <c r="D62" s="6"/>
      <c r="E62" s="93"/>
      <c r="F62" s="93"/>
      <c r="G62" s="105">
        <f>+'Function-Classif'!F62</f>
        <v>1731597011.3957975</v>
      </c>
      <c r="H62" s="21">
        <f>SUM(H35:H61)</f>
        <v>706535354.36564052</v>
      </c>
      <c r="I62" s="21">
        <f>SUM(I35:I61)</f>
        <v>0</v>
      </c>
      <c r="J62" s="21">
        <f>SUM(J35:J61)</f>
        <v>1025061657.0301569</v>
      </c>
      <c r="K62" s="21"/>
      <c r="L62" s="21">
        <f>SUM(L35:L61)</f>
        <v>408699614.28422576</v>
      </c>
      <c r="M62" s="21">
        <f>SUM(M35:M61)</f>
        <v>0</v>
      </c>
      <c r="N62" s="21">
        <f>SUM(N35:N61)</f>
        <v>704301916.85646904</v>
      </c>
      <c r="O62" s="21"/>
      <c r="P62" s="21">
        <f>SUM(P35:P61)</f>
        <v>88791385.296337187</v>
      </c>
      <c r="Q62" s="21">
        <f>SUM(Q35:Q61)</f>
        <v>0</v>
      </c>
      <c r="R62" s="21">
        <f>SUM(R35:R61)</f>
        <v>159034255.94819126</v>
      </c>
      <c r="S62" s="21"/>
      <c r="T62" s="21">
        <f>SUM(T35:T61)</f>
        <v>7620535.1446094802</v>
      </c>
      <c r="U62" s="21">
        <f t="shared" ref="U62:BF62" si="136">SUM(U35:U61)</f>
        <v>0</v>
      </c>
      <c r="V62" s="21">
        <f t="shared" si="136"/>
        <v>1465575.0819460913</v>
      </c>
      <c r="W62" s="21">
        <f t="shared" si="136"/>
        <v>0</v>
      </c>
      <c r="X62" s="21">
        <f t="shared" si="136"/>
        <v>62401412.343260981</v>
      </c>
      <c r="Y62" s="21">
        <f t="shared" si="136"/>
        <v>0</v>
      </c>
      <c r="Z62" s="21">
        <f t="shared" si="136"/>
        <v>11779510.374030918</v>
      </c>
      <c r="AA62" s="21">
        <f t="shared" si="136"/>
        <v>0</v>
      </c>
      <c r="AB62" s="21">
        <f t="shared" si="136"/>
        <v>3647743.7898027021</v>
      </c>
      <c r="AC62" s="21">
        <f t="shared" si="136"/>
        <v>0</v>
      </c>
      <c r="AD62" s="21">
        <f t="shared" si="136"/>
        <v>1284667.9243139341</v>
      </c>
      <c r="AE62" s="21">
        <f t="shared" si="136"/>
        <v>0</v>
      </c>
      <c r="AF62" s="21">
        <f t="shared" si="136"/>
        <v>47121402.761134803</v>
      </c>
      <c r="AG62" s="21">
        <f t="shared" si="136"/>
        <v>0</v>
      </c>
      <c r="AH62" s="21">
        <f t="shared" si="136"/>
        <v>1882422.4721226816</v>
      </c>
      <c r="AI62" s="21">
        <f t="shared" si="136"/>
        <v>0</v>
      </c>
      <c r="AJ62" s="21">
        <f t="shared" si="136"/>
        <v>83061864.465877503</v>
      </c>
      <c r="AK62" s="21">
        <f t="shared" si="136"/>
        <v>0</v>
      </c>
      <c r="AL62" s="21">
        <f t="shared" si="136"/>
        <v>2769965.9043286163</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5136570.5077170413</v>
      </c>
      <c r="AW62" s="21">
        <f t="shared" si="136"/>
        <v>0</v>
      </c>
      <c r="AX62" s="21">
        <f t="shared" si="136"/>
        <v>140517985.18633363</v>
      </c>
      <c r="AY62" s="21">
        <f t="shared" si="136"/>
        <v>0</v>
      </c>
      <c r="AZ62" s="21">
        <f t="shared" si="136"/>
        <v>21515.299659951565</v>
      </c>
      <c r="BA62" s="21">
        <f t="shared" si="136"/>
        <v>0</v>
      </c>
      <c r="BB62" s="21">
        <f t="shared" si="136"/>
        <v>1082.2004947039572</v>
      </c>
      <c r="BC62" s="21">
        <f t="shared" si="136"/>
        <v>0</v>
      </c>
      <c r="BD62" s="21">
        <f t="shared" si="136"/>
        <v>33310.473015260999</v>
      </c>
      <c r="BE62" s="21">
        <f t="shared" si="136"/>
        <v>0</v>
      </c>
      <c r="BF62" s="21">
        <f t="shared" si="136"/>
        <v>209946.89597256776</v>
      </c>
      <c r="BH62" s="44">
        <f t="shared" si="19"/>
        <v>0</v>
      </c>
      <c r="BI62" s="44">
        <f t="shared" si="20"/>
        <v>0</v>
      </c>
      <c r="BJ62" s="44">
        <f t="shared" si="21"/>
        <v>0</v>
      </c>
      <c r="BK62" s="44">
        <f t="shared" si="22"/>
        <v>0</v>
      </c>
    </row>
    <row r="63" spans="2:63" x14ac:dyDescent="0.2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25">
      <c r="B64" s="9" t="s">
        <v>29</v>
      </c>
      <c r="E64" s="95"/>
      <c r="F64" s="95"/>
      <c r="G64" s="105">
        <f>+'Function-Classif'!F64</f>
        <v>6689755614.9139967</v>
      </c>
      <c r="H64" s="22">
        <f>H62+H32+H27</f>
        <v>5664693957.8838396</v>
      </c>
      <c r="I64" s="22">
        <f>I62+I32+I27</f>
        <v>0</v>
      </c>
      <c r="J64" s="22">
        <f>J62+J32+J27</f>
        <v>1025061657.0301569</v>
      </c>
      <c r="K64" s="22"/>
      <c r="L64" s="22">
        <f>L62+L32+L27</f>
        <v>2160606184.5046926</v>
      </c>
      <c r="M64" s="22">
        <f>M62+M32+M27</f>
        <v>0</v>
      </c>
      <c r="N64" s="22">
        <f>N62+N32+N27</f>
        <v>704301916.85646904</v>
      </c>
      <c r="O64" s="22"/>
      <c r="P64" s="22">
        <f>P62+P32+P27</f>
        <v>597011264.05774164</v>
      </c>
      <c r="Q64" s="22">
        <f>Q62+Q32+Q27</f>
        <v>0</v>
      </c>
      <c r="R64" s="22">
        <f>R62+R32+R27</f>
        <v>159034255.94819126</v>
      </c>
      <c r="S64" s="22"/>
      <c r="T64" s="22">
        <f>T62+T32+T27</f>
        <v>50825825.06075947</v>
      </c>
      <c r="U64" s="22">
        <f t="shared" ref="U64:BF64" si="137">U62+U32+U27</f>
        <v>0</v>
      </c>
      <c r="V64" s="22">
        <f t="shared" si="137"/>
        <v>1465575.0819460913</v>
      </c>
      <c r="W64" s="22">
        <f t="shared" si="137"/>
        <v>0</v>
      </c>
      <c r="X64" s="22">
        <f t="shared" si="137"/>
        <v>630887201.69137692</v>
      </c>
      <c r="Y64" s="22">
        <f t="shared" si="137"/>
        <v>0</v>
      </c>
      <c r="Z64" s="22">
        <f t="shared" si="137"/>
        <v>11779510.374030918</v>
      </c>
      <c r="AA64" s="22">
        <f t="shared" si="137"/>
        <v>0</v>
      </c>
      <c r="AB64" s="22">
        <f t="shared" si="137"/>
        <v>47199932.523130417</v>
      </c>
      <c r="AC64" s="22">
        <f t="shared" si="137"/>
        <v>0</v>
      </c>
      <c r="AD64" s="22">
        <f t="shared" si="137"/>
        <v>1284667.9243139341</v>
      </c>
      <c r="AE64" s="22">
        <f t="shared" si="137"/>
        <v>0</v>
      </c>
      <c r="AF64" s="22">
        <f t="shared" si="137"/>
        <v>486455793.43971306</v>
      </c>
      <c r="AG64" s="22">
        <f t="shared" si="137"/>
        <v>0</v>
      </c>
      <c r="AH64" s="22">
        <f t="shared" si="137"/>
        <v>1882422.4721226816</v>
      </c>
      <c r="AI64" s="22">
        <f t="shared" si="137"/>
        <v>0</v>
      </c>
      <c r="AJ64" s="22">
        <f t="shared" si="137"/>
        <v>1130669146.3374071</v>
      </c>
      <c r="AK64" s="22">
        <f t="shared" si="137"/>
        <v>0</v>
      </c>
      <c r="AL64" s="22">
        <f t="shared" si="137"/>
        <v>2769965.9043286163</v>
      </c>
      <c r="AM64" s="22">
        <f t="shared" si="137"/>
        <v>0</v>
      </c>
      <c r="AN64" s="22">
        <f t="shared" si="137"/>
        <v>372178614.45120949</v>
      </c>
      <c r="AO64" s="22">
        <f t="shared" si="137"/>
        <v>0</v>
      </c>
      <c r="AP64" s="22">
        <f t="shared" si="137"/>
        <v>1740655.9808029041</v>
      </c>
      <c r="AQ64" s="22">
        <f t="shared" si="137"/>
        <v>0</v>
      </c>
      <c r="AR64" s="22">
        <f t="shared" si="137"/>
        <v>150763679.37366343</v>
      </c>
      <c r="AS64" s="22">
        <f t="shared" si="137"/>
        <v>0</v>
      </c>
      <c r="AT64" s="22">
        <f t="shared" si="137"/>
        <v>73672.205150351787</v>
      </c>
      <c r="AU64" s="22">
        <f t="shared" si="137"/>
        <v>0</v>
      </c>
      <c r="AV64" s="22">
        <f t="shared" si="137"/>
        <v>37554937.454650909</v>
      </c>
      <c r="AW64" s="22">
        <f t="shared" si="137"/>
        <v>0</v>
      </c>
      <c r="AX64" s="22">
        <f t="shared" si="137"/>
        <v>140517985.18633363</v>
      </c>
      <c r="AY64" s="22">
        <f t="shared" si="137"/>
        <v>0</v>
      </c>
      <c r="AZ64" s="22">
        <f t="shared" si="137"/>
        <v>142942.15337459059</v>
      </c>
      <c r="BA64" s="22">
        <f t="shared" si="137"/>
        <v>0</v>
      </c>
      <c r="BB64" s="22">
        <f t="shared" si="137"/>
        <v>1082.2004947039572</v>
      </c>
      <c r="BC64" s="22">
        <f t="shared" si="137"/>
        <v>0</v>
      </c>
      <c r="BD64" s="22">
        <f t="shared" si="137"/>
        <v>398436.83612093393</v>
      </c>
      <c r="BE64" s="22">
        <f t="shared" si="137"/>
        <v>0</v>
      </c>
      <c r="BF64" s="22">
        <f t="shared" si="137"/>
        <v>209946.89597256776</v>
      </c>
      <c r="BH64" s="44">
        <f t="shared" si="19"/>
        <v>0</v>
      </c>
      <c r="BI64" s="44">
        <f t="shared" si="20"/>
        <v>0</v>
      </c>
      <c r="BJ64" s="44">
        <f t="shared" si="21"/>
        <v>0</v>
      </c>
      <c r="BK64" s="44">
        <f t="shared" si="22"/>
        <v>0</v>
      </c>
    </row>
    <row r="65" spans="2:63" x14ac:dyDescent="0.2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2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2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25">
      <c r="B68" s="6"/>
      <c r="C68" s="6" t="s">
        <v>31</v>
      </c>
      <c r="D68" s="47" t="str">
        <f>INDEX(Alloc,$E68,D$1)</f>
        <v>PT&amp;D</v>
      </c>
      <c r="E68" s="93">
        <v>23</v>
      </c>
      <c r="F68" s="93"/>
      <c r="G68" s="105">
        <f>+'Function-Classif'!F68</f>
        <v>177535195.75450593</v>
      </c>
      <c r="H68" s="21">
        <f>+'Function-Classif'!S68</f>
        <v>150331732.36705801</v>
      </c>
      <c r="I68" s="21">
        <f>+'Function-Classif'!T68</f>
        <v>0</v>
      </c>
      <c r="J68" s="21">
        <f>+'Function-Classif'!U68</f>
        <v>27203463.387447931</v>
      </c>
      <c r="K68" s="47"/>
      <c r="L68" s="47">
        <f t="shared" ref="L68:N68" si="138">INDEX(Alloc,$E68,L$1)*$G68</f>
        <v>57338961.83879777</v>
      </c>
      <c r="M68" s="47">
        <f t="shared" si="138"/>
        <v>0</v>
      </c>
      <c r="N68" s="47">
        <f t="shared" si="138"/>
        <v>18691023.39114289</v>
      </c>
      <c r="O68" s="47"/>
      <c r="P68" s="47">
        <f t="shared" ref="P68:R68" si="139">INDEX(Alloc,$E68,P$1)*$G68</f>
        <v>15843704.573578628</v>
      </c>
      <c r="Q68" s="47">
        <f t="shared" si="139"/>
        <v>0</v>
      </c>
      <c r="R68" s="47">
        <f t="shared" si="139"/>
        <v>4220509.595072452</v>
      </c>
      <c r="S68" s="47"/>
      <c r="T68" s="47">
        <f t="shared" ref="T68:V68" si="140">INDEX(Alloc,$E68,T$1)*$G68</f>
        <v>1348834.4449279571</v>
      </c>
      <c r="U68" s="47">
        <f t="shared" si="140"/>
        <v>0</v>
      </c>
      <c r="V68" s="47">
        <f t="shared" si="140"/>
        <v>38893.970728341832</v>
      </c>
      <c r="W68" s="24"/>
      <c r="X68" s="47">
        <f t="shared" ref="X68:Z68" si="141">INDEX(Alloc,$E68,X$1)*$G68</f>
        <v>16742716.669887051</v>
      </c>
      <c r="Y68" s="47">
        <f t="shared" si="141"/>
        <v>0</v>
      </c>
      <c r="Z68" s="47">
        <f t="shared" si="141"/>
        <v>312608.98013726587</v>
      </c>
      <c r="AB68" s="47">
        <f t="shared" ref="AB68:AD68" si="142">INDEX(Alloc,$E68,AB$1)*$G68</f>
        <v>1252609.1747525157</v>
      </c>
      <c r="AC68" s="47">
        <f t="shared" si="142"/>
        <v>0</v>
      </c>
      <c r="AD68" s="47">
        <f t="shared" si="142"/>
        <v>34092.990021062404</v>
      </c>
      <c r="AF68" s="47">
        <f t="shared" ref="AF68:AH68" si="143">INDEX(Alloc,$E68,AF$1)*$G68</f>
        <v>12909742.819557877</v>
      </c>
      <c r="AG68" s="47">
        <f t="shared" si="143"/>
        <v>0</v>
      </c>
      <c r="AH68" s="47">
        <f t="shared" si="143"/>
        <v>49956.420132288738</v>
      </c>
      <c r="AJ68" s="47">
        <f t="shared" ref="AJ68:AL68" si="144">INDEX(Alloc,$E68,AJ$1)*$G68</f>
        <v>30006113.793018177</v>
      </c>
      <c r="AK68" s="47">
        <f t="shared" si="144"/>
        <v>0</v>
      </c>
      <c r="AL68" s="47">
        <f t="shared" si="144"/>
        <v>73510.374274652786</v>
      </c>
      <c r="AN68" s="47">
        <f t="shared" ref="AN68:AP68" si="145">INDEX(Alloc,$E68,AN$1)*$G68</f>
        <v>9877012.9995377604</v>
      </c>
      <c r="AO68" s="47">
        <f t="shared" si="145"/>
        <v>0</v>
      </c>
      <c r="AP68" s="47">
        <f t="shared" si="145"/>
        <v>46194.168827954702</v>
      </c>
      <c r="AR68" s="47">
        <f t="shared" ref="AR68:AT68" si="146">INDEX(Alloc,$E68,AR$1)*$G68</f>
        <v>4001021.9910876378</v>
      </c>
      <c r="AS68" s="47">
        <f t="shared" si="146"/>
        <v>0</v>
      </c>
      <c r="AT68" s="47">
        <f t="shared" si="146"/>
        <v>1955.1400852184902</v>
      </c>
      <c r="AV68" s="47">
        <f t="shared" ref="AV68:AX68" si="147">INDEX(Alloc,$E68,AV$1)*$G68</f>
        <v>996646.74710922025</v>
      </c>
      <c r="AW68" s="47">
        <f t="shared" si="147"/>
        <v>0</v>
      </c>
      <c r="AX68" s="47">
        <f t="shared" si="147"/>
        <v>3729117.9892234709</v>
      </c>
      <c r="AZ68" s="47">
        <f t="shared" ref="AZ68:BB68" si="148">INDEX(Alloc,$E68,AZ$1)*$G68</f>
        <v>3793.4514564856495</v>
      </c>
      <c r="BA68" s="47">
        <f t="shared" si="148"/>
        <v>0</v>
      </c>
      <c r="BB68" s="47">
        <f t="shared" si="148"/>
        <v>28.719834883738155</v>
      </c>
      <c r="BD68" s="47">
        <f t="shared" ref="BD68:BF68" si="149">INDEX(Alloc,$E68,BD$1)*$G68</f>
        <v>10573.86334694162</v>
      </c>
      <c r="BE68" s="47">
        <f t="shared" si="149"/>
        <v>0</v>
      </c>
      <c r="BF68" s="47">
        <f t="shared" si="149"/>
        <v>5571.647967445203</v>
      </c>
      <c r="BH68" s="44">
        <f t="shared" si="19"/>
        <v>0</v>
      </c>
      <c r="BI68" s="44">
        <f t="shared" si="20"/>
        <v>0</v>
      </c>
      <c r="BJ68" s="44">
        <f t="shared" si="21"/>
        <v>0</v>
      </c>
      <c r="BK68" s="44">
        <f t="shared" si="22"/>
        <v>0</v>
      </c>
    </row>
    <row r="69" spans="2:63" x14ac:dyDescent="0.2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2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2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25">
      <c r="B72" s="8">
        <v>105</v>
      </c>
      <c r="C72" s="6" t="s">
        <v>34</v>
      </c>
      <c r="D72" s="47" t="str">
        <f>INDEX(Alloc,$E72,D$1)</f>
        <v>Prod</v>
      </c>
      <c r="E72" s="93">
        <v>24</v>
      </c>
      <c r="F72" s="93"/>
      <c r="G72" s="105">
        <f>+'Function-Classif'!F72</f>
        <v>271088.83674773236</v>
      </c>
      <c r="H72" s="21">
        <f>+'Function-Classif'!S72</f>
        <v>271088.83674773236</v>
      </c>
      <c r="I72" s="21">
        <f>+'Function-Classif'!T72</f>
        <v>0</v>
      </c>
      <c r="J72" s="21">
        <f>+'Function-Classif'!U72</f>
        <v>0</v>
      </c>
      <c r="K72" s="47"/>
      <c r="L72" s="47">
        <f t="shared" ref="L72:N73" si="150">INDEX(Alloc,$E72,L$1)*$G72</f>
        <v>91566.981569853277</v>
      </c>
      <c r="M72" s="47">
        <f t="shared" si="150"/>
        <v>0</v>
      </c>
      <c r="N72" s="47">
        <f t="shared" si="150"/>
        <v>0</v>
      </c>
      <c r="O72" s="47"/>
      <c r="P72" s="47">
        <f t="shared" ref="P72:R73" si="151">INDEX(Alloc,$E72,P$1)*$G72</f>
        <v>27483.456079137792</v>
      </c>
      <c r="Q72" s="47">
        <f t="shared" si="151"/>
        <v>0</v>
      </c>
      <c r="R72" s="47">
        <f t="shared" si="151"/>
        <v>0</v>
      </c>
      <c r="S72" s="47"/>
      <c r="T72" s="47">
        <f t="shared" ref="T72:V73" si="152">INDEX(Alloc,$E72,T$1)*$G72</f>
        <v>2263.7188861588934</v>
      </c>
      <c r="U72" s="47">
        <f t="shared" si="152"/>
        <v>0</v>
      </c>
      <c r="V72" s="47">
        <f t="shared" si="152"/>
        <v>0</v>
      </c>
      <c r="W72" s="24"/>
      <c r="X72" s="47">
        <f t="shared" ref="X72:Z73" si="153">INDEX(Alloc,$E72,X$1)*$G72</f>
        <v>32237.862240436723</v>
      </c>
      <c r="Y72" s="47">
        <f t="shared" si="153"/>
        <v>0</v>
      </c>
      <c r="Z72" s="47">
        <f t="shared" si="153"/>
        <v>0</v>
      </c>
      <c r="AB72" s="47">
        <f t="shared" ref="AB72:AD73" si="154">INDEX(Alloc,$E72,AB$1)*$G72</f>
        <v>2458.4762554160416</v>
      </c>
      <c r="AC72" s="47">
        <f t="shared" si="154"/>
        <v>0</v>
      </c>
      <c r="AD72" s="47">
        <f t="shared" si="154"/>
        <v>0</v>
      </c>
      <c r="AF72" s="47">
        <f t="shared" ref="AF72:AH73" si="155">INDEX(Alloc,$E72,AF$1)*$G72</f>
        <v>24913.434255418269</v>
      </c>
      <c r="AG72" s="47">
        <f t="shared" si="155"/>
        <v>0</v>
      </c>
      <c r="AH72" s="47">
        <f t="shared" si="155"/>
        <v>0</v>
      </c>
      <c r="AJ72" s="47">
        <f t="shared" ref="AJ72:AL73" si="156">INDEX(Alloc,$E72,AJ$1)*$G72</f>
        <v>59697.756555146778</v>
      </c>
      <c r="AK72" s="47">
        <f t="shared" si="156"/>
        <v>0</v>
      </c>
      <c r="AL72" s="47">
        <f t="shared" si="156"/>
        <v>0</v>
      </c>
      <c r="AN72" s="47">
        <f t="shared" ref="AN72:AP73" si="157">INDEX(Alloc,$E72,AN$1)*$G72</f>
        <v>21101.796921411591</v>
      </c>
      <c r="AO72" s="47">
        <f t="shared" si="157"/>
        <v>0</v>
      </c>
      <c r="AP72" s="47">
        <f t="shared" si="157"/>
        <v>0</v>
      </c>
      <c r="AR72" s="47">
        <f t="shared" ref="AR72:AT73" si="158">INDEX(Alloc,$E72,AR$1)*$G72</f>
        <v>7614.3271625344578</v>
      </c>
      <c r="AS72" s="47">
        <f t="shared" si="158"/>
        <v>0</v>
      </c>
      <c r="AT72" s="47">
        <f t="shared" si="158"/>
        <v>0</v>
      </c>
      <c r="AV72" s="47">
        <f t="shared" ref="AV72:AX73" si="159">INDEX(Alloc,$E72,AV$1)*$G72</f>
        <v>1723.289555234003</v>
      </c>
      <c r="AW72" s="47">
        <f t="shared" si="159"/>
        <v>0</v>
      </c>
      <c r="AX72" s="47">
        <f t="shared" si="159"/>
        <v>0</v>
      </c>
      <c r="AZ72" s="47">
        <f t="shared" ref="AZ72:BB73" si="160">INDEX(Alloc,$E72,AZ$1)*$G72</f>
        <v>6.2632538352222333</v>
      </c>
      <c r="BA72" s="47">
        <f t="shared" si="160"/>
        <v>0</v>
      </c>
      <c r="BB72" s="47">
        <f t="shared" si="160"/>
        <v>0</v>
      </c>
      <c r="BD72" s="47">
        <f t="shared" ref="BD72:BF73" si="161">INDEX(Alloc,$E72,BD$1)*$G72</f>
        <v>21.474013149333373</v>
      </c>
      <c r="BE72" s="47">
        <f t="shared" si="161"/>
        <v>0</v>
      </c>
      <c r="BF72" s="47">
        <f t="shared" si="161"/>
        <v>0</v>
      </c>
      <c r="BH72" s="44">
        <f t="shared" si="19"/>
        <v>0</v>
      </c>
      <c r="BI72" s="44">
        <f t="shared" si="20"/>
        <v>0</v>
      </c>
      <c r="BJ72" s="44">
        <f t="shared" si="21"/>
        <v>0</v>
      </c>
      <c r="BK72" s="44">
        <f t="shared" si="22"/>
        <v>0</v>
      </c>
    </row>
    <row r="73" spans="2:63" x14ac:dyDescent="0.25">
      <c r="B73" s="8">
        <v>105</v>
      </c>
      <c r="C73" s="6" t="s">
        <v>35</v>
      </c>
      <c r="D73" s="47" t="str">
        <f>INDEX(Alloc,$E73,D$1)</f>
        <v>Dist</v>
      </c>
      <c r="E73" s="93">
        <v>26</v>
      </c>
      <c r="F73" s="93"/>
      <c r="G73" s="105">
        <f>+'Function-Classif'!F73</f>
        <v>113882.25</v>
      </c>
      <c r="H73" s="21">
        <f>+'Function-Classif'!S73</f>
        <v>46466.836873810593</v>
      </c>
      <c r="I73" s="21">
        <f>+'Function-Classif'!T73</f>
        <v>0</v>
      </c>
      <c r="J73" s="21">
        <f>+'Function-Classif'!U73</f>
        <v>67415.413126189393</v>
      </c>
      <c r="K73" s="47"/>
      <c r="L73" s="47">
        <f t="shared" si="150"/>
        <v>26879.02054722426</v>
      </c>
      <c r="M73" s="47">
        <f t="shared" si="150"/>
        <v>0</v>
      </c>
      <c r="N73" s="47">
        <f t="shared" si="150"/>
        <v>46319.949990139066</v>
      </c>
      <c r="O73" s="47"/>
      <c r="P73" s="47">
        <f t="shared" si="151"/>
        <v>5839.5588994537202</v>
      </c>
      <c r="Q73" s="47">
        <f t="shared" si="151"/>
        <v>0</v>
      </c>
      <c r="R73" s="47">
        <f t="shared" si="151"/>
        <v>10459.234322573084</v>
      </c>
      <c r="S73" s="47"/>
      <c r="T73" s="47">
        <f t="shared" si="152"/>
        <v>501.18109627173328</v>
      </c>
      <c r="U73" s="47">
        <f t="shared" si="152"/>
        <v>0</v>
      </c>
      <c r="V73" s="47">
        <f t="shared" si="152"/>
        <v>96.386738240798223</v>
      </c>
      <c r="W73" s="24"/>
      <c r="X73" s="47">
        <f t="shared" si="153"/>
        <v>4103.9648336537766</v>
      </c>
      <c r="Y73" s="47">
        <f t="shared" si="153"/>
        <v>0</v>
      </c>
      <c r="Z73" s="47">
        <f t="shared" si="153"/>
        <v>774.7051631901644</v>
      </c>
      <c r="AB73" s="47">
        <f t="shared" si="154"/>
        <v>239.90181749701932</v>
      </c>
      <c r="AC73" s="47">
        <f t="shared" si="154"/>
        <v>0</v>
      </c>
      <c r="AD73" s="47">
        <f t="shared" si="154"/>
        <v>84.488984885560058</v>
      </c>
      <c r="AF73" s="47">
        <f t="shared" si="155"/>
        <v>3099.0417136771384</v>
      </c>
      <c r="AG73" s="47">
        <f t="shared" si="155"/>
        <v>0</v>
      </c>
      <c r="AH73" s="47">
        <f t="shared" si="155"/>
        <v>123.8016150207439</v>
      </c>
      <c r="AJ73" s="47">
        <f t="shared" si="156"/>
        <v>5462.7444794122694</v>
      </c>
      <c r="AK73" s="47">
        <f t="shared" si="156"/>
        <v>0</v>
      </c>
      <c r="AL73" s="47">
        <f t="shared" si="156"/>
        <v>182.17284248715072</v>
      </c>
      <c r="AN73" s="47">
        <f t="shared" si="157"/>
        <v>0</v>
      </c>
      <c r="AO73" s="47">
        <f t="shared" si="157"/>
        <v>0</v>
      </c>
      <c r="AP73" s="47">
        <f t="shared" si="157"/>
        <v>114.47803285939109</v>
      </c>
      <c r="AR73" s="47">
        <f t="shared" si="158"/>
        <v>0</v>
      </c>
      <c r="AS73" s="47">
        <f t="shared" si="158"/>
        <v>0</v>
      </c>
      <c r="AT73" s="47">
        <f t="shared" si="158"/>
        <v>4.8452130777360907</v>
      </c>
      <c r="AV73" s="47">
        <f t="shared" si="159"/>
        <v>337.81775023446926</v>
      </c>
      <c r="AW73" s="47">
        <f t="shared" si="159"/>
        <v>0</v>
      </c>
      <c r="AX73" s="47">
        <f t="shared" si="159"/>
        <v>9241.4714354277603</v>
      </c>
      <c r="AZ73" s="47">
        <f t="shared" si="160"/>
        <v>1.4150005564657706</v>
      </c>
      <c r="BA73" s="47">
        <f t="shared" si="160"/>
        <v>0</v>
      </c>
      <c r="BB73" s="47">
        <f t="shared" si="160"/>
        <v>7.1173273271392543E-2</v>
      </c>
      <c r="BD73" s="47">
        <f t="shared" si="161"/>
        <v>2.1907358297438866</v>
      </c>
      <c r="BE73" s="47">
        <f t="shared" si="161"/>
        <v>0</v>
      </c>
      <c r="BF73" s="47">
        <f t="shared" si="161"/>
        <v>13.807615014650155</v>
      </c>
      <c r="BH73" s="44">
        <f t="shared" si="19"/>
        <v>0</v>
      </c>
      <c r="BI73" s="44">
        <f t="shared" si="20"/>
        <v>0</v>
      </c>
      <c r="BJ73" s="44">
        <f t="shared" si="21"/>
        <v>0</v>
      </c>
      <c r="BK73" s="44">
        <f t="shared" si="22"/>
        <v>0</v>
      </c>
    </row>
    <row r="74" spans="2:63" x14ac:dyDescent="0.2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2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25">
      <c r="B76" s="6"/>
      <c r="C76" s="6" t="s">
        <v>37</v>
      </c>
      <c r="D76" s="6"/>
      <c r="E76" s="93"/>
      <c r="F76" s="93"/>
      <c r="G76" s="105">
        <f>+'Function-Classif'!F76</f>
        <v>6970753238.6232004</v>
      </c>
      <c r="H76" s="21">
        <f>+H19+H64+H68+H70+H71+H72+H73+H75</f>
        <v>5902626291.9317856</v>
      </c>
      <c r="I76" s="21">
        <f t="shared" ref="I76:BF76" si="162">+I19+I64+I68+I70+I71+I72+I73+I75</f>
        <v>0</v>
      </c>
      <c r="J76" s="21">
        <f t="shared" si="162"/>
        <v>1068126946.6914144</v>
      </c>
      <c r="K76" s="21">
        <f t="shared" si="162"/>
        <v>0</v>
      </c>
      <c r="L76" s="21">
        <f t="shared" si="162"/>
        <v>2251354762.2495427</v>
      </c>
      <c r="M76" s="21">
        <f t="shared" si="162"/>
        <v>0</v>
      </c>
      <c r="N76" s="21">
        <f t="shared" si="162"/>
        <v>733891323.35741901</v>
      </c>
      <c r="O76" s="21">
        <f t="shared" si="162"/>
        <v>0</v>
      </c>
      <c r="P76" s="21">
        <f t="shared" si="162"/>
        <v>622087193.12536025</v>
      </c>
      <c r="Q76" s="21">
        <f t="shared" si="162"/>
        <v>0</v>
      </c>
      <c r="R76" s="21">
        <f t="shared" si="162"/>
        <v>165715665.0629504</v>
      </c>
      <c r="S76" s="21">
        <f t="shared" si="162"/>
        <v>0</v>
      </c>
      <c r="T76" s="21">
        <f t="shared" si="162"/>
        <v>52960561.651939169</v>
      </c>
      <c r="U76" s="21">
        <f t="shared" si="162"/>
        <v>0</v>
      </c>
      <c r="V76" s="21">
        <f t="shared" si="162"/>
        <v>1527147.3932226533</v>
      </c>
      <c r="W76" s="21">
        <f t="shared" si="162"/>
        <v>0</v>
      </c>
      <c r="X76" s="21">
        <f t="shared" si="162"/>
        <v>657387130.73492527</v>
      </c>
      <c r="Y76" s="21">
        <f t="shared" si="162"/>
        <v>0</v>
      </c>
      <c r="Z76" s="21">
        <f t="shared" si="162"/>
        <v>12274395.752726246</v>
      </c>
      <c r="AA76" s="21">
        <f t="shared" si="162"/>
        <v>0</v>
      </c>
      <c r="AB76" s="21">
        <f t="shared" si="162"/>
        <v>49182508.6473184</v>
      </c>
      <c r="AC76" s="21">
        <f t="shared" si="162"/>
        <v>0</v>
      </c>
      <c r="AD76" s="21">
        <f t="shared" si="162"/>
        <v>1338639.8936093168</v>
      </c>
      <c r="AE76" s="21">
        <f t="shared" si="162"/>
        <v>0</v>
      </c>
      <c r="AF76" s="21">
        <f t="shared" si="162"/>
        <v>506888983.38978249</v>
      </c>
      <c r="AG76" s="21">
        <f t="shared" si="162"/>
        <v>0</v>
      </c>
      <c r="AH76" s="21">
        <f t="shared" si="162"/>
        <v>1961507.5383436675</v>
      </c>
      <c r="AI76" s="21">
        <f t="shared" si="162"/>
        <v>0</v>
      </c>
      <c r="AJ76" s="21">
        <f t="shared" si="162"/>
        <v>1178162058.5615044</v>
      </c>
      <c r="AK76" s="21">
        <f t="shared" si="162"/>
        <v>0</v>
      </c>
      <c r="AL76" s="21">
        <f t="shared" si="162"/>
        <v>2886338.7909775311</v>
      </c>
      <c r="AM76" s="21">
        <f t="shared" si="162"/>
        <v>0</v>
      </c>
      <c r="AN76" s="21">
        <f t="shared" si="162"/>
        <v>387811352.04805046</v>
      </c>
      <c r="AO76" s="21">
        <f t="shared" si="162"/>
        <v>0</v>
      </c>
      <c r="AP76" s="21">
        <f t="shared" si="162"/>
        <v>1813785.097963582</v>
      </c>
      <c r="AQ76" s="21">
        <f t="shared" si="162"/>
        <v>0</v>
      </c>
      <c r="AR76" s="21">
        <f t="shared" si="162"/>
        <v>157095320.82878989</v>
      </c>
      <c r="AS76" s="21">
        <f t="shared" si="162"/>
        <v>0</v>
      </c>
      <c r="AT76" s="21">
        <f t="shared" si="162"/>
        <v>76767.35053309449</v>
      </c>
      <c r="AU76" s="21">
        <f t="shared" si="162"/>
        <v>0</v>
      </c>
      <c r="AV76" s="21">
        <f t="shared" si="162"/>
        <v>39132301.342034914</v>
      </c>
      <c r="AW76" s="21">
        <f t="shared" si="162"/>
        <v>0</v>
      </c>
      <c r="AX76" s="21">
        <f t="shared" si="162"/>
        <v>146421481.52059141</v>
      </c>
      <c r="AY76" s="21">
        <f t="shared" si="162"/>
        <v>0</v>
      </c>
      <c r="AZ76" s="21">
        <f t="shared" si="162"/>
        <v>148945.77215939364</v>
      </c>
      <c r="BA76" s="21">
        <f t="shared" si="162"/>
        <v>0</v>
      </c>
      <c r="BB76" s="21">
        <f t="shared" si="162"/>
        <v>1127.6663234727441</v>
      </c>
      <c r="BC76" s="21">
        <f t="shared" si="162"/>
        <v>0</v>
      </c>
      <c r="BD76" s="21">
        <f t="shared" si="162"/>
        <v>415173.58037869731</v>
      </c>
      <c r="BE76" s="21">
        <f t="shared" si="162"/>
        <v>0</v>
      </c>
      <c r="BF76" s="21">
        <f t="shared" si="162"/>
        <v>218767.26675371238</v>
      </c>
      <c r="BH76" s="44">
        <f t="shared" si="19"/>
        <v>0</v>
      </c>
      <c r="BI76" s="44">
        <f t="shared" si="20"/>
        <v>0</v>
      </c>
      <c r="BJ76" s="44">
        <f t="shared" si="21"/>
        <v>0</v>
      </c>
      <c r="BK76" s="44">
        <f t="shared" si="22"/>
        <v>0</v>
      </c>
    </row>
    <row r="77" spans="2:63" x14ac:dyDescent="0.2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2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2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25">
      <c r="B80" s="6"/>
      <c r="C80" s="6" t="s">
        <v>39</v>
      </c>
      <c r="D80" s="47" t="str">
        <f>INDEX(Alloc,$E80,D$1)</f>
        <v>Prod</v>
      </c>
      <c r="E80" s="93">
        <v>24</v>
      </c>
      <c r="F80" s="93"/>
      <c r="G80" s="105">
        <f>+'Function-Classif'!F80</f>
        <v>28153069.471535772</v>
      </c>
      <c r="H80" s="21">
        <f>+'Function-Classif'!S80</f>
        <v>28153069.471535772</v>
      </c>
      <c r="I80" s="21">
        <f>+'Function-Classif'!T80</f>
        <v>0</v>
      </c>
      <c r="J80" s="21">
        <f>+'Function-Classif'!U80</f>
        <v>0</v>
      </c>
      <c r="K80" s="47"/>
      <c r="L80" s="47">
        <f t="shared" ref="L80:N83" si="167">INDEX(Alloc,$E80,L$1)*$G80</f>
        <v>9509397.8208841868</v>
      </c>
      <c r="M80" s="47">
        <f t="shared" si="167"/>
        <v>0</v>
      </c>
      <c r="N80" s="47">
        <f t="shared" si="167"/>
        <v>0</v>
      </c>
      <c r="O80" s="47"/>
      <c r="P80" s="47">
        <f t="shared" ref="P80:R83" si="168">INDEX(Alloc,$E80,P$1)*$G80</f>
        <v>2854206.9736124636</v>
      </c>
      <c r="Q80" s="47">
        <f t="shared" si="168"/>
        <v>0</v>
      </c>
      <c r="R80" s="47">
        <f t="shared" si="168"/>
        <v>0</v>
      </c>
      <c r="S80" s="47"/>
      <c r="T80" s="47">
        <f t="shared" ref="T80:V83" si="169">INDEX(Alloc,$E80,T$1)*$G80</f>
        <v>235091.32958272583</v>
      </c>
      <c r="U80" s="47">
        <f t="shared" si="169"/>
        <v>0</v>
      </c>
      <c r="V80" s="47">
        <f t="shared" si="169"/>
        <v>0</v>
      </c>
      <c r="W80" s="24"/>
      <c r="X80" s="47">
        <f t="shared" ref="X80:Z83" si="170">INDEX(Alloc,$E80,X$1)*$G80</f>
        <v>3347960.7133856164</v>
      </c>
      <c r="Y80" s="47">
        <f t="shared" si="170"/>
        <v>0</v>
      </c>
      <c r="Z80" s="47">
        <f t="shared" si="170"/>
        <v>0</v>
      </c>
      <c r="AB80" s="47">
        <f t="shared" ref="AB80:AD83" si="171">INDEX(Alloc,$E80,AB$1)*$G80</f>
        <v>255317.23712126596</v>
      </c>
      <c r="AC80" s="47">
        <f t="shared" si="171"/>
        <v>0</v>
      </c>
      <c r="AD80" s="47">
        <f t="shared" si="171"/>
        <v>0</v>
      </c>
      <c r="AF80" s="47">
        <f t="shared" ref="AF80:AH83" si="172">INDEX(Alloc,$E80,AF$1)*$G80</f>
        <v>2587305.5260479907</v>
      </c>
      <c r="AG80" s="47">
        <f t="shared" si="172"/>
        <v>0</v>
      </c>
      <c r="AH80" s="47">
        <f t="shared" si="172"/>
        <v>0</v>
      </c>
      <c r="AJ80" s="47">
        <f t="shared" ref="AJ80:AL83" si="173">INDEX(Alloc,$E80,AJ$1)*$G80</f>
        <v>6199720.7548456388</v>
      </c>
      <c r="AK80" s="47">
        <f t="shared" si="173"/>
        <v>0</v>
      </c>
      <c r="AL80" s="47">
        <f t="shared" si="173"/>
        <v>0</v>
      </c>
      <c r="AN80" s="47">
        <f t="shared" ref="AN80:AP83" si="174">INDEX(Alloc,$E80,AN$1)*$G80</f>
        <v>2191460.0461972351</v>
      </c>
      <c r="AO80" s="47">
        <f t="shared" si="174"/>
        <v>0</v>
      </c>
      <c r="AP80" s="47">
        <f t="shared" si="174"/>
        <v>0</v>
      </c>
      <c r="AR80" s="47">
        <f t="shared" ref="AR80:AT83" si="175">INDEX(Alloc,$E80,AR$1)*$G80</f>
        <v>790761.74496007757</v>
      </c>
      <c r="AS80" s="47">
        <f t="shared" si="175"/>
        <v>0</v>
      </c>
      <c r="AT80" s="47">
        <f t="shared" si="175"/>
        <v>0</v>
      </c>
      <c r="AV80" s="47">
        <f t="shared" ref="AV80:AX83" si="176">INDEX(Alloc,$E80,AV$1)*$G80</f>
        <v>178966.75920013039</v>
      </c>
      <c r="AW80" s="47">
        <f t="shared" si="176"/>
        <v>0</v>
      </c>
      <c r="AX80" s="47">
        <f t="shared" si="176"/>
        <v>0</v>
      </c>
      <c r="AZ80" s="47">
        <f t="shared" ref="AZ80:BB83" si="177">INDEX(Alloc,$E80,AZ$1)*$G80</f>
        <v>650.45031900358913</v>
      </c>
      <c r="BA80" s="47">
        <f t="shared" si="177"/>
        <v>0</v>
      </c>
      <c r="BB80" s="47">
        <f t="shared" si="177"/>
        <v>0</v>
      </c>
      <c r="BD80" s="47">
        <f t="shared" ref="BD80:BF83" si="178">INDEX(Alloc,$E80,BD$1)*$G80</f>
        <v>2230.1153794408774</v>
      </c>
      <c r="BE80" s="47">
        <f t="shared" si="178"/>
        <v>0</v>
      </c>
      <c r="BF80" s="47">
        <f t="shared" si="178"/>
        <v>0</v>
      </c>
      <c r="BH80" s="44">
        <f t="shared" si="163"/>
        <v>0</v>
      </c>
      <c r="BI80" s="44">
        <f t="shared" si="164"/>
        <v>0</v>
      </c>
      <c r="BJ80" s="44">
        <f t="shared" si="165"/>
        <v>0</v>
      </c>
      <c r="BK80" s="44">
        <f t="shared" si="166"/>
        <v>0</v>
      </c>
    </row>
    <row r="81" spans="2:63" x14ac:dyDescent="0.2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25">
      <c r="B82" s="6"/>
      <c r="C82" s="6" t="s">
        <v>41</v>
      </c>
      <c r="D82" s="47" t="str">
        <f>INDEX(Alloc,$E82,D$1)</f>
        <v>Dist</v>
      </c>
      <c r="E82" s="93">
        <v>26</v>
      </c>
      <c r="F82" s="93"/>
      <c r="G82" s="105">
        <f>+'Function-Classif'!F82</f>
        <v>32868652.481538456</v>
      </c>
      <c r="H82" s="21">
        <f>+'Function-Classif'!S82</f>
        <v>13411241.111952189</v>
      </c>
      <c r="I82" s="21">
        <f>+'Function-Classif'!T82</f>
        <v>0</v>
      </c>
      <c r="J82" s="21">
        <f>+'Function-Classif'!U82</f>
        <v>19457411.369586267</v>
      </c>
      <c r="K82" s="47"/>
      <c r="L82" s="47">
        <f t="shared" si="167"/>
        <v>7757812.8761141077</v>
      </c>
      <c r="M82" s="47">
        <f t="shared" si="167"/>
        <v>0</v>
      </c>
      <c r="N82" s="47">
        <f t="shared" si="167"/>
        <v>13368846.674421357</v>
      </c>
      <c r="O82" s="47"/>
      <c r="P82" s="47">
        <f t="shared" si="168"/>
        <v>1685411.3095905595</v>
      </c>
      <c r="Q82" s="47">
        <f t="shared" si="168"/>
        <v>0</v>
      </c>
      <c r="R82" s="47">
        <f t="shared" si="168"/>
        <v>3018740.3056370416</v>
      </c>
      <c r="S82" s="47"/>
      <c r="T82" s="47">
        <f t="shared" si="169"/>
        <v>144650.70090968584</v>
      </c>
      <c r="U82" s="47">
        <f t="shared" si="169"/>
        <v>0</v>
      </c>
      <c r="V82" s="47">
        <f t="shared" si="169"/>
        <v>27819.104408859239</v>
      </c>
      <c r="W82" s="24"/>
      <c r="X82" s="47">
        <f t="shared" si="170"/>
        <v>1184484.7982352015</v>
      </c>
      <c r="Y82" s="47">
        <f t="shared" si="170"/>
        <v>0</v>
      </c>
      <c r="Z82" s="47">
        <f t="shared" si="170"/>
        <v>223595.11499422474</v>
      </c>
      <c r="AB82" s="47">
        <f t="shared" si="171"/>
        <v>69240.373008076233</v>
      </c>
      <c r="AC82" s="47">
        <f t="shared" si="171"/>
        <v>0</v>
      </c>
      <c r="AD82" s="47">
        <f t="shared" si="171"/>
        <v>24385.179277028936</v>
      </c>
      <c r="AF82" s="47">
        <f t="shared" si="172"/>
        <v>894444.26249608921</v>
      </c>
      <c r="AG82" s="47">
        <f t="shared" si="172"/>
        <v>0</v>
      </c>
      <c r="AH82" s="47">
        <f t="shared" si="172"/>
        <v>35731.575910820538</v>
      </c>
      <c r="AJ82" s="47">
        <f t="shared" si="173"/>
        <v>1576655.2723470477</v>
      </c>
      <c r="AK82" s="47">
        <f t="shared" si="173"/>
        <v>0</v>
      </c>
      <c r="AL82" s="47">
        <f t="shared" si="173"/>
        <v>52578.657791571561</v>
      </c>
      <c r="AN82" s="47">
        <f t="shared" si="174"/>
        <v>0</v>
      </c>
      <c r="AO82" s="47">
        <f t="shared" si="174"/>
        <v>0</v>
      </c>
      <c r="AP82" s="47">
        <f t="shared" si="174"/>
        <v>33040.607108003802</v>
      </c>
      <c r="AR82" s="47">
        <f t="shared" si="175"/>
        <v>0</v>
      </c>
      <c r="AS82" s="47">
        <f t="shared" si="175"/>
        <v>0</v>
      </c>
      <c r="AT82" s="47">
        <f t="shared" si="175"/>
        <v>1398.4235897263441</v>
      </c>
      <c r="AV82" s="47">
        <f t="shared" si="176"/>
        <v>97500.832961694439</v>
      </c>
      <c r="AW82" s="47">
        <f t="shared" si="176"/>
        <v>0</v>
      </c>
      <c r="AX82" s="47">
        <f t="shared" si="176"/>
        <v>2667270.0357530643</v>
      </c>
      <c r="AZ82" s="47">
        <f t="shared" si="177"/>
        <v>408.39693237231393</v>
      </c>
      <c r="BA82" s="47">
        <f t="shared" si="177"/>
        <v>0</v>
      </c>
      <c r="BB82" s="47">
        <f t="shared" si="177"/>
        <v>20.542003561845423</v>
      </c>
      <c r="BD82" s="47">
        <f t="shared" si="178"/>
        <v>632.28935735557206</v>
      </c>
      <c r="BE82" s="47">
        <f t="shared" si="178"/>
        <v>0</v>
      </c>
      <c r="BF82" s="47">
        <f t="shared" si="178"/>
        <v>3985.1486909980131</v>
      </c>
      <c r="BH82" s="44">
        <f t="shared" si="163"/>
        <v>0</v>
      </c>
      <c r="BI82" s="44">
        <f t="shared" si="164"/>
        <v>0</v>
      </c>
      <c r="BJ82" s="44">
        <f t="shared" si="165"/>
        <v>0</v>
      </c>
      <c r="BK82" s="44">
        <f t="shared" si="166"/>
        <v>0</v>
      </c>
    </row>
    <row r="83" spans="2:63" x14ac:dyDescent="0.25">
      <c r="B83" s="6"/>
      <c r="C83" s="6" t="s">
        <v>42</v>
      </c>
      <c r="D83" s="47" t="str">
        <f>INDEX(Alloc,$E83,D$1)</f>
        <v>PT&amp;D</v>
      </c>
      <c r="E83" s="93">
        <v>23</v>
      </c>
      <c r="F83" s="93"/>
      <c r="G83" s="105">
        <f>+'Function-Classif'!F83</f>
        <v>27491295.652346555</v>
      </c>
      <c r="H83" s="21">
        <f>+'Function-Classif'!S83</f>
        <v>23278843.85328893</v>
      </c>
      <c r="I83" s="21">
        <f>+'Function-Classif'!T83</f>
        <v>0</v>
      </c>
      <c r="J83" s="21">
        <f>+'Function-Classif'!U83</f>
        <v>4212451.7990576243</v>
      </c>
      <c r="K83" s="47"/>
      <c r="L83" s="47">
        <f t="shared" si="167"/>
        <v>8878928.742043525</v>
      </c>
      <c r="M83" s="47">
        <f t="shared" si="167"/>
        <v>0</v>
      </c>
      <c r="N83" s="47">
        <f t="shared" si="167"/>
        <v>2894301.8757890025</v>
      </c>
      <c r="O83" s="47"/>
      <c r="P83" s="47">
        <f t="shared" si="168"/>
        <v>2453395.0285721333</v>
      </c>
      <c r="Q83" s="47">
        <f t="shared" si="168"/>
        <v>0</v>
      </c>
      <c r="R83" s="47">
        <f t="shared" si="168"/>
        <v>653545.21163309889</v>
      </c>
      <c r="S83" s="47"/>
      <c r="T83" s="47">
        <f t="shared" si="169"/>
        <v>208866.79035101744</v>
      </c>
      <c r="U83" s="47">
        <f t="shared" si="169"/>
        <v>0</v>
      </c>
      <c r="V83" s="47">
        <f t="shared" si="169"/>
        <v>6022.7249241615236</v>
      </c>
      <c r="W83" s="24"/>
      <c r="X83" s="47">
        <f t="shared" si="170"/>
        <v>2592606.9027563734</v>
      </c>
      <c r="Y83" s="47">
        <f t="shared" si="170"/>
        <v>0</v>
      </c>
      <c r="Z83" s="47">
        <f t="shared" si="170"/>
        <v>48407.448787877809</v>
      </c>
      <c r="AB83" s="47">
        <f t="shared" si="171"/>
        <v>193966.32320489749</v>
      </c>
      <c r="AC83" s="47">
        <f t="shared" si="171"/>
        <v>0</v>
      </c>
      <c r="AD83" s="47">
        <f t="shared" si="171"/>
        <v>5279.2938569632288</v>
      </c>
      <c r="AF83" s="47">
        <f t="shared" si="172"/>
        <v>1999071.5369981276</v>
      </c>
      <c r="AG83" s="47">
        <f t="shared" si="172"/>
        <v>0</v>
      </c>
      <c r="AH83" s="47">
        <f t="shared" si="172"/>
        <v>7735.7433817724032</v>
      </c>
      <c r="AJ83" s="47">
        <f t="shared" si="173"/>
        <v>4646441.7500769291</v>
      </c>
      <c r="AK83" s="47">
        <f t="shared" si="173"/>
        <v>0</v>
      </c>
      <c r="AL83" s="47">
        <f t="shared" si="173"/>
        <v>11383.069278801519</v>
      </c>
      <c r="AN83" s="47">
        <f t="shared" si="174"/>
        <v>1529453.8267659033</v>
      </c>
      <c r="AO83" s="47">
        <f t="shared" si="174"/>
        <v>0</v>
      </c>
      <c r="AP83" s="47">
        <f t="shared" si="174"/>
        <v>7153.1593905457039</v>
      </c>
      <c r="AR83" s="47">
        <f t="shared" si="175"/>
        <v>619557.5925160679</v>
      </c>
      <c r="AS83" s="47">
        <f t="shared" si="175"/>
        <v>0</v>
      </c>
      <c r="AT83" s="47">
        <f t="shared" si="175"/>
        <v>302.75311831023998</v>
      </c>
      <c r="AV83" s="47">
        <f t="shared" si="176"/>
        <v>154330.58368672026</v>
      </c>
      <c r="AW83" s="47">
        <f t="shared" si="176"/>
        <v>0</v>
      </c>
      <c r="AX83" s="47">
        <f t="shared" si="176"/>
        <v>577453.30287064821</v>
      </c>
      <c r="AZ83" s="47">
        <f t="shared" si="177"/>
        <v>587.41532961880205</v>
      </c>
      <c r="BA83" s="47">
        <f t="shared" si="177"/>
        <v>0</v>
      </c>
      <c r="BB83" s="47">
        <f t="shared" si="177"/>
        <v>4.4472616740581294</v>
      </c>
      <c r="BD83" s="47">
        <f t="shared" si="178"/>
        <v>1637.3609876221117</v>
      </c>
      <c r="BE83" s="47">
        <f t="shared" si="178"/>
        <v>0</v>
      </c>
      <c r="BF83" s="47">
        <f t="shared" si="178"/>
        <v>862.76876476727716</v>
      </c>
      <c r="BH83" s="44">
        <f t="shared" si="163"/>
        <v>0</v>
      </c>
      <c r="BI83" s="44">
        <f t="shared" si="164"/>
        <v>0</v>
      </c>
      <c r="BJ83" s="44">
        <f t="shared" si="165"/>
        <v>0</v>
      </c>
      <c r="BK83" s="44">
        <f t="shared" si="166"/>
        <v>0</v>
      </c>
    </row>
    <row r="84" spans="2:63" x14ac:dyDescent="0.2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25">
      <c r="B85" s="12" t="s">
        <v>44</v>
      </c>
      <c r="C85" s="6"/>
      <c r="D85" s="6"/>
      <c r="E85" s="93"/>
      <c r="F85" s="93"/>
      <c r="G85" s="105">
        <f>+'Function-Classif'!F85</f>
        <v>118703940.78090742</v>
      </c>
      <c r="H85" s="21">
        <f>SUM(H80:H84)</f>
        <v>95034077.61226353</v>
      </c>
      <c r="I85" s="21">
        <f t="shared" ref="I85:J85" si="179">SUM(I80:I84)</f>
        <v>0</v>
      </c>
      <c r="J85" s="21">
        <f t="shared" si="179"/>
        <v>23669863.168643892</v>
      </c>
      <c r="K85" s="21"/>
      <c r="L85" s="21">
        <f t="shared" ref="L85:BF85" si="180">SUM(L80:L84)</f>
        <v>38987535.622921467</v>
      </c>
      <c r="M85" s="21">
        <f t="shared" si="180"/>
        <v>0</v>
      </c>
      <c r="N85" s="21">
        <f t="shared" si="180"/>
        <v>16263148.55021036</v>
      </c>
      <c r="O85" s="21">
        <f t="shared" si="180"/>
        <v>0</v>
      </c>
      <c r="P85" s="21">
        <f t="shared" si="180"/>
        <v>10244071.035180513</v>
      </c>
      <c r="Q85" s="21">
        <f t="shared" si="180"/>
        <v>0</v>
      </c>
      <c r="R85" s="21">
        <f t="shared" si="180"/>
        <v>3672285.5172701403</v>
      </c>
      <c r="S85" s="21">
        <f t="shared" si="180"/>
        <v>0</v>
      </c>
      <c r="T85" s="21">
        <f t="shared" si="180"/>
        <v>902464.7735079925</v>
      </c>
      <c r="U85" s="21">
        <f t="shared" si="180"/>
        <v>0</v>
      </c>
      <c r="V85" s="21">
        <f t="shared" si="180"/>
        <v>33841.82933302076</v>
      </c>
      <c r="W85" s="21">
        <f t="shared" si="180"/>
        <v>0</v>
      </c>
      <c r="X85" s="21">
        <f t="shared" si="180"/>
        <v>9991172.9542154521</v>
      </c>
      <c r="Y85" s="21">
        <f t="shared" si="180"/>
        <v>0</v>
      </c>
      <c r="Z85" s="21">
        <f t="shared" si="180"/>
        <v>272002.56378210254</v>
      </c>
      <c r="AA85" s="21">
        <f t="shared" si="180"/>
        <v>0</v>
      </c>
      <c r="AB85" s="21">
        <f t="shared" si="180"/>
        <v>743919.10346337</v>
      </c>
      <c r="AC85" s="21">
        <f t="shared" si="180"/>
        <v>0</v>
      </c>
      <c r="AD85" s="21">
        <f t="shared" si="180"/>
        <v>29664.473133992164</v>
      </c>
      <c r="AE85" s="21">
        <f t="shared" si="180"/>
        <v>0</v>
      </c>
      <c r="AF85" s="21">
        <f t="shared" si="180"/>
        <v>7696045.599425056</v>
      </c>
      <c r="AG85" s="21">
        <f t="shared" si="180"/>
        <v>0</v>
      </c>
      <c r="AH85" s="21">
        <f t="shared" si="180"/>
        <v>43467.31929259294</v>
      </c>
      <c r="AI85" s="21">
        <f t="shared" si="180"/>
        <v>0</v>
      </c>
      <c r="AJ85" s="21">
        <f t="shared" si="180"/>
        <v>17555235.005931899</v>
      </c>
      <c r="AK85" s="21">
        <f t="shared" si="180"/>
        <v>0</v>
      </c>
      <c r="AL85" s="21">
        <f t="shared" si="180"/>
        <v>63961.727070373076</v>
      </c>
      <c r="AM85" s="21">
        <f t="shared" si="180"/>
        <v>0</v>
      </c>
      <c r="AN85" s="21">
        <f t="shared" si="180"/>
        <v>5599285.2879232224</v>
      </c>
      <c r="AO85" s="21">
        <f t="shared" si="180"/>
        <v>0</v>
      </c>
      <c r="AP85" s="21">
        <f t="shared" si="180"/>
        <v>40193.766498549507</v>
      </c>
      <c r="AQ85" s="21">
        <f t="shared" si="180"/>
        <v>0</v>
      </c>
      <c r="AR85" s="21">
        <f t="shared" si="180"/>
        <v>2652279.3872796772</v>
      </c>
      <c r="AS85" s="21">
        <f t="shared" si="180"/>
        <v>0</v>
      </c>
      <c r="AT85" s="21">
        <f t="shared" si="180"/>
        <v>1701.1767080365839</v>
      </c>
      <c r="AU85" s="21">
        <f t="shared" si="180"/>
        <v>0</v>
      </c>
      <c r="AV85" s="21">
        <f t="shared" si="180"/>
        <v>653544.82061469567</v>
      </c>
      <c r="AW85" s="21">
        <f t="shared" si="180"/>
        <v>0</v>
      </c>
      <c r="AX85" s="21">
        <f t="shared" si="180"/>
        <v>3244723.3386237128</v>
      </c>
      <c r="AY85" s="21">
        <f t="shared" si="180"/>
        <v>0</v>
      </c>
      <c r="AZ85" s="21">
        <f t="shared" si="180"/>
        <v>2579.27047082946</v>
      </c>
      <c r="BA85" s="21">
        <f t="shared" si="180"/>
        <v>0</v>
      </c>
      <c r="BB85" s="21">
        <f t="shared" si="180"/>
        <v>24.989265235903552</v>
      </c>
      <c r="BC85" s="21">
        <f t="shared" si="180"/>
        <v>0</v>
      </c>
      <c r="BD85" s="21">
        <f t="shared" si="180"/>
        <v>5944.7513293643533</v>
      </c>
      <c r="BE85" s="21">
        <f t="shared" si="180"/>
        <v>0</v>
      </c>
      <c r="BF85" s="21">
        <f t="shared" si="180"/>
        <v>4847.9174557652905</v>
      </c>
      <c r="BH85" s="44">
        <f t="shared" si="163"/>
        <v>0</v>
      </c>
      <c r="BI85" s="44">
        <f t="shared" si="164"/>
        <v>0</v>
      </c>
      <c r="BJ85" s="44">
        <f t="shared" si="165"/>
        <v>0</v>
      </c>
      <c r="BK85" s="44">
        <f t="shared" si="166"/>
        <v>0</v>
      </c>
    </row>
    <row r="86" spans="2:63" ht="15.75" thickBot="1" x14ac:dyDescent="0.3">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75" thickTop="1" x14ac:dyDescent="0.25">
      <c r="B87" s="9" t="s">
        <v>239</v>
      </c>
      <c r="C87" s="6"/>
      <c r="D87" s="6"/>
      <c r="E87" s="93"/>
      <c r="F87" s="93"/>
      <c r="G87" s="105">
        <f>+'Function-Classif'!F87</f>
        <v>7089457179.404108</v>
      </c>
      <c r="H87" s="21">
        <f>H76+H85</f>
        <v>5997660369.5440493</v>
      </c>
      <c r="I87" s="21">
        <f t="shared" ref="I87:J87" si="181">I76+I85</f>
        <v>0</v>
      </c>
      <c r="J87" s="21">
        <f t="shared" si="181"/>
        <v>1091796809.8600583</v>
      </c>
      <c r="K87" s="21"/>
      <c r="L87" s="21">
        <f t="shared" ref="L87:BF87" si="182">L76+L85</f>
        <v>2290342297.8724642</v>
      </c>
      <c r="M87" s="21">
        <f t="shared" si="182"/>
        <v>0</v>
      </c>
      <c r="N87" s="21">
        <f t="shared" si="182"/>
        <v>750154471.90762937</v>
      </c>
      <c r="O87" s="21">
        <f t="shared" si="182"/>
        <v>0</v>
      </c>
      <c r="P87" s="21">
        <f t="shared" si="182"/>
        <v>632331264.16054082</v>
      </c>
      <c r="Q87" s="21">
        <f t="shared" si="182"/>
        <v>0</v>
      </c>
      <c r="R87" s="21">
        <f t="shared" si="182"/>
        <v>169387950.58022055</v>
      </c>
      <c r="S87" s="21">
        <f t="shared" si="182"/>
        <v>0</v>
      </c>
      <c r="T87" s="21">
        <f t="shared" si="182"/>
        <v>53863026.425447159</v>
      </c>
      <c r="U87" s="21">
        <f t="shared" si="182"/>
        <v>0</v>
      </c>
      <c r="V87" s="21">
        <f t="shared" si="182"/>
        <v>1560989.2225556741</v>
      </c>
      <c r="W87" s="21">
        <f t="shared" si="182"/>
        <v>0</v>
      </c>
      <c r="X87" s="21">
        <f t="shared" si="182"/>
        <v>667378303.68914068</v>
      </c>
      <c r="Y87" s="21">
        <f t="shared" si="182"/>
        <v>0</v>
      </c>
      <c r="Z87" s="21">
        <f t="shared" si="182"/>
        <v>12546398.316508349</v>
      </c>
      <c r="AA87" s="21">
        <f t="shared" si="182"/>
        <v>0</v>
      </c>
      <c r="AB87" s="21">
        <f t="shared" si="182"/>
        <v>49926427.750781767</v>
      </c>
      <c r="AC87" s="21">
        <f t="shared" si="182"/>
        <v>0</v>
      </c>
      <c r="AD87" s="21">
        <f t="shared" si="182"/>
        <v>1368304.366743309</v>
      </c>
      <c r="AE87" s="21">
        <f t="shared" si="182"/>
        <v>0</v>
      </c>
      <c r="AF87" s="21">
        <f t="shared" si="182"/>
        <v>514585028.98920757</v>
      </c>
      <c r="AG87" s="21">
        <f t="shared" si="182"/>
        <v>0</v>
      </c>
      <c r="AH87" s="21">
        <f t="shared" si="182"/>
        <v>2004974.8576362606</v>
      </c>
      <c r="AI87" s="21">
        <f t="shared" si="182"/>
        <v>0</v>
      </c>
      <c r="AJ87" s="21">
        <f t="shared" si="182"/>
        <v>1195717293.5674362</v>
      </c>
      <c r="AK87" s="21">
        <f t="shared" si="182"/>
        <v>0</v>
      </c>
      <c r="AL87" s="21">
        <f t="shared" si="182"/>
        <v>2950300.5180479041</v>
      </c>
      <c r="AM87" s="21">
        <f t="shared" si="182"/>
        <v>0</v>
      </c>
      <c r="AN87" s="21">
        <f t="shared" si="182"/>
        <v>393410637.33597368</v>
      </c>
      <c r="AO87" s="21">
        <f t="shared" si="182"/>
        <v>0</v>
      </c>
      <c r="AP87" s="21">
        <f t="shared" si="182"/>
        <v>1853978.8644621316</v>
      </c>
      <c r="AQ87" s="21">
        <f t="shared" si="182"/>
        <v>0</v>
      </c>
      <c r="AR87" s="21">
        <f t="shared" si="182"/>
        <v>159747600.21606958</v>
      </c>
      <c r="AS87" s="21">
        <f t="shared" si="182"/>
        <v>0</v>
      </c>
      <c r="AT87" s="21">
        <f t="shared" si="182"/>
        <v>78468.527241131073</v>
      </c>
      <c r="AU87" s="21">
        <f t="shared" si="182"/>
        <v>0</v>
      </c>
      <c r="AV87" s="21">
        <f t="shared" si="182"/>
        <v>39785846.162649609</v>
      </c>
      <c r="AW87" s="21">
        <f t="shared" si="182"/>
        <v>0</v>
      </c>
      <c r="AX87" s="21">
        <f t="shared" si="182"/>
        <v>149666204.85921511</v>
      </c>
      <c r="AY87" s="21">
        <f t="shared" si="182"/>
        <v>0</v>
      </c>
      <c r="AZ87" s="21">
        <f t="shared" si="182"/>
        <v>151525.04263022309</v>
      </c>
      <c r="BA87" s="21">
        <f t="shared" si="182"/>
        <v>0</v>
      </c>
      <c r="BB87" s="21">
        <f t="shared" si="182"/>
        <v>1152.6555887086477</v>
      </c>
      <c r="BC87" s="21">
        <f t="shared" si="182"/>
        <v>0</v>
      </c>
      <c r="BD87" s="21">
        <f t="shared" si="182"/>
        <v>421118.33170806168</v>
      </c>
      <c r="BE87" s="21">
        <f t="shared" si="182"/>
        <v>0</v>
      </c>
      <c r="BF87" s="21">
        <f t="shared" si="182"/>
        <v>223615.18420947768</v>
      </c>
      <c r="BH87" s="44">
        <f t="shared" si="163"/>
        <v>0</v>
      </c>
      <c r="BI87" s="44">
        <f t="shared" si="164"/>
        <v>0</v>
      </c>
      <c r="BJ87" s="44">
        <f t="shared" si="165"/>
        <v>0</v>
      </c>
      <c r="BK87" s="44">
        <f t="shared" si="166"/>
        <v>0</v>
      </c>
    </row>
    <row r="88" spans="2:63" x14ac:dyDescent="0.2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2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25">
      <c r="B90" s="13" t="s">
        <v>47</v>
      </c>
      <c r="C90" s="6"/>
      <c r="D90" s="47" t="str">
        <f t="shared" ref="D90:D97" si="183">INDEX(Alloc,$E90,D$1)</f>
        <v>PODRES</v>
      </c>
      <c r="E90" s="93">
        <v>53</v>
      </c>
      <c r="F90" s="93"/>
      <c r="G90" s="105">
        <f>+'Function-Classif'!F90</f>
        <v>1351527013.3723688</v>
      </c>
      <c r="H90" s="21">
        <f>+'Function-Classif'!S90</f>
        <v>1351527013.3723688</v>
      </c>
      <c r="I90" s="21">
        <f>+'Function-Classif'!T90</f>
        <v>0</v>
      </c>
      <c r="J90" s="21">
        <f>+'Function-Classif'!U90</f>
        <v>0</v>
      </c>
      <c r="K90" s="47"/>
      <c r="L90" s="47">
        <f t="shared" ref="L90:N97" si="184">INDEX(Alloc,$E90,L$1)*$G90</f>
        <v>459359457.0044201</v>
      </c>
      <c r="M90" s="47">
        <f t="shared" si="184"/>
        <v>0</v>
      </c>
      <c r="N90" s="47">
        <f t="shared" si="184"/>
        <v>0</v>
      </c>
      <c r="O90" s="47"/>
      <c r="P90" s="47">
        <f t="shared" ref="P90:R97" si="185">INDEX(Alloc,$E90,P$1)*$G90</f>
        <v>137850520.3458392</v>
      </c>
      <c r="Q90" s="47">
        <f t="shared" si="185"/>
        <v>0</v>
      </c>
      <c r="R90" s="47">
        <f t="shared" si="185"/>
        <v>0</v>
      </c>
      <c r="S90" s="47"/>
      <c r="T90" s="47">
        <f t="shared" ref="T90:V97" si="186">INDEX(Alloc,$E90,T$1)*$G90</f>
        <v>11280571.764194522</v>
      </c>
      <c r="U90" s="47">
        <f t="shared" si="186"/>
        <v>0</v>
      </c>
      <c r="V90" s="47">
        <f t="shared" si="186"/>
        <v>0</v>
      </c>
      <c r="W90" s="24"/>
      <c r="X90" s="47">
        <f t="shared" ref="X90:Z97" si="187">INDEX(Alloc,$E90,X$1)*$G90</f>
        <v>160564847.64373544</v>
      </c>
      <c r="Y90" s="47">
        <f t="shared" si="187"/>
        <v>0</v>
      </c>
      <c r="Z90" s="47">
        <f t="shared" si="187"/>
        <v>0</v>
      </c>
      <c r="AB90" s="47">
        <f t="shared" ref="AB90:AD97" si="188">INDEX(Alloc,$E90,AB$1)*$G90</f>
        <v>12192238.275921781</v>
      </c>
      <c r="AC90" s="47">
        <f t="shared" si="188"/>
        <v>0</v>
      </c>
      <c r="AD90" s="47">
        <f t="shared" si="188"/>
        <v>0</v>
      </c>
      <c r="AF90" s="47">
        <f t="shared" ref="AF90:AH97" si="189">INDEX(Alloc,$E90,AF$1)*$G90</f>
        <v>123756126.33011454</v>
      </c>
      <c r="AG90" s="47">
        <f t="shared" si="189"/>
        <v>0</v>
      </c>
      <c r="AH90" s="47">
        <f t="shared" si="189"/>
        <v>0</v>
      </c>
      <c r="AJ90" s="47">
        <f t="shared" ref="AJ90:AL97" si="190">INDEX(Alloc,$E90,AJ$1)*$G90</f>
        <v>296095303.13101912</v>
      </c>
      <c r="AK90" s="47">
        <f t="shared" si="190"/>
        <v>0</v>
      </c>
      <c r="AL90" s="47">
        <f t="shared" si="190"/>
        <v>0</v>
      </c>
      <c r="AN90" s="47">
        <f t="shared" ref="AN90:AP97" si="191">INDEX(Alloc,$E90,AN$1)*$G90</f>
        <v>104579897.94151546</v>
      </c>
      <c r="AO90" s="47">
        <f t="shared" si="191"/>
        <v>0</v>
      </c>
      <c r="AP90" s="47">
        <f t="shared" si="191"/>
        <v>0</v>
      </c>
      <c r="AR90" s="47">
        <f t="shared" ref="AR90:AT97" si="192">INDEX(Alloc,$E90,AR$1)*$G90</f>
        <v>37457149.697165892</v>
      </c>
      <c r="AS90" s="47">
        <f t="shared" si="192"/>
        <v>0</v>
      </c>
      <c r="AT90" s="47">
        <f t="shared" si="192"/>
        <v>0</v>
      </c>
      <c r="AV90" s="47">
        <f t="shared" ref="AV90:AX97" si="193">INDEX(Alloc,$E90,AV$1)*$G90</f>
        <v>8255564.1216933159</v>
      </c>
      <c r="AW90" s="47">
        <f t="shared" si="193"/>
        <v>0</v>
      </c>
      <c r="AX90" s="47">
        <f t="shared" si="193"/>
        <v>0</v>
      </c>
      <c r="AZ90" s="47">
        <f t="shared" ref="AZ90:BB97" si="194">INDEX(Alloc,$E90,AZ$1)*$G90</f>
        <v>29744.42126353204</v>
      </c>
      <c r="BA90" s="47">
        <f t="shared" si="194"/>
        <v>0</v>
      </c>
      <c r="BB90" s="47">
        <f t="shared" si="194"/>
        <v>0</v>
      </c>
      <c r="BD90" s="47">
        <f t="shared" ref="BD90:BF97" si="195">INDEX(Alloc,$E90,BD$1)*$G90</f>
        <v>105592.69548553873</v>
      </c>
      <c r="BE90" s="47">
        <f t="shared" si="195"/>
        <v>0</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25">
      <c r="B91" s="13" t="s">
        <v>48</v>
      </c>
      <c r="C91" s="6"/>
      <c r="D91" s="47" t="str">
        <f t="shared" si="183"/>
        <v>PODRES</v>
      </c>
      <c r="E91" s="93">
        <v>53</v>
      </c>
      <c r="F91" s="93"/>
      <c r="G91" s="105">
        <f>+'Function-Classif'!F91</f>
        <v>11357149.970204098</v>
      </c>
      <c r="H91" s="21">
        <f>+'Function-Classif'!S91</f>
        <v>11357149.970204098</v>
      </c>
      <c r="I91" s="21">
        <f>+'Function-Classif'!T91</f>
        <v>0</v>
      </c>
      <c r="J91" s="21">
        <f>+'Function-Classif'!U91</f>
        <v>0</v>
      </c>
      <c r="K91" s="47"/>
      <c r="L91" s="47">
        <f t="shared" si="184"/>
        <v>3860088.7676030076</v>
      </c>
      <c r="M91" s="47">
        <f t="shared" si="184"/>
        <v>0</v>
      </c>
      <c r="N91" s="47">
        <f t="shared" si="184"/>
        <v>0</v>
      </c>
      <c r="O91" s="47"/>
      <c r="P91" s="47">
        <f t="shared" si="185"/>
        <v>1158385.3060634464</v>
      </c>
      <c r="Q91" s="47">
        <f t="shared" si="185"/>
        <v>0</v>
      </c>
      <c r="R91" s="47">
        <f t="shared" si="185"/>
        <v>0</v>
      </c>
      <c r="S91" s="47"/>
      <c r="T91" s="47">
        <f t="shared" si="186"/>
        <v>94792.885386678608</v>
      </c>
      <c r="U91" s="47">
        <f t="shared" si="186"/>
        <v>0</v>
      </c>
      <c r="V91" s="47">
        <f t="shared" si="186"/>
        <v>0</v>
      </c>
      <c r="W91" s="24"/>
      <c r="X91" s="47">
        <f t="shared" si="187"/>
        <v>1349258.3104814745</v>
      </c>
      <c r="Y91" s="47">
        <f t="shared" si="187"/>
        <v>0</v>
      </c>
      <c r="Z91" s="47">
        <f t="shared" si="187"/>
        <v>0</v>
      </c>
      <c r="AB91" s="47">
        <f t="shared" si="188"/>
        <v>102453.80018457369</v>
      </c>
      <c r="AC91" s="47">
        <f t="shared" si="188"/>
        <v>0</v>
      </c>
      <c r="AD91" s="47">
        <f t="shared" si="188"/>
        <v>0</v>
      </c>
      <c r="AF91" s="47">
        <f t="shared" si="189"/>
        <v>1039947.3133397084</v>
      </c>
      <c r="AG91" s="47">
        <f t="shared" si="189"/>
        <v>0</v>
      </c>
      <c r="AH91" s="47">
        <f t="shared" si="189"/>
        <v>0</v>
      </c>
      <c r="AJ91" s="47">
        <f t="shared" si="190"/>
        <v>2488147.6506644702</v>
      </c>
      <c r="AK91" s="47">
        <f t="shared" si="190"/>
        <v>0</v>
      </c>
      <c r="AL91" s="47">
        <f t="shared" si="190"/>
        <v>0</v>
      </c>
      <c r="AN91" s="47">
        <f t="shared" si="191"/>
        <v>878805.65688936785</v>
      </c>
      <c r="AO91" s="47">
        <f t="shared" si="191"/>
        <v>0</v>
      </c>
      <c r="AP91" s="47">
        <f t="shared" si="191"/>
        <v>0</v>
      </c>
      <c r="AR91" s="47">
        <f t="shared" si="192"/>
        <v>314759.86965707154</v>
      </c>
      <c r="AS91" s="47">
        <f t="shared" si="192"/>
        <v>0</v>
      </c>
      <c r="AT91" s="47">
        <f t="shared" si="192"/>
        <v>0</v>
      </c>
      <c r="AV91" s="47">
        <f t="shared" si="193"/>
        <v>69373.145257937125</v>
      </c>
      <c r="AW91" s="47">
        <f t="shared" si="193"/>
        <v>0</v>
      </c>
      <c r="AX91" s="47">
        <f t="shared" si="193"/>
        <v>0</v>
      </c>
      <c r="AZ91" s="47">
        <f t="shared" si="194"/>
        <v>249.94828051859892</v>
      </c>
      <c r="BA91" s="47">
        <f t="shared" si="194"/>
        <v>0</v>
      </c>
      <c r="BB91" s="47">
        <f t="shared" si="194"/>
        <v>0</v>
      </c>
      <c r="BD91" s="47">
        <f t="shared" si="195"/>
        <v>887.31639584102618</v>
      </c>
      <c r="BE91" s="47">
        <f t="shared" si="195"/>
        <v>0</v>
      </c>
      <c r="BF91" s="47">
        <f t="shared" si="195"/>
        <v>0</v>
      </c>
      <c r="BH91" s="44">
        <f t="shared" si="196"/>
        <v>0</v>
      </c>
      <c r="BI91" s="44">
        <f t="shared" si="197"/>
        <v>0</v>
      </c>
      <c r="BJ91" s="44">
        <f t="shared" si="198"/>
        <v>0</v>
      </c>
      <c r="BK91" s="44">
        <f t="shared" si="199"/>
        <v>0</v>
      </c>
    </row>
    <row r="92" spans="2:63" x14ac:dyDescent="0.25">
      <c r="B92" s="14" t="s">
        <v>49</v>
      </c>
      <c r="C92" s="6"/>
      <c r="D92" s="47" t="str">
        <f t="shared" si="183"/>
        <v>PODRES</v>
      </c>
      <c r="E92" s="93">
        <v>53</v>
      </c>
      <c r="F92" s="93"/>
      <c r="G92" s="105">
        <f>+'Function-Classif'!F92</f>
        <v>279457486.12209612</v>
      </c>
      <c r="H92" s="21">
        <f>+'Function-Classif'!S92</f>
        <v>279457486.12209612</v>
      </c>
      <c r="I92" s="21">
        <f>+'Function-Classif'!T92</f>
        <v>0</v>
      </c>
      <c r="J92" s="21">
        <f>+'Function-Classif'!U92</f>
        <v>0</v>
      </c>
      <c r="K92" s="47"/>
      <c r="L92" s="47">
        <f t="shared" si="184"/>
        <v>94982518.152227134</v>
      </c>
      <c r="M92" s="47">
        <f t="shared" si="184"/>
        <v>0</v>
      </c>
      <c r="N92" s="47">
        <f t="shared" si="184"/>
        <v>0</v>
      </c>
      <c r="O92" s="47"/>
      <c r="P92" s="47">
        <f t="shared" si="185"/>
        <v>28503581.131054495</v>
      </c>
      <c r="Q92" s="47">
        <f t="shared" si="185"/>
        <v>0</v>
      </c>
      <c r="R92" s="47">
        <f t="shared" si="185"/>
        <v>0</v>
      </c>
      <c r="S92" s="47"/>
      <c r="T92" s="47">
        <f t="shared" si="186"/>
        <v>2332502.5663938755</v>
      </c>
      <c r="U92" s="47">
        <f t="shared" si="186"/>
        <v>0</v>
      </c>
      <c r="V92" s="47">
        <f t="shared" si="186"/>
        <v>0</v>
      </c>
      <c r="W92" s="24"/>
      <c r="X92" s="47">
        <f t="shared" si="187"/>
        <v>33200260.326378647</v>
      </c>
      <c r="Y92" s="47">
        <f t="shared" si="187"/>
        <v>0</v>
      </c>
      <c r="Z92" s="47">
        <f t="shared" si="187"/>
        <v>0</v>
      </c>
      <c r="AB92" s="47">
        <f t="shared" si="188"/>
        <v>2521009.3657609751</v>
      </c>
      <c r="AC92" s="47">
        <f t="shared" si="188"/>
        <v>0</v>
      </c>
      <c r="AD92" s="47">
        <f t="shared" si="188"/>
        <v>0</v>
      </c>
      <c r="AF92" s="47">
        <f t="shared" si="189"/>
        <v>25589259.862535741</v>
      </c>
      <c r="AG92" s="47">
        <f t="shared" si="189"/>
        <v>0</v>
      </c>
      <c r="AH92" s="47">
        <f t="shared" si="189"/>
        <v>0</v>
      </c>
      <c r="AJ92" s="47">
        <f t="shared" si="190"/>
        <v>61224117.791833341</v>
      </c>
      <c r="AK92" s="47">
        <f t="shared" si="190"/>
        <v>0</v>
      </c>
      <c r="AL92" s="47">
        <f t="shared" si="190"/>
        <v>0</v>
      </c>
      <c r="AN92" s="47">
        <f t="shared" si="191"/>
        <v>21624159.257251281</v>
      </c>
      <c r="AO92" s="47">
        <f t="shared" si="191"/>
        <v>0</v>
      </c>
      <c r="AP92" s="47">
        <f t="shared" si="191"/>
        <v>0</v>
      </c>
      <c r="AR92" s="47">
        <f t="shared" si="192"/>
        <v>7745077.0780746415</v>
      </c>
      <c r="AS92" s="47">
        <f t="shared" si="192"/>
        <v>0</v>
      </c>
      <c r="AT92" s="47">
        <f t="shared" si="192"/>
        <v>0</v>
      </c>
      <c r="AV92" s="47">
        <f t="shared" si="193"/>
        <v>1707016.7100926046</v>
      </c>
      <c r="AW92" s="47">
        <f t="shared" si="193"/>
        <v>0</v>
      </c>
      <c r="AX92" s="47">
        <f t="shared" si="193"/>
        <v>0</v>
      </c>
      <c r="AZ92" s="47">
        <f t="shared" si="194"/>
        <v>6150.30340512558</v>
      </c>
      <c r="BA92" s="47">
        <f t="shared" si="194"/>
        <v>0</v>
      </c>
      <c r="BB92" s="47">
        <f t="shared" si="194"/>
        <v>0</v>
      </c>
      <c r="BD92" s="47">
        <f t="shared" si="195"/>
        <v>21833.577088195809</v>
      </c>
      <c r="BE92" s="47">
        <f t="shared" si="195"/>
        <v>0</v>
      </c>
      <c r="BF92" s="47">
        <f t="shared" si="195"/>
        <v>0</v>
      </c>
      <c r="BH92" s="44">
        <f t="shared" si="196"/>
        <v>0</v>
      </c>
      <c r="BI92" s="44">
        <f t="shared" si="197"/>
        <v>0</v>
      </c>
      <c r="BJ92" s="44">
        <f t="shared" si="198"/>
        <v>0</v>
      </c>
      <c r="BK92" s="44">
        <f t="shared" si="199"/>
        <v>0</v>
      </c>
    </row>
    <row r="93" spans="2:63" x14ac:dyDescent="0.2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2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25">
      <c r="B95" s="6" t="s">
        <v>52</v>
      </c>
      <c r="C95" s="6"/>
      <c r="D95" s="47" t="str">
        <f t="shared" si="183"/>
        <v>Dist</v>
      </c>
      <c r="E95" s="93">
        <v>26</v>
      </c>
      <c r="F95" s="93"/>
      <c r="G95" s="105">
        <f>+'Function-Classif'!F95</f>
        <v>637170341.02388442</v>
      </c>
      <c r="H95" s="21">
        <f>+'Function-Classif'!S95</f>
        <v>259981606.41528511</v>
      </c>
      <c r="I95" s="21">
        <f>+'Function-Classif'!T95</f>
        <v>0</v>
      </c>
      <c r="J95" s="21">
        <f>+'Function-Classif'!U95</f>
        <v>377188734.60859925</v>
      </c>
      <c r="K95" s="47"/>
      <c r="L95" s="47">
        <f t="shared" si="184"/>
        <v>150387919.87744251</v>
      </c>
      <c r="M95" s="47">
        <f t="shared" si="184"/>
        <v>0</v>
      </c>
      <c r="N95" s="47">
        <f t="shared" si="184"/>
        <v>259159775.39455166</v>
      </c>
      <c r="O95" s="47"/>
      <c r="P95" s="47">
        <f t="shared" si="185"/>
        <v>32672288.573451843</v>
      </c>
      <c r="Q95" s="47">
        <f t="shared" si="185"/>
        <v>0</v>
      </c>
      <c r="R95" s="47">
        <f t="shared" si="185"/>
        <v>58519338.177482523</v>
      </c>
      <c r="S95" s="47"/>
      <c r="T95" s="47">
        <f t="shared" si="186"/>
        <v>2804104.502907034</v>
      </c>
      <c r="U95" s="47">
        <f t="shared" si="186"/>
        <v>0</v>
      </c>
      <c r="V95" s="47">
        <f t="shared" si="186"/>
        <v>539283.08296568855</v>
      </c>
      <c r="W95" s="24"/>
      <c r="X95" s="47">
        <f t="shared" si="187"/>
        <v>22961652.694859877</v>
      </c>
      <c r="Y95" s="47">
        <f t="shared" si="187"/>
        <v>0</v>
      </c>
      <c r="Z95" s="47">
        <f t="shared" si="187"/>
        <v>4334469.6212345744</v>
      </c>
      <c r="AB95" s="47">
        <f t="shared" si="188"/>
        <v>1342248.8830948237</v>
      </c>
      <c r="AC95" s="47">
        <f t="shared" si="188"/>
        <v>0</v>
      </c>
      <c r="AD95" s="47">
        <f t="shared" si="188"/>
        <v>472715.24150861189</v>
      </c>
      <c r="AF95" s="47">
        <f t="shared" si="189"/>
        <v>17339115.319120456</v>
      </c>
      <c r="AG95" s="47">
        <f t="shared" si="189"/>
        <v>0</v>
      </c>
      <c r="AH95" s="47">
        <f t="shared" si="189"/>
        <v>692669.11447635642</v>
      </c>
      <c r="AJ95" s="47">
        <f t="shared" si="190"/>
        <v>30564014.698282283</v>
      </c>
      <c r="AK95" s="47">
        <f t="shared" si="190"/>
        <v>0</v>
      </c>
      <c r="AL95" s="47">
        <f t="shared" si="190"/>
        <v>1019255.6976423297</v>
      </c>
      <c r="AN95" s="47">
        <f t="shared" si="191"/>
        <v>0</v>
      </c>
      <c r="AO95" s="47">
        <f t="shared" si="191"/>
        <v>0</v>
      </c>
      <c r="AP95" s="47">
        <f t="shared" si="191"/>
        <v>640503.74168723985</v>
      </c>
      <c r="AR95" s="47">
        <f t="shared" si="192"/>
        <v>0</v>
      </c>
      <c r="AS95" s="47">
        <f t="shared" si="192"/>
        <v>0</v>
      </c>
      <c r="AT95" s="47">
        <f t="shared" si="192"/>
        <v>27108.931102735409</v>
      </c>
      <c r="AV95" s="47">
        <f t="shared" si="193"/>
        <v>1890087.7978861341</v>
      </c>
      <c r="AW95" s="47">
        <f t="shared" si="193"/>
        <v>0</v>
      </c>
      <c r="AX95" s="47">
        <f t="shared" si="193"/>
        <v>51705963.888788573</v>
      </c>
      <c r="AZ95" s="47">
        <f t="shared" si="194"/>
        <v>7916.9175803277622</v>
      </c>
      <c r="BA95" s="47">
        <f t="shared" si="194"/>
        <v>0</v>
      </c>
      <c r="BB95" s="47">
        <f t="shared" si="194"/>
        <v>398.21393414794056</v>
      </c>
      <c r="BD95" s="47">
        <f t="shared" si="195"/>
        <v>12257.150659836405</v>
      </c>
      <c r="BE95" s="47">
        <f t="shared" si="195"/>
        <v>0</v>
      </c>
      <c r="BF95" s="47">
        <f t="shared" si="195"/>
        <v>77253.503224700486</v>
      </c>
      <c r="BH95" s="44">
        <f t="shared" si="196"/>
        <v>0</v>
      </c>
      <c r="BI95" s="44">
        <f t="shared" si="197"/>
        <v>0</v>
      </c>
      <c r="BJ95" s="44">
        <f t="shared" si="198"/>
        <v>0</v>
      </c>
      <c r="BK95" s="44">
        <f t="shared" si="199"/>
        <v>0</v>
      </c>
    </row>
    <row r="96" spans="2:63" x14ac:dyDescent="0.25">
      <c r="B96" s="13" t="s">
        <v>53</v>
      </c>
      <c r="C96" s="6"/>
      <c r="D96" s="47" t="str">
        <f t="shared" si="183"/>
        <v>PT&amp;D</v>
      </c>
      <c r="E96" s="93">
        <v>23</v>
      </c>
      <c r="F96" s="93"/>
      <c r="G96" s="105">
        <f>+'Function-Classif'!F96</f>
        <v>60263983.794971846</v>
      </c>
      <c r="H96" s="21">
        <f>+'Function-Classif'!S96</f>
        <v>51029820.001246095</v>
      </c>
      <c r="I96" s="21">
        <f>+'Function-Classif'!T96</f>
        <v>0</v>
      </c>
      <c r="J96" s="21">
        <f>+'Function-Classif'!U96</f>
        <v>9234163.7937257495</v>
      </c>
      <c r="K96" s="47"/>
      <c r="L96" s="47">
        <f t="shared" si="184"/>
        <v>19463601.301073939</v>
      </c>
      <c r="M96" s="47">
        <f t="shared" si="184"/>
        <v>0</v>
      </c>
      <c r="N96" s="47">
        <f t="shared" si="184"/>
        <v>6344632.2627364798</v>
      </c>
      <c r="O96" s="47"/>
      <c r="P96" s="47">
        <f t="shared" si="185"/>
        <v>5378115.3174537802</v>
      </c>
      <c r="Q96" s="47">
        <f t="shared" si="185"/>
        <v>0</v>
      </c>
      <c r="R96" s="47">
        <f t="shared" si="185"/>
        <v>1432643.9372375212</v>
      </c>
      <c r="S96" s="47"/>
      <c r="T96" s="47">
        <f t="shared" si="186"/>
        <v>457859.28128662443</v>
      </c>
      <c r="U96" s="47">
        <f t="shared" si="186"/>
        <v>0</v>
      </c>
      <c r="V96" s="47">
        <f t="shared" si="186"/>
        <v>13202.484227048888</v>
      </c>
      <c r="W96" s="24"/>
      <c r="X96" s="47">
        <f t="shared" si="187"/>
        <v>5683283.2599181663</v>
      </c>
      <c r="Y96" s="47">
        <f t="shared" si="187"/>
        <v>0</v>
      </c>
      <c r="Z96" s="47">
        <f t="shared" si="187"/>
        <v>106114.52243647142</v>
      </c>
      <c r="AB96" s="47">
        <f t="shared" si="188"/>
        <v>425195.79674275802</v>
      </c>
      <c r="AC96" s="47">
        <f t="shared" si="188"/>
        <v>0</v>
      </c>
      <c r="AD96" s="47">
        <f t="shared" si="188"/>
        <v>11572.800477221968</v>
      </c>
      <c r="AF96" s="47">
        <f t="shared" si="189"/>
        <v>4382187.5925430087</v>
      </c>
      <c r="AG96" s="47">
        <f t="shared" si="189"/>
        <v>0</v>
      </c>
      <c r="AH96" s="47">
        <f t="shared" si="189"/>
        <v>16957.611590830966</v>
      </c>
      <c r="AJ96" s="47">
        <f t="shared" si="190"/>
        <v>10185518.131700562</v>
      </c>
      <c r="AK96" s="47">
        <f t="shared" si="190"/>
        <v>0</v>
      </c>
      <c r="AL96" s="47">
        <f t="shared" si="190"/>
        <v>24952.956427725992</v>
      </c>
      <c r="AN96" s="47">
        <f t="shared" si="191"/>
        <v>3352733.2358928197</v>
      </c>
      <c r="AO96" s="47">
        <f t="shared" si="191"/>
        <v>0</v>
      </c>
      <c r="AP96" s="47">
        <f t="shared" si="191"/>
        <v>15680.522556887994</v>
      </c>
      <c r="AR96" s="47">
        <f t="shared" si="192"/>
        <v>1358139.2884352156</v>
      </c>
      <c r="AS96" s="47">
        <f t="shared" si="192"/>
        <v>0</v>
      </c>
      <c r="AT96" s="47">
        <f t="shared" si="192"/>
        <v>663.66857519020436</v>
      </c>
      <c r="AV96" s="47">
        <f t="shared" si="193"/>
        <v>338309.8385750762</v>
      </c>
      <c r="AW96" s="47">
        <f t="shared" si="193"/>
        <v>0</v>
      </c>
      <c r="AX96" s="47">
        <f t="shared" si="193"/>
        <v>1265841.9932848578</v>
      </c>
      <c r="AZ96" s="47">
        <f t="shared" si="194"/>
        <v>1287.6798661195119</v>
      </c>
      <c r="BA96" s="47">
        <f t="shared" si="194"/>
        <v>0</v>
      </c>
      <c r="BB96" s="47">
        <f t="shared" si="194"/>
        <v>9.7488932077510917</v>
      </c>
      <c r="BD96" s="47">
        <f t="shared" si="195"/>
        <v>3589.2777580366819</v>
      </c>
      <c r="BE96" s="47">
        <f t="shared" si="195"/>
        <v>0</v>
      </c>
      <c r="BF96" s="47">
        <f t="shared" si="195"/>
        <v>1891.2852823037122</v>
      </c>
      <c r="BH96" s="44">
        <f t="shared" si="196"/>
        <v>0</v>
      </c>
      <c r="BI96" s="44">
        <f t="shared" si="197"/>
        <v>0</v>
      </c>
      <c r="BJ96" s="44">
        <f t="shared" si="198"/>
        <v>0</v>
      </c>
      <c r="BK96" s="44">
        <f t="shared" si="199"/>
        <v>0</v>
      </c>
    </row>
    <row r="97" spans="2:63" x14ac:dyDescent="0.25">
      <c r="B97" s="64" t="s">
        <v>54</v>
      </c>
      <c r="C97" s="30"/>
      <c r="D97" s="47" t="str">
        <f t="shared" si="183"/>
        <v>PT&amp;D</v>
      </c>
      <c r="E97" s="94">
        <v>23</v>
      </c>
      <c r="F97" s="94"/>
      <c r="G97" s="105">
        <f>+'Function-Classif'!F97</f>
        <v>51974185.381172702</v>
      </c>
      <c r="H97" s="31">
        <f>+'Function-Classif'!S97</f>
        <v>44010255.507435106</v>
      </c>
      <c r="I97" s="31">
        <f>+'Function-Classif'!T97</f>
        <v>0</v>
      </c>
      <c r="J97" s="31">
        <f>+'Function-Classif'!U97</f>
        <v>7963929.8737376025</v>
      </c>
      <c r="K97" s="65"/>
      <c r="L97" s="47">
        <f t="shared" si="184"/>
        <v>16786225.511557616</v>
      </c>
      <c r="M97" s="47">
        <f t="shared" si="184"/>
        <v>0</v>
      </c>
      <c r="N97" s="47">
        <f t="shared" si="184"/>
        <v>5471876.7766950792</v>
      </c>
      <c r="O97" s="47"/>
      <c r="P97" s="47">
        <f t="shared" si="185"/>
        <v>4638312.0548693202</v>
      </c>
      <c r="Q97" s="47">
        <f t="shared" si="185"/>
        <v>0</v>
      </c>
      <c r="R97" s="47">
        <f t="shared" si="185"/>
        <v>1235572.1757878331</v>
      </c>
      <c r="S97" s="47"/>
      <c r="T97" s="47">
        <f t="shared" si="186"/>
        <v>394877.033769331</v>
      </c>
      <c r="U97" s="47">
        <f t="shared" si="186"/>
        <v>0</v>
      </c>
      <c r="V97" s="47">
        <f t="shared" si="186"/>
        <v>11386.375733857474</v>
      </c>
      <c r="W97" s="24"/>
      <c r="X97" s="47">
        <f t="shared" si="187"/>
        <v>4901501.6785091432</v>
      </c>
      <c r="Y97" s="47">
        <f t="shared" si="187"/>
        <v>0</v>
      </c>
      <c r="Z97" s="47">
        <f t="shared" si="187"/>
        <v>91517.61157230266</v>
      </c>
      <c r="AB97" s="47">
        <f t="shared" si="188"/>
        <v>366706.6757217499</v>
      </c>
      <c r="AC97" s="47">
        <f t="shared" si="188"/>
        <v>0</v>
      </c>
      <c r="AD97" s="47">
        <f t="shared" si="188"/>
        <v>9980.8681654504853</v>
      </c>
      <c r="AF97" s="47">
        <f t="shared" si="189"/>
        <v>3779382.2440412333</v>
      </c>
      <c r="AG97" s="47">
        <f t="shared" si="189"/>
        <v>0</v>
      </c>
      <c r="AH97" s="47">
        <f t="shared" si="189"/>
        <v>14624.954955555195</v>
      </c>
      <c r="AJ97" s="47">
        <f t="shared" si="190"/>
        <v>8784417.7275328115</v>
      </c>
      <c r="AK97" s="47">
        <f t="shared" si="190"/>
        <v>0</v>
      </c>
      <c r="AL97" s="47">
        <f t="shared" si="190"/>
        <v>21520.475440111277</v>
      </c>
      <c r="AN97" s="47">
        <f t="shared" si="191"/>
        <v>2891537.6608482949</v>
      </c>
      <c r="AO97" s="47">
        <f t="shared" si="191"/>
        <v>0</v>
      </c>
      <c r="AP97" s="47">
        <f t="shared" si="191"/>
        <v>13523.53984791419</v>
      </c>
      <c r="AR97" s="47">
        <f t="shared" si="192"/>
        <v>1171316.2440561296</v>
      </c>
      <c r="AS97" s="47">
        <f t="shared" si="192"/>
        <v>0</v>
      </c>
      <c r="AT97" s="47">
        <f t="shared" si="192"/>
        <v>572.37559461630588</v>
      </c>
      <c r="AV97" s="47">
        <f t="shared" si="193"/>
        <v>291772.58387359878</v>
      </c>
      <c r="AW97" s="47">
        <f t="shared" si="193"/>
        <v>0</v>
      </c>
      <c r="AX97" s="47">
        <f t="shared" si="193"/>
        <v>1091715.1883966504</v>
      </c>
      <c r="AZ97" s="47">
        <f t="shared" si="194"/>
        <v>1110.5490851881445</v>
      </c>
      <c r="BA97" s="47">
        <f t="shared" si="194"/>
        <v>0</v>
      </c>
      <c r="BB97" s="47">
        <f t="shared" si="194"/>
        <v>8.4078540934956685</v>
      </c>
      <c r="BD97" s="47">
        <f t="shared" si="195"/>
        <v>3095.5435706904482</v>
      </c>
      <c r="BE97" s="47">
        <f t="shared" si="195"/>
        <v>0</v>
      </c>
      <c r="BF97" s="47">
        <f t="shared" si="195"/>
        <v>1631.1236941381599</v>
      </c>
      <c r="BH97" s="44">
        <f t="shared" si="196"/>
        <v>0</v>
      </c>
      <c r="BI97" s="44">
        <f t="shared" si="197"/>
        <v>0</v>
      </c>
      <c r="BJ97" s="44">
        <f t="shared" si="198"/>
        <v>0</v>
      </c>
      <c r="BK97" s="44">
        <f t="shared" si="199"/>
        <v>0</v>
      </c>
    </row>
    <row r="98" spans="2:63" x14ac:dyDescent="0.25">
      <c r="B98" s="6" t="s">
        <v>55</v>
      </c>
      <c r="C98" s="6"/>
      <c r="D98" s="6"/>
      <c r="E98" s="93"/>
      <c r="F98" s="93"/>
      <c r="G98" s="105">
        <f>+'Function-Classif'!F98</f>
        <v>2699542764.4345698</v>
      </c>
      <c r="H98" s="21">
        <f>SUM(H90:H97)</f>
        <v>2305155936.1585073</v>
      </c>
      <c r="I98" s="21">
        <f t="shared" ref="I98:J98" si="200">SUM(I90:I97)</f>
        <v>0</v>
      </c>
      <c r="J98" s="21">
        <f t="shared" si="200"/>
        <v>394386828.27606255</v>
      </c>
      <c r="K98" s="21"/>
      <c r="L98" s="21">
        <f t="shared" ref="L98:BF98" si="201">SUM(L90:L97)</f>
        <v>875756204.17222011</v>
      </c>
      <c r="M98" s="21">
        <f t="shared" si="201"/>
        <v>0</v>
      </c>
      <c r="N98" s="21">
        <f t="shared" si="201"/>
        <v>270976284.43398321</v>
      </c>
      <c r="O98" s="21">
        <f t="shared" si="201"/>
        <v>0</v>
      </c>
      <c r="P98" s="21">
        <f t="shared" si="201"/>
        <v>243345320.88397345</v>
      </c>
      <c r="Q98" s="21">
        <f t="shared" si="201"/>
        <v>0</v>
      </c>
      <c r="R98" s="21">
        <f t="shared" si="201"/>
        <v>61187554.290507883</v>
      </c>
      <c r="S98" s="21">
        <f t="shared" si="201"/>
        <v>0</v>
      </c>
      <c r="T98" s="21">
        <f t="shared" si="201"/>
        <v>20564429.375072524</v>
      </c>
      <c r="U98" s="21">
        <f t="shared" si="201"/>
        <v>0</v>
      </c>
      <c r="V98" s="21">
        <f t="shared" si="201"/>
        <v>563871.94292659499</v>
      </c>
      <c r="W98" s="21">
        <f t="shared" si="201"/>
        <v>0</v>
      </c>
      <c r="X98" s="21">
        <f t="shared" si="201"/>
        <v>257880536.65983346</v>
      </c>
      <c r="Y98" s="21">
        <f t="shared" si="201"/>
        <v>0</v>
      </c>
      <c r="Z98" s="21">
        <f t="shared" si="201"/>
        <v>4532101.7552433489</v>
      </c>
      <c r="AA98" s="21">
        <f t="shared" si="201"/>
        <v>0</v>
      </c>
      <c r="AB98" s="21">
        <f t="shared" si="201"/>
        <v>19247727.761810727</v>
      </c>
      <c r="AC98" s="21">
        <f t="shared" si="201"/>
        <v>0</v>
      </c>
      <c r="AD98" s="21">
        <f t="shared" si="201"/>
        <v>494268.9101512843</v>
      </c>
      <c r="AE98" s="21">
        <f t="shared" si="201"/>
        <v>0</v>
      </c>
      <c r="AF98" s="21">
        <f t="shared" si="201"/>
        <v>198469947.13068095</v>
      </c>
      <c r="AG98" s="21">
        <f t="shared" si="201"/>
        <v>0</v>
      </c>
      <c r="AH98" s="21">
        <f t="shared" si="201"/>
        <v>724251.68102274253</v>
      </c>
      <c r="AI98" s="21">
        <f t="shared" si="201"/>
        <v>0</v>
      </c>
      <c r="AJ98" s="21">
        <f t="shared" si="201"/>
        <v>461665857.09160131</v>
      </c>
      <c r="AK98" s="21">
        <f t="shared" si="201"/>
        <v>0</v>
      </c>
      <c r="AL98" s="21">
        <f t="shared" si="201"/>
        <v>1065729.1295101671</v>
      </c>
      <c r="AM98" s="21">
        <f t="shared" si="201"/>
        <v>0</v>
      </c>
      <c r="AN98" s="21">
        <f t="shared" si="201"/>
        <v>152476890.35888809</v>
      </c>
      <c r="AO98" s="21">
        <f t="shared" si="201"/>
        <v>0</v>
      </c>
      <c r="AP98" s="21">
        <f t="shared" si="201"/>
        <v>669707.80409204203</v>
      </c>
      <c r="AQ98" s="21">
        <f t="shared" si="201"/>
        <v>0</v>
      </c>
      <c r="AR98" s="21">
        <f t="shared" si="201"/>
        <v>60708066.220059082</v>
      </c>
      <c r="AS98" s="21">
        <f t="shared" si="201"/>
        <v>0</v>
      </c>
      <c r="AT98" s="21">
        <f t="shared" si="201"/>
        <v>28344.97527254192</v>
      </c>
      <c r="AU98" s="21">
        <f t="shared" si="201"/>
        <v>0</v>
      </c>
      <c r="AV98" s="21">
        <f t="shared" si="201"/>
        <v>14822997.784046249</v>
      </c>
      <c r="AW98" s="21">
        <f t="shared" si="201"/>
        <v>0</v>
      </c>
      <c r="AX98" s="21">
        <f t="shared" si="201"/>
        <v>54063521.07047008</v>
      </c>
      <c r="AY98" s="21">
        <f t="shared" si="201"/>
        <v>0</v>
      </c>
      <c r="AZ98" s="21">
        <f t="shared" si="201"/>
        <v>55971.715722402863</v>
      </c>
      <c r="BA98" s="21">
        <f t="shared" si="201"/>
        <v>0</v>
      </c>
      <c r="BB98" s="21">
        <f t="shared" si="201"/>
        <v>416.37068144918732</v>
      </c>
      <c r="BC98" s="21">
        <f t="shared" si="201"/>
        <v>0</v>
      </c>
      <c r="BD98" s="21">
        <f t="shared" si="201"/>
        <v>161987.00459820474</v>
      </c>
      <c r="BE98" s="21">
        <f t="shared" si="201"/>
        <v>0</v>
      </c>
      <c r="BF98" s="21">
        <f t="shared" si="201"/>
        <v>80775.912201142361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75" thickBot="1" x14ac:dyDescent="0.3">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75" thickTop="1" x14ac:dyDescent="0.25">
      <c r="B100" s="7" t="s">
        <v>56</v>
      </c>
      <c r="C100" s="6"/>
      <c r="D100" s="6"/>
      <c r="E100" s="93"/>
      <c r="F100" s="93"/>
      <c r="G100" s="105">
        <f>+'Function-Classif'!F100</f>
        <v>4389914414.9695377</v>
      </c>
      <c r="H100" s="21">
        <f>H87-H98</f>
        <v>3692504433.3855419</v>
      </c>
      <c r="I100" s="21">
        <f t="shared" ref="I100:J100" si="206">I87-I98</f>
        <v>0</v>
      </c>
      <c r="J100" s="21">
        <f t="shared" si="206"/>
        <v>697409981.58399582</v>
      </c>
      <c r="K100" s="21"/>
      <c r="L100" s="21">
        <f t="shared" ref="L100:BF100" si="207">L87-L98</f>
        <v>1414586093.7002439</v>
      </c>
      <c r="M100" s="21">
        <f t="shared" si="207"/>
        <v>0</v>
      </c>
      <c r="N100" s="21">
        <f t="shared" si="207"/>
        <v>479178187.47364616</v>
      </c>
      <c r="O100" s="21">
        <f t="shared" si="207"/>
        <v>0</v>
      </c>
      <c r="P100" s="21">
        <f t="shared" si="207"/>
        <v>388985943.27656734</v>
      </c>
      <c r="Q100" s="21">
        <f t="shared" si="207"/>
        <v>0</v>
      </c>
      <c r="R100" s="21">
        <f t="shared" si="207"/>
        <v>108200396.28971267</v>
      </c>
      <c r="S100" s="21">
        <f t="shared" si="207"/>
        <v>0</v>
      </c>
      <c r="T100" s="21">
        <f t="shared" si="207"/>
        <v>33298597.050374635</v>
      </c>
      <c r="U100" s="21">
        <f t="shared" si="207"/>
        <v>0</v>
      </c>
      <c r="V100" s="21">
        <f t="shared" si="207"/>
        <v>997117.27962907916</v>
      </c>
      <c r="W100" s="21">
        <f t="shared" si="207"/>
        <v>0</v>
      </c>
      <c r="X100" s="21">
        <f t="shared" si="207"/>
        <v>409497767.02930725</v>
      </c>
      <c r="Y100" s="21">
        <f t="shared" si="207"/>
        <v>0</v>
      </c>
      <c r="Z100" s="21">
        <f t="shared" si="207"/>
        <v>8014296.5612650001</v>
      </c>
      <c r="AA100" s="21">
        <f t="shared" si="207"/>
        <v>0</v>
      </c>
      <c r="AB100" s="21">
        <f t="shared" si="207"/>
        <v>30678699.98897104</v>
      </c>
      <c r="AC100" s="21">
        <f t="shared" si="207"/>
        <v>0</v>
      </c>
      <c r="AD100" s="21">
        <f t="shared" si="207"/>
        <v>874035.45659202465</v>
      </c>
      <c r="AE100" s="21">
        <f t="shared" si="207"/>
        <v>0</v>
      </c>
      <c r="AF100" s="21">
        <f t="shared" si="207"/>
        <v>316115081.85852659</v>
      </c>
      <c r="AG100" s="21">
        <f t="shared" si="207"/>
        <v>0</v>
      </c>
      <c r="AH100" s="21">
        <f t="shared" si="207"/>
        <v>1280723.176613518</v>
      </c>
      <c r="AI100" s="21">
        <f t="shared" si="207"/>
        <v>0</v>
      </c>
      <c r="AJ100" s="21">
        <f t="shared" si="207"/>
        <v>734051436.47583485</v>
      </c>
      <c r="AK100" s="21">
        <f t="shared" si="207"/>
        <v>0</v>
      </c>
      <c r="AL100" s="21">
        <f t="shared" si="207"/>
        <v>1884571.3885377371</v>
      </c>
      <c r="AM100" s="21">
        <f t="shared" si="207"/>
        <v>0</v>
      </c>
      <c r="AN100" s="21">
        <f t="shared" si="207"/>
        <v>240933746.97708559</v>
      </c>
      <c r="AO100" s="21">
        <f t="shared" si="207"/>
        <v>0</v>
      </c>
      <c r="AP100" s="21">
        <f t="shared" si="207"/>
        <v>1184271.0603700895</v>
      </c>
      <c r="AQ100" s="21">
        <f t="shared" si="207"/>
        <v>0</v>
      </c>
      <c r="AR100" s="21">
        <f t="shared" si="207"/>
        <v>99039533.996010497</v>
      </c>
      <c r="AS100" s="21">
        <f t="shared" si="207"/>
        <v>0</v>
      </c>
      <c r="AT100" s="21">
        <f t="shared" si="207"/>
        <v>50123.551968589149</v>
      </c>
      <c r="AU100" s="21">
        <f t="shared" si="207"/>
        <v>0</v>
      </c>
      <c r="AV100" s="21">
        <f t="shared" si="207"/>
        <v>24962848.378603362</v>
      </c>
      <c r="AW100" s="21">
        <f t="shared" si="207"/>
        <v>0</v>
      </c>
      <c r="AX100" s="21">
        <f t="shared" si="207"/>
        <v>95602683.788745031</v>
      </c>
      <c r="AY100" s="21">
        <f t="shared" si="207"/>
        <v>0</v>
      </c>
      <c r="AZ100" s="21">
        <f t="shared" si="207"/>
        <v>95553.326907820228</v>
      </c>
      <c r="BA100" s="21">
        <f t="shared" si="207"/>
        <v>0</v>
      </c>
      <c r="BB100" s="21">
        <f t="shared" si="207"/>
        <v>736.2849072594604</v>
      </c>
      <c r="BC100" s="21">
        <f t="shared" si="207"/>
        <v>0</v>
      </c>
      <c r="BD100" s="21">
        <f t="shared" si="207"/>
        <v>259131.32710985694</v>
      </c>
      <c r="BE100" s="21">
        <f t="shared" si="207"/>
        <v>0</v>
      </c>
      <c r="BF100" s="21">
        <f t="shared" si="207"/>
        <v>142839.27200833533</v>
      </c>
      <c r="BH100" s="44">
        <f t="shared" si="202"/>
        <v>0</v>
      </c>
      <c r="BI100" s="44">
        <f t="shared" si="203"/>
        <v>0</v>
      </c>
      <c r="BJ100" s="44">
        <f t="shared" si="204"/>
        <v>0</v>
      </c>
      <c r="BK100" s="44">
        <f t="shared" si="205"/>
        <v>0</v>
      </c>
    </row>
    <row r="101" spans="2:63" x14ac:dyDescent="0.2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2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25">
      <c r="B103" s="6" t="s">
        <v>58</v>
      </c>
      <c r="C103" s="6"/>
      <c r="D103" s="47" t="str">
        <f>INDEX(Alloc,$E103,D$1)</f>
        <v>O&amp;MxPurch</v>
      </c>
      <c r="E103" s="93">
        <v>49</v>
      </c>
      <c r="F103" s="93"/>
      <c r="G103" s="105">
        <f>+'Function-Classif'!F103</f>
        <v>106348559.9523263</v>
      </c>
      <c r="H103" s="21">
        <f>+'Function-Classif'!S103</f>
        <v>22211756.532327481</v>
      </c>
      <c r="I103" s="21">
        <f>+'Function-Classif'!T103</f>
        <v>70863851.143333122</v>
      </c>
      <c r="J103" s="21">
        <f>+'Function-Classif'!U103</f>
        <v>13272952.276665695</v>
      </c>
      <c r="K103" s="47"/>
      <c r="L103" s="47">
        <f t="shared" ref="L103:N105" si="208">INDEX(Alloc,$E103,L$1)*$G103</f>
        <v>9062258.0259100441</v>
      </c>
      <c r="M103" s="47">
        <f t="shared" si="208"/>
        <v>23840483.541856833</v>
      </c>
      <c r="N103" s="47">
        <f t="shared" si="208"/>
        <v>9086217.7701716572</v>
      </c>
      <c r="O103" s="47"/>
      <c r="P103" s="47">
        <f t="shared" ref="P103:R105" si="209">INDEX(Alloc,$E103,P$1)*$G103</f>
        <v>2420278.6822683355</v>
      </c>
      <c r="Q103" s="47">
        <f t="shared" si="209"/>
        <v>7105534.1076109074</v>
      </c>
      <c r="R103" s="47">
        <f t="shared" si="209"/>
        <v>2879689.1347031412</v>
      </c>
      <c r="S103" s="47"/>
      <c r="T103" s="47">
        <f t="shared" ref="T103:V105" si="210">INDEX(Alloc,$E103,T$1)*$G103</f>
        <v>209999.51709803997</v>
      </c>
      <c r="U103" s="47">
        <f t="shared" si="210"/>
        <v>594982.0150366982</v>
      </c>
      <c r="V103" s="47">
        <f t="shared" si="210"/>
        <v>77019.903861694853</v>
      </c>
      <c r="W103" s="24"/>
      <c r="X103" s="47">
        <f t="shared" ref="X103:Z105" si="211">INDEX(Alloc,$E103,X$1)*$G103</f>
        <v>2349497.7063839249</v>
      </c>
      <c r="Y103" s="47">
        <f t="shared" si="211"/>
        <v>8366489.4208079632</v>
      </c>
      <c r="Z103" s="47">
        <f t="shared" si="211"/>
        <v>394546.46469386446</v>
      </c>
      <c r="AB103" s="47">
        <f t="shared" ref="AB103:AD105" si="212">INDEX(Alloc,$E103,AB$1)*$G103</f>
        <v>175861.07002802638</v>
      </c>
      <c r="AC103" s="47">
        <f t="shared" si="212"/>
        <v>645908.29669828375</v>
      </c>
      <c r="AD103" s="47">
        <f t="shared" si="212"/>
        <v>39708.294721638042</v>
      </c>
      <c r="AF103" s="47">
        <f t="shared" ref="AF103:AH105" si="213">INDEX(Alloc,$E103,AF$1)*$G103</f>
        <v>1783662.3946305469</v>
      </c>
      <c r="AG103" s="47">
        <f t="shared" si="213"/>
        <v>6522825.2766234465</v>
      </c>
      <c r="AH103" s="47">
        <f t="shared" si="213"/>
        <v>189452.55497260182</v>
      </c>
      <c r="AJ103" s="47">
        <f t="shared" ref="AJ103:AL105" si="214">INDEX(Alloc,$E103,AJ$1)*$G103</f>
        <v>4182306.1445571356</v>
      </c>
      <c r="AK103" s="47">
        <f t="shared" si="214"/>
        <v>15663276.194933377</v>
      </c>
      <c r="AL103" s="47">
        <f t="shared" si="214"/>
        <v>139833.34944210286</v>
      </c>
      <c r="AN103" s="47">
        <f t="shared" ref="AN103:AP105" si="215">INDEX(Alloc,$E103,AN$1)*$G103</f>
        <v>1315861.6375910514</v>
      </c>
      <c r="AO103" s="47">
        <f t="shared" si="215"/>
        <v>5577244.1874604309</v>
      </c>
      <c r="AP103" s="47">
        <f t="shared" si="215"/>
        <v>51517.080409736649</v>
      </c>
      <c r="AR103" s="47">
        <f t="shared" ref="AR103:AT105" si="216">INDEX(Alloc,$E103,AR$1)*$G103</f>
        <v>576314.81657013739</v>
      </c>
      <c r="AS103" s="47">
        <f t="shared" si="216"/>
        <v>2060343.0133021744</v>
      </c>
      <c r="AT103" s="47">
        <f t="shared" si="216"/>
        <v>2436.7508555784702</v>
      </c>
      <c r="AV103" s="47">
        <f t="shared" ref="AV103:AX105" si="217">INDEX(Alloc,$E103,AV$1)*$G103</f>
        <v>133778.40389330758</v>
      </c>
      <c r="AW103" s="47">
        <f t="shared" si="217"/>
        <v>479229.23197507352</v>
      </c>
      <c r="AX103" s="47">
        <f t="shared" si="217"/>
        <v>408104.12627090741</v>
      </c>
      <c r="AZ103" s="47">
        <f t="shared" ref="AZ103:BB105" si="218">INDEX(Alloc,$E103,AZ$1)*$G103</f>
        <v>522.99024322617379</v>
      </c>
      <c r="BA103" s="47">
        <f t="shared" si="218"/>
        <v>1730.1374162643867</v>
      </c>
      <c r="BB103" s="47">
        <f t="shared" si="218"/>
        <v>15.750444044553406</v>
      </c>
      <c r="BD103" s="47">
        <f t="shared" ref="BD103:BF105" si="219">INDEX(Alloc,$E103,BD$1)*$G103</f>
        <v>1415.1431536916868</v>
      </c>
      <c r="BE103" s="47">
        <f t="shared" si="219"/>
        <v>5805.7196116587229</v>
      </c>
      <c r="BF103" s="47">
        <f t="shared" si="219"/>
        <v>4411.0961187218818</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25">
      <c r="B104" s="6" t="s">
        <v>59</v>
      </c>
      <c r="C104" s="6"/>
      <c r="D104" s="47" t="str">
        <f>INDEX(Alloc,$E104,D$1)</f>
        <v>TPIS</v>
      </c>
      <c r="E104" s="93">
        <v>27</v>
      </c>
      <c r="F104" s="93"/>
      <c r="G104" s="105">
        <f>+'Function-Classif'!F104</f>
        <v>119808343.75715747</v>
      </c>
      <c r="H104" s="21">
        <f>+'Function-Classif'!S104</f>
        <v>101450138.26274471</v>
      </c>
      <c r="I104" s="21">
        <f>+'Function-Classif'!T104</f>
        <v>0</v>
      </c>
      <c r="J104" s="21">
        <f>+'Function-Classif'!U104</f>
        <v>18358205.494412761</v>
      </c>
      <c r="K104" s="47"/>
      <c r="L104" s="47">
        <f t="shared" si="208"/>
        <v>38694682.775513299</v>
      </c>
      <c r="M104" s="47">
        <f t="shared" si="208"/>
        <v>0</v>
      </c>
      <c r="N104" s="47">
        <f t="shared" si="208"/>
        <v>12613601.563461347</v>
      </c>
      <c r="O104" s="47"/>
      <c r="P104" s="47">
        <f t="shared" si="209"/>
        <v>10691991.773274861</v>
      </c>
      <c r="Q104" s="47">
        <f t="shared" si="209"/>
        <v>0</v>
      </c>
      <c r="R104" s="47">
        <f t="shared" si="209"/>
        <v>2848202.8679198138</v>
      </c>
      <c r="S104" s="47"/>
      <c r="T104" s="47">
        <f t="shared" si="210"/>
        <v>910248.4277898334</v>
      </c>
      <c r="U104" s="47">
        <f t="shared" si="210"/>
        <v>0</v>
      </c>
      <c r="V104" s="47">
        <f t="shared" si="210"/>
        <v>26247.522124481933</v>
      </c>
      <c r="W104" s="24"/>
      <c r="X104" s="47">
        <f t="shared" si="211"/>
        <v>11298701.968709679</v>
      </c>
      <c r="Y104" s="47">
        <f t="shared" si="211"/>
        <v>0</v>
      </c>
      <c r="Z104" s="47">
        <f t="shared" si="211"/>
        <v>210963.57530000212</v>
      </c>
      <c r="AB104" s="47">
        <f t="shared" si="212"/>
        <v>845313.9425748944</v>
      </c>
      <c r="AC104" s="47">
        <f t="shared" si="212"/>
        <v>0</v>
      </c>
      <c r="AD104" s="47">
        <f t="shared" si="212"/>
        <v>23007.589431219996</v>
      </c>
      <c r="AF104" s="47">
        <f t="shared" si="213"/>
        <v>8712046.9610360041</v>
      </c>
      <c r="AG104" s="47">
        <f t="shared" si="213"/>
        <v>0</v>
      </c>
      <c r="AH104" s="47">
        <f t="shared" si="213"/>
        <v>33712.995051098645</v>
      </c>
      <c r="AJ104" s="47">
        <f t="shared" si="214"/>
        <v>20249410.656466782</v>
      </c>
      <c r="AK104" s="47">
        <f t="shared" si="214"/>
        <v>0</v>
      </c>
      <c r="AL104" s="47">
        <f t="shared" si="214"/>
        <v>49608.336177075027</v>
      </c>
      <c r="AN104" s="47">
        <f t="shared" si="215"/>
        <v>6665425.4122295957</v>
      </c>
      <c r="AO104" s="47">
        <f t="shared" si="215"/>
        <v>0</v>
      </c>
      <c r="AP104" s="47">
        <f t="shared" si="215"/>
        <v>31174.046918543729</v>
      </c>
      <c r="AR104" s="47">
        <f t="shared" si="216"/>
        <v>2700042.528576727</v>
      </c>
      <c r="AS104" s="47">
        <f t="shared" si="216"/>
        <v>0</v>
      </c>
      <c r="AT104" s="47">
        <f t="shared" si="216"/>
        <v>1319.4225655607584</v>
      </c>
      <c r="AV104" s="47">
        <f t="shared" si="217"/>
        <v>672578.13477287826</v>
      </c>
      <c r="AW104" s="47">
        <f t="shared" si="217"/>
        <v>0</v>
      </c>
      <c r="AX104" s="47">
        <f t="shared" si="217"/>
        <v>2516588.1779106166</v>
      </c>
      <c r="AZ104" s="47">
        <f t="shared" si="218"/>
        <v>2559.9738882124675</v>
      </c>
      <c r="BA104" s="47">
        <f t="shared" si="218"/>
        <v>0</v>
      </c>
      <c r="BB104" s="47">
        <f t="shared" si="218"/>
        <v>19.381525912783122</v>
      </c>
      <c r="BD104" s="47">
        <f t="shared" si="219"/>
        <v>7135.7079119221899</v>
      </c>
      <c r="BE104" s="47">
        <f t="shared" si="219"/>
        <v>0</v>
      </c>
      <c r="BF104" s="47">
        <f t="shared" si="219"/>
        <v>3760.0160270799261</v>
      </c>
      <c r="BH104" s="44">
        <f t="shared" si="202"/>
        <v>0</v>
      </c>
      <c r="BI104" s="44">
        <f t="shared" si="203"/>
        <v>0</v>
      </c>
      <c r="BJ104" s="44">
        <f t="shared" si="204"/>
        <v>0</v>
      </c>
      <c r="BK104" s="44">
        <f t="shared" si="205"/>
        <v>0</v>
      </c>
    </row>
    <row r="105" spans="2:63" x14ac:dyDescent="0.25">
      <c r="B105" s="30" t="s">
        <v>60</v>
      </c>
      <c r="C105" s="30"/>
      <c r="D105" s="47" t="str">
        <f>INDEX(Alloc,$E105,D$1)</f>
        <v>TPIS</v>
      </c>
      <c r="E105" s="94">
        <v>27</v>
      </c>
      <c r="F105" s="94"/>
      <c r="G105" s="105">
        <f>+'Function-Classif'!F105</f>
        <v>16171253.692540465</v>
      </c>
      <c r="H105" s="31">
        <f>+'Function-Classif'!S105</f>
        <v>13693336.136216652</v>
      </c>
      <c r="I105" s="31">
        <f>+'Function-Classif'!T105</f>
        <v>0</v>
      </c>
      <c r="J105" s="31">
        <f>+'Function-Classif'!U105</f>
        <v>2477917.5563238128</v>
      </c>
      <c r="K105" s="65"/>
      <c r="L105" s="47">
        <f t="shared" si="208"/>
        <v>5222854.3696717191</v>
      </c>
      <c r="M105" s="47">
        <f t="shared" si="208"/>
        <v>0</v>
      </c>
      <c r="N105" s="47">
        <f t="shared" si="208"/>
        <v>1702533.7673710445</v>
      </c>
      <c r="O105" s="47"/>
      <c r="P105" s="47">
        <f t="shared" si="209"/>
        <v>1443162.5212568217</v>
      </c>
      <c r="Q105" s="47">
        <f t="shared" si="209"/>
        <v>0</v>
      </c>
      <c r="R105" s="47">
        <f t="shared" si="209"/>
        <v>384439.09414448455</v>
      </c>
      <c r="S105" s="47"/>
      <c r="T105" s="47">
        <f t="shared" si="210"/>
        <v>122861.71219311358</v>
      </c>
      <c r="U105" s="47">
        <f t="shared" si="210"/>
        <v>0</v>
      </c>
      <c r="V105" s="47">
        <f t="shared" si="210"/>
        <v>3542.7861346276945</v>
      </c>
      <c r="W105" s="24"/>
      <c r="X105" s="47">
        <f t="shared" si="211"/>
        <v>1525053.8501955969</v>
      </c>
      <c r="Y105" s="47">
        <f t="shared" si="211"/>
        <v>0</v>
      </c>
      <c r="Z105" s="47">
        <f t="shared" si="211"/>
        <v>28475.024268565507</v>
      </c>
      <c r="AB105" s="47">
        <f t="shared" si="212"/>
        <v>114097.11366119735</v>
      </c>
      <c r="AC105" s="47">
        <f t="shared" si="212"/>
        <v>0</v>
      </c>
      <c r="AD105" s="47">
        <f t="shared" si="212"/>
        <v>3105.4729067969774</v>
      </c>
      <c r="AF105" s="47">
        <f t="shared" si="213"/>
        <v>1175917.4458984442</v>
      </c>
      <c r="AG105" s="47">
        <f t="shared" si="213"/>
        <v>0</v>
      </c>
      <c r="AH105" s="47">
        <f t="shared" si="213"/>
        <v>4550.445975713671</v>
      </c>
      <c r="AJ105" s="47">
        <f t="shared" si="214"/>
        <v>2733184.9066696912</v>
      </c>
      <c r="AK105" s="47">
        <f t="shared" si="214"/>
        <v>0</v>
      </c>
      <c r="AL105" s="47">
        <f t="shared" si="214"/>
        <v>6695.9358958368648</v>
      </c>
      <c r="AN105" s="47">
        <f t="shared" si="215"/>
        <v>899672.60985052655</v>
      </c>
      <c r="AO105" s="47">
        <f t="shared" si="215"/>
        <v>0</v>
      </c>
      <c r="AP105" s="47">
        <f t="shared" si="215"/>
        <v>4207.7488556619255</v>
      </c>
      <c r="AR105" s="47">
        <f t="shared" si="216"/>
        <v>364441.00086021103</v>
      </c>
      <c r="AS105" s="47">
        <f t="shared" si="216"/>
        <v>0</v>
      </c>
      <c r="AT105" s="47">
        <f t="shared" si="216"/>
        <v>178.09040978476051</v>
      </c>
      <c r="AV105" s="47">
        <f t="shared" si="217"/>
        <v>90781.921395337849</v>
      </c>
      <c r="AW105" s="47">
        <f t="shared" si="217"/>
        <v>0</v>
      </c>
      <c r="AX105" s="47">
        <f t="shared" si="217"/>
        <v>339679.06231246516</v>
      </c>
      <c r="AZ105" s="47">
        <f t="shared" si="218"/>
        <v>345.53509291868397</v>
      </c>
      <c r="BA105" s="47">
        <f t="shared" si="218"/>
        <v>0</v>
      </c>
      <c r="BB105" s="47">
        <f t="shared" si="218"/>
        <v>2.616041276052099</v>
      </c>
      <c r="BD105" s="47">
        <f t="shared" si="219"/>
        <v>963.14947107069258</v>
      </c>
      <c r="BE105" s="47">
        <f t="shared" si="219"/>
        <v>0</v>
      </c>
      <c r="BF105" s="47">
        <f t="shared" si="219"/>
        <v>507.5120075541073</v>
      </c>
      <c r="BH105" s="44">
        <f t="shared" si="202"/>
        <v>0</v>
      </c>
      <c r="BI105" s="44">
        <f t="shared" si="203"/>
        <v>0</v>
      </c>
      <c r="BJ105" s="44">
        <f t="shared" si="204"/>
        <v>0</v>
      </c>
      <c r="BK105" s="44">
        <f t="shared" si="205"/>
        <v>0</v>
      </c>
    </row>
    <row r="106" spans="2:63" x14ac:dyDescent="0.25">
      <c r="B106" s="13" t="s">
        <v>61</v>
      </c>
      <c r="C106" s="6"/>
      <c r="D106" s="6"/>
      <c r="E106" s="93"/>
      <c r="F106" s="93"/>
      <c r="G106" s="105">
        <f>+'Function-Classif'!F106</f>
        <v>242328157.40202424</v>
      </c>
      <c r="H106" s="21">
        <f>SUM(H103:H105)</f>
        <v>137355230.93128884</v>
      </c>
      <c r="I106" s="21">
        <f t="shared" ref="I106:BF106" si="224">SUM(I103:I105)</f>
        <v>70863851.143333122</v>
      </c>
      <c r="J106" s="21">
        <f t="shared" si="224"/>
        <v>34109075.327402271</v>
      </c>
      <c r="K106" s="21"/>
      <c r="L106" s="21">
        <f t="shared" si="224"/>
        <v>52979795.171095058</v>
      </c>
      <c r="M106" s="21">
        <f t="shared" si="224"/>
        <v>23840483.541856833</v>
      </c>
      <c r="N106" s="21">
        <f t="shared" si="224"/>
        <v>23402353.101004049</v>
      </c>
      <c r="O106" s="21">
        <f t="shared" si="224"/>
        <v>0</v>
      </c>
      <c r="P106" s="21">
        <f t="shared" si="224"/>
        <v>14555432.976800019</v>
      </c>
      <c r="Q106" s="21">
        <f t="shared" si="224"/>
        <v>7105534.1076109074</v>
      </c>
      <c r="R106" s="21">
        <f t="shared" si="224"/>
        <v>6112331.0967674395</v>
      </c>
      <c r="S106" s="21">
        <f t="shared" si="224"/>
        <v>0</v>
      </c>
      <c r="T106" s="21">
        <f t="shared" si="224"/>
        <v>1243109.6570809868</v>
      </c>
      <c r="U106" s="21">
        <f t="shared" si="224"/>
        <v>594982.0150366982</v>
      </c>
      <c r="V106" s="21">
        <f t="shared" si="224"/>
        <v>106810.21212080448</v>
      </c>
      <c r="W106" s="21">
        <f t="shared" si="224"/>
        <v>0</v>
      </c>
      <c r="X106" s="21">
        <f t="shared" si="224"/>
        <v>15173253.5252892</v>
      </c>
      <c r="Y106" s="21">
        <f t="shared" si="224"/>
        <v>8366489.4208079632</v>
      </c>
      <c r="Z106" s="21">
        <f t="shared" si="224"/>
        <v>633985.06426243205</v>
      </c>
      <c r="AA106" s="21">
        <f t="shared" si="224"/>
        <v>0</v>
      </c>
      <c r="AB106" s="21">
        <f t="shared" si="224"/>
        <v>1135272.1262641181</v>
      </c>
      <c r="AC106" s="21">
        <f t="shared" si="224"/>
        <v>645908.29669828375</v>
      </c>
      <c r="AD106" s="21">
        <f t="shared" si="224"/>
        <v>65821.357059655013</v>
      </c>
      <c r="AE106" s="21">
        <f t="shared" si="224"/>
        <v>0</v>
      </c>
      <c r="AF106" s="21">
        <f t="shared" si="224"/>
        <v>11671626.801564995</v>
      </c>
      <c r="AG106" s="21">
        <f t="shared" si="224"/>
        <v>6522825.2766234465</v>
      </c>
      <c r="AH106" s="21">
        <f t="shared" si="224"/>
        <v>227715.99599941412</v>
      </c>
      <c r="AI106" s="21">
        <f t="shared" si="224"/>
        <v>0</v>
      </c>
      <c r="AJ106" s="21">
        <f t="shared" si="224"/>
        <v>27164901.70769361</v>
      </c>
      <c r="AK106" s="21">
        <f t="shared" si="224"/>
        <v>15663276.194933377</v>
      </c>
      <c r="AL106" s="21">
        <f t="shared" si="224"/>
        <v>196137.62151501473</v>
      </c>
      <c r="AM106" s="21">
        <f t="shared" si="224"/>
        <v>0</v>
      </c>
      <c r="AN106" s="21">
        <f t="shared" si="224"/>
        <v>8880959.6596711725</v>
      </c>
      <c r="AO106" s="21">
        <f t="shared" si="224"/>
        <v>5577244.1874604309</v>
      </c>
      <c r="AP106" s="21">
        <f t="shared" si="224"/>
        <v>86898.876183942295</v>
      </c>
      <c r="AQ106" s="21">
        <f t="shared" si="224"/>
        <v>0</v>
      </c>
      <c r="AR106" s="21">
        <f t="shared" si="224"/>
        <v>3640798.3460070756</v>
      </c>
      <c r="AS106" s="21">
        <f t="shared" si="224"/>
        <v>2060343.0133021744</v>
      </c>
      <c r="AT106" s="21">
        <f t="shared" si="224"/>
        <v>3934.2638309239892</v>
      </c>
      <c r="AU106" s="21">
        <f t="shared" si="224"/>
        <v>0</v>
      </c>
      <c r="AV106" s="21">
        <f t="shared" si="224"/>
        <v>897138.4600615236</v>
      </c>
      <c r="AW106" s="21">
        <f t="shared" si="224"/>
        <v>479229.23197507352</v>
      </c>
      <c r="AX106" s="21">
        <f t="shared" si="224"/>
        <v>3264371.3664939892</v>
      </c>
      <c r="AY106" s="21">
        <f t="shared" si="224"/>
        <v>0</v>
      </c>
      <c r="AZ106" s="21">
        <f t="shared" si="224"/>
        <v>3428.4992243573251</v>
      </c>
      <c r="BA106" s="21">
        <f t="shared" si="224"/>
        <v>1730.1374162643867</v>
      </c>
      <c r="BB106" s="21">
        <f t="shared" si="224"/>
        <v>37.748011233388631</v>
      </c>
      <c r="BC106" s="21">
        <f t="shared" si="224"/>
        <v>0</v>
      </c>
      <c r="BD106" s="21">
        <f t="shared" si="224"/>
        <v>9514.0005366845689</v>
      </c>
      <c r="BE106" s="21">
        <f t="shared" si="224"/>
        <v>5805.7196116587229</v>
      </c>
      <c r="BF106" s="21">
        <f t="shared" si="224"/>
        <v>8678.624153355915</v>
      </c>
      <c r="BH106" s="44">
        <f t="shared" si="202"/>
        <v>0</v>
      </c>
      <c r="BI106" s="44">
        <f t="shared" si="203"/>
        <v>0</v>
      </c>
      <c r="BJ106" s="44">
        <f t="shared" si="204"/>
        <v>0</v>
      </c>
      <c r="BK106" s="44">
        <f t="shared" si="205"/>
        <v>0</v>
      </c>
    </row>
    <row r="107" spans="2:63" x14ac:dyDescent="0.2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2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2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2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2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75" x14ac:dyDescent="0.2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75" x14ac:dyDescent="0.25">
      <c r="B113" s="15" t="s">
        <v>66</v>
      </c>
      <c r="C113" s="6"/>
      <c r="D113" s="47" t="str">
        <f>INDEX(Alloc,$E113,D$1)</f>
        <v>Prod</v>
      </c>
      <c r="E113" s="93">
        <v>24</v>
      </c>
      <c r="F113" s="93"/>
      <c r="G113" s="105">
        <f>+'Function-Classif'!F113</f>
        <v>511060465.02458495</v>
      </c>
      <c r="H113" s="21">
        <f>+'Function-Classif'!S113</f>
        <v>511060465.02458495</v>
      </c>
      <c r="I113" s="21">
        <f>+'Function-Classif'!T113</f>
        <v>0</v>
      </c>
      <c r="J113" s="21">
        <f>+'Function-Classif'!U113</f>
        <v>0</v>
      </c>
      <c r="K113" s="47"/>
      <c r="L113" s="47">
        <f t="shared" ref="L113:N116" si="225">INDEX(Alloc,$E113,L$1)*$G113</f>
        <v>172623353.8179003</v>
      </c>
      <c r="M113" s="47">
        <f t="shared" si="225"/>
        <v>0</v>
      </c>
      <c r="N113" s="47">
        <f t="shared" si="225"/>
        <v>0</v>
      </c>
      <c r="O113" s="47"/>
      <c r="P113" s="47">
        <f t="shared" ref="P113:R116" si="226">INDEX(Alloc,$E113,P$1)*$G113</f>
        <v>51812195.635917887</v>
      </c>
      <c r="Q113" s="47">
        <f t="shared" si="226"/>
        <v>0</v>
      </c>
      <c r="R113" s="47">
        <f t="shared" si="226"/>
        <v>0</v>
      </c>
      <c r="S113" s="47"/>
      <c r="T113" s="47">
        <f t="shared" ref="T113:V116" si="227">INDEX(Alloc,$E113,T$1)*$G113</f>
        <v>4267594.4923614673</v>
      </c>
      <c r="U113" s="47">
        <f t="shared" si="227"/>
        <v>0</v>
      </c>
      <c r="V113" s="47">
        <f t="shared" si="227"/>
        <v>0</v>
      </c>
      <c r="W113" s="24"/>
      <c r="X113" s="47">
        <f t="shared" ref="X113:Z116" si="228">INDEX(Alloc,$E113,X$1)*$G113</f>
        <v>60775268.60070499</v>
      </c>
      <c r="Y113" s="47">
        <f t="shared" si="228"/>
        <v>0</v>
      </c>
      <c r="Z113" s="47">
        <f t="shared" si="228"/>
        <v>0</v>
      </c>
      <c r="AB113" s="47">
        <f t="shared" ref="AB113:AD116" si="229">INDEX(Alloc,$E113,AB$1)*$G113</f>
        <v>4634753.8077121964</v>
      </c>
      <c r="AC113" s="47">
        <f t="shared" si="229"/>
        <v>0</v>
      </c>
      <c r="AD113" s="47">
        <f t="shared" si="229"/>
        <v>0</v>
      </c>
      <c r="AF113" s="47">
        <f t="shared" ref="AF113:AH116" si="230">INDEX(Alloc,$E113,AF$1)*$G113</f>
        <v>46967154.563364692</v>
      </c>
      <c r="AG113" s="47">
        <f t="shared" si="230"/>
        <v>0</v>
      </c>
      <c r="AH113" s="47">
        <f t="shared" si="230"/>
        <v>0</v>
      </c>
      <c r="AJ113" s="47">
        <f t="shared" ref="AJ113:AL116" si="231">INDEX(Alloc,$E113,AJ$1)*$G113</f>
        <v>112543045.26891583</v>
      </c>
      <c r="AK113" s="47">
        <f t="shared" si="231"/>
        <v>0</v>
      </c>
      <c r="AL113" s="47">
        <f t="shared" si="231"/>
        <v>0</v>
      </c>
      <c r="AN113" s="47">
        <f t="shared" ref="AN113:AP116" si="232">INDEX(Alloc,$E113,AN$1)*$G113</f>
        <v>39781402.572273843</v>
      </c>
      <c r="AO113" s="47">
        <f t="shared" si="232"/>
        <v>0</v>
      </c>
      <c r="AP113" s="47">
        <f t="shared" si="232"/>
        <v>0</v>
      </c>
      <c r="AR113" s="47">
        <f t="shared" ref="AR113:AT116" si="233">INDEX(Alloc,$E113,AR$1)*$G113</f>
        <v>14354636.019761296</v>
      </c>
      <c r="AS113" s="47">
        <f t="shared" si="233"/>
        <v>0</v>
      </c>
      <c r="AT113" s="47">
        <f t="shared" si="233"/>
        <v>0</v>
      </c>
      <c r="AV113" s="47">
        <f t="shared" ref="AV113:AX116" si="234">INDEX(Alloc,$E113,AV$1)*$G113</f>
        <v>3248769.5621692427</v>
      </c>
      <c r="AW113" s="47">
        <f t="shared" si="234"/>
        <v>0</v>
      </c>
      <c r="AX113" s="47">
        <f t="shared" si="234"/>
        <v>0</v>
      </c>
      <c r="AZ113" s="47">
        <f t="shared" ref="AZ113:BB116" si="235">INDEX(Alloc,$E113,AZ$1)*$G113</f>
        <v>11807.573694280736</v>
      </c>
      <c r="BA113" s="47">
        <f t="shared" si="235"/>
        <v>0</v>
      </c>
      <c r="BB113" s="47">
        <f t="shared" si="235"/>
        <v>0</v>
      </c>
      <c r="BD113" s="47">
        <f t="shared" ref="BD113:BF116" si="236">INDEX(Alloc,$E113,BD$1)*$G113</f>
        <v>40483.10980896253</v>
      </c>
      <c r="BE113" s="47">
        <f t="shared" si="236"/>
        <v>0</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75" x14ac:dyDescent="0.2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75" x14ac:dyDescent="0.25">
      <c r="B115" s="15" t="s">
        <v>68</v>
      </c>
      <c r="C115" s="6"/>
      <c r="D115" s="47" t="str">
        <f>INDEX(Alloc,$E115,D$1)</f>
        <v>Dist</v>
      </c>
      <c r="E115" s="93">
        <v>26</v>
      </c>
      <c r="F115" s="93"/>
      <c r="G115" s="105">
        <f>+'Function-Classif'!F115</f>
        <v>241830055.19248328</v>
      </c>
      <c r="H115" s="21">
        <f>+'Function-Classif'!S115</f>
        <v>98672775.834809497</v>
      </c>
      <c r="I115" s="21">
        <f>+'Function-Classif'!T115</f>
        <v>0</v>
      </c>
      <c r="J115" s="21">
        <f>+'Function-Classif'!U115</f>
        <v>143157279.35767376</v>
      </c>
      <c r="K115" s="47"/>
      <c r="L115" s="47">
        <f t="shared" si="225"/>
        <v>57077859.126028284</v>
      </c>
      <c r="M115" s="47">
        <f t="shared" si="225"/>
        <v>0</v>
      </c>
      <c r="N115" s="47">
        <f t="shared" si="225"/>
        <v>98360860.121997908</v>
      </c>
      <c r="O115" s="47"/>
      <c r="P115" s="47">
        <f t="shared" si="226"/>
        <v>12400359.590319388</v>
      </c>
      <c r="Q115" s="47">
        <f t="shared" si="226"/>
        <v>0</v>
      </c>
      <c r="R115" s="47">
        <f t="shared" si="226"/>
        <v>22210284.864401296</v>
      </c>
      <c r="S115" s="47"/>
      <c r="T115" s="47">
        <f t="shared" si="227"/>
        <v>1064262.8870857621</v>
      </c>
      <c r="U115" s="47">
        <f t="shared" si="227"/>
        <v>0</v>
      </c>
      <c r="V115" s="47">
        <f t="shared" si="227"/>
        <v>204678.16739303686</v>
      </c>
      <c r="W115" s="24"/>
      <c r="X115" s="47">
        <f t="shared" si="228"/>
        <v>8714808.8681994192</v>
      </c>
      <c r="Y115" s="47">
        <f t="shared" si="228"/>
        <v>0</v>
      </c>
      <c r="Z115" s="47">
        <f t="shared" si="228"/>
        <v>1645093.8787403586</v>
      </c>
      <c r="AB115" s="47">
        <f t="shared" si="229"/>
        <v>509433.82103954942</v>
      </c>
      <c r="AC115" s="47">
        <f t="shared" si="229"/>
        <v>0</v>
      </c>
      <c r="AD115" s="47">
        <f t="shared" si="229"/>
        <v>179413.17350185718</v>
      </c>
      <c r="AF115" s="47">
        <f t="shared" si="230"/>
        <v>6580844.9399476238</v>
      </c>
      <c r="AG115" s="47">
        <f t="shared" si="230"/>
        <v>0</v>
      </c>
      <c r="AH115" s="47">
        <f t="shared" si="230"/>
        <v>262893.92239251564</v>
      </c>
      <c r="AJ115" s="47">
        <f t="shared" si="231"/>
        <v>11600190.538549267</v>
      </c>
      <c r="AK115" s="47">
        <f t="shared" si="231"/>
        <v>0</v>
      </c>
      <c r="AL115" s="47">
        <f t="shared" si="231"/>
        <v>386845.78635598806</v>
      </c>
      <c r="AN115" s="47">
        <f t="shared" si="232"/>
        <v>0</v>
      </c>
      <c r="AO115" s="47">
        <f t="shared" si="232"/>
        <v>0</v>
      </c>
      <c r="AP115" s="47">
        <f t="shared" si="232"/>
        <v>243095.20583509249</v>
      </c>
      <c r="AR115" s="47">
        <f t="shared" si="233"/>
        <v>0</v>
      </c>
      <c r="AS115" s="47">
        <f t="shared" si="233"/>
        <v>0</v>
      </c>
      <c r="AT115" s="47">
        <f t="shared" si="233"/>
        <v>10288.856656838627</v>
      </c>
      <c r="AV115" s="47">
        <f t="shared" si="234"/>
        <v>717359.24768084788</v>
      </c>
      <c r="AW115" s="47">
        <f t="shared" si="234"/>
        <v>0</v>
      </c>
      <c r="AX115" s="47">
        <f t="shared" si="234"/>
        <v>19624353.639739756</v>
      </c>
      <c r="AZ115" s="47">
        <f t="shared" si="235"/>
        <v>3004.767315955839</v>
      </c>
      <c r="BA115" s="47">
        <f t="shared" si="235"/>
        <v>0</v>
      </c>
      <c r="BB115" s="47">
        <f t="shared" si="235"/>
        <v>151.13713158504115</v>
      </c>
      <c r="BD115" s="47">
        <f t="shared" si="236"/>
        <v>4652.0486433936339</v>
      </c>
      <c r="BE115" s="47">
        <f t="shared" si="236"/>
        <v>0</v>
      </c>
      <c r="BF115" s="47">
        <f t="shared" si="236"/>
        <v>29320.603527497988</v>
      </c>
      <c r="BH115" s="44">
        <f t="shared" si="237"/>
        <v>0</v>
      </c>
      <c r="BI115" s="44">
        <f t="shared" si="238"/>
        <v>0</v>
      </c>
      <c r="BJ115" s="44">
        <f t="shared" si="239"/>
        <v>0</v>
      </c>
      <c r="BK115" s="44">
        <f t="shared" si="240"/>
        <v>0</v>
      </c>
    </row>
    <row r="116" spans="2:63" ht="15.75" x14ac:dyDescent="0.25">
      <c r="B116" s="67" t="s">
        <v>69</v>
      </c>
      <c r="C116" s="30"/>
      <c r="D116" s="47" t="str">
        <f>INDEX(Alloc,$E116,D$1)</f>
        <v>PT&amp;D</v>
      </c>
      <c r="E116" s="94">
        <v>23</v>
      </c>
      <c r="F116" s="94"/>
      <c r="G116" s="105">
        <f>+'Function-Classif'!F116</f>
        <v>27628082.510315478</v>
      </c>
      <c r="H116" s="31">
        <f>+'Function-Classif'!S116</f>
        <v>23394671.057219524</v>
      </c>
      <c r="I116" s="31">
        <f>+'Function-Classif'!T116</f>
        <v>0</v>
      </c>
      <c r="J116" s="31">
        <f>+'Function-Classif'!U116</f>
        <v>4233411.4530959539</v>
      </c>
      <c r="K116" s="65"/>
      <c r="L116" s="47">
        <f t="shared" si="225"/>
        <v>8923107.1169048939</v>
      </c>
      <c r="M116" s="47">
        <f t="shared" si="225"/>
        <v>0</v>
      </c>
      <c r="N116" s="47">
        <f t="shared" si="225"/>
        <v>2908702.8870985205</v>
      </c>
      <c r="O116" s="47"/>
      <c r="P116" s="47">
        <f t="shared" si="226"/>
        <v>2465602.2450510813</v>
      </c>
      <c r="Q116" s="47">
        <f t="shared" si="226"/>
        <v>0</v>
      </c>
      <c r="R116" s="47">
        <f t="shared" si="226"/>
        <v>656797.01893859764</v>
      </c>
      <c r="S116" s="47"/>
      <c r="T116" s="47">
        <f t="shared" si="227"/>
        <v>209906.03682188105</v>
      </c>
      <c r="U116" s="47">
        <f t="shared" si="227"/>
        <v>0</v>
      </c>
      <c r="V116" s="47">
        <f t="shared" si="227"/>
        <v>6052.6918500279971</v>
      </c>
      <c r="W116" s="24"/>
      <c r="X116" s="47">
        <f t="shared" si="228"/>
        <v>2605506.7877476551</v>
      </c>
      <c r="Y116" s="47">
        <f t="shared" si="228"/>
        <v>0</v>
      </c>
      <c r="Z116" s="47">
        <f t="shared" si="228"/>
        <v>48648.3069455187</v>
      </c>
      <c r="AB116" s="47">
        <f t="shared" si="229"/>
        <v>194931.43027873297</v>
      </c>
      <c r="AC116" s="47">
        <f t="shared" si="229"/>
        <v>0</v>
      </c>
      <c r="AD116" s="47">
        <f t="shared" si="229"/>
        <v>5305.5617356445664</v>
      </c>
      <c r="AF116" s="47">
        <f t="shared" si="230"/>
        <v>2009018.2022211521</v>
      </c>
      <c r="AG116" s="47">
        <f t="shared" si="230"/>
        <v>0</v>
      </c>
      <c r="AH116" s="47">
        <f t="shared" si="230"/>
        <v>7774.2336750138647</v>
      </c>
      <c r="AJ116" s="47">
        <f t="shared" si="231"/>
        <v>4669560.7829434061</v>
      </c>
      <c r="AK116" s="47">
        <f t="shared" si="231"/>
        <v>0</v>
      </c>
      <c r="AL116" s="47">
        <f t="shared" si="231"/>
        <v>11439.707361647095</v>
      </c>
      <c r="AN116" s="47">
        <f t="shared" si="232"/>
        <v>1537063.8421692331</v>
      </c>
      <c r="AO116" s="47">
        <f t="shared" si="232"/>
        <v>0</v>
      </c>
      <c r="AP116" s="47">
        <f t="shared" si="232"/>
        <v>7188.7509541430391</v>
      </c>
      <c r="AR116" s="47">
        <f t="shared" si="233"/>
        <v>622640.28958072339</v>
      </c>
      <c r="AS116" s="47">
        <f t="shared" si="233"/>
        <v>0</v>
      </c>
      <c r="AT116" s="47">
        <f t="shared" si="233"/>
        <v>304.25950958105</v>
      </c>
      <c r="AV116" s="47">
        <f t="shared" si="234"/>
        <v>155098.47749201694</v>
      </c>
      <c r="AW116" s="47">
        <f t="shared" si="234"/>
        <v>0</v>
      </c>
      <c r="AX116" s="47">
        <f t="shared" si="234"/>
        <v>580326.50404393335</v>
      </c>
      <c r="AZ116" s="47">
        <f t="shared" si="235"/>
        <v>590.33809827537777</v>
      </c>
      <c r="BA116" s="47">
        <f t="shared" si="235"/>
        <v>0</v>
      </c>
      <c r="BB116" s="47">
        <f t="shared" si="235"/>
        <v>4.4693896580808863</v>
      </c>
      <c r="BD116" s="47">
        <f t="shared" si="236"/>
        <v>1645.5079104768954</v>
      </c>
      <c r="BE116" s="47">
        <f t="shared" si="236"/>
        <v>0</v>
      </c>
      <c r="BF116" s="47">
        <f t="shared" si="236"/>
        <v>867.06159366769214</v>
      </c>
      <c r="BH116" s="44">
        <f t="shared" si="237"/>
        <v>0</v>
      </c>
      <c r="BI116" s="44">
        <f t="shared" si="238"/>
        <v>0</v>
      </c>
      <c r="BJ116" s="44">
        <f t="shared" si="239"/>
        <v>0</v>
      </c>
      <c r="BK116" s="44">
        <f t="shared" si="240"/>
        <v>0</v>
      </c>
    </row>
    <row r="117" spans="2:63" ht="15.75" x14ac:dyDescent="0.25">
      <c r="B117" s="16" t="s">
        <v>70</v>
      </c>
      <c r="C117" s="6"/>
      <c r="D117" s="6"/>
      <c r="E117" s="93"/>
      <c r="F117" s="93"/>
      <c r="G117" s="105">
        <f>+'Function-Classif'!F117</f>
        <v>910427697.99599195</v>
      </c>
      <c r="H117" s="21">
        <f>SUM(H111:H116)</f>
        <v>763037007.18522215</v>
      </c>
      <c r="I117" s="21">
        <f t="shared" ref="I117:BF117" si="241">SUM(I111:I116)</f>
        <v>0</v>
      </c>
      <c r="J117" s="21">
        <f t="shared" si="241"/>
        <v>147390690.81076971</v>
      </c>
      <c r="K117" s="21"/>
      <c r="L117" s="21">
        <f t="shared" si="241"/>
        <v>293879806.96784073</v>
      </c>
      <c r="M117" s="21">
        <f t="shared" si="241"/>
        <v>0</v>
      </c>
      <c r="N117" s="21">
        <f t="shared" si="241"/>
        <v>101269563.00909643</v>
      </c>
      <c r="O117" s="21">
        <f t="shared" si="241"/>
        <v>0</v>
      </c>
      <c r="P117" s="21">
        <f t="shared" si="241"/>
        <v>80667195.337362275</v>
      </c>
      <c r="Q117" s="21">
        <f t="shared" si="241"/>
        <v>0</v>
      </c>
      <c r="R117" s="21">
        <f t="shared" si="241"/>
        <v>22867081.883339893</v>
      </c>
      <c r="S117" s="21">
        <f t="shared" si="241"/>
        <v>0</v>
      </c>
      <c r="T117" s="21">
        <f t="shared" si="241"/>
        <v>6892260.1406761929</v>
      </c>
      <c r="U117" s="21">
        <f t="shared" si="241"/>
        <v>0</v>
      </c>
      <c r="V117" s="21">
        <f t="shared" si="241"/>
        <v>210730.85924306486</v>
      </c>
      <c r="W117" s="21">
        <f t="shared" si="241"/>
        <v>0</v>
      </c>
      <c r="X117" s="21">
        <f t="shared" si="241"/>
        <v>84428268.623305649</v>
      </c>
      <c r="Y117" s="21">
        <f t="shared" si="241"/>
        <v>0</v>
      </c>
      <c r="Z117" s="21">
        <f t="shared" si="241"/>
        <v>1693742.1856858772</v>
      </c>
      <c r="AA117" s="21">
        <f t="shared" si="241"/>
        <v>0</v>
      </c>
      <c r="AB117" s="21">
        <f t="shared" si="241"/>
        <v>6308976.2064649044</v>
      </c>
      <c r="AC117" s="21">
        <f t="shared" si="241"/>
        <v>0</v>
      </c>
      <c r="AD117" s="21">
        <f t="shared" si="241"/>
        <v>184718.73523750174</v>
      </c>
      <c r="AE117" s="21">
        <f t="shared" si="241"/>
        <v>0</v>
      </c>
      <c r="AF117" s="21">
        <f t="shared" si="241"/>
        <v>65088948.198829547</v>
      </c>
      <c r="AG117" s="21">
        <f t="shared" si="241"/>
        <v>0</v>
      </c>
      <c r="AH117" s="21">
        <f t="shared" si="241"/>
        <v>270668.15606752952</v>
      </c>
      <c r="AI117" s="21">
        <f t="shared" si="241"/>
        <v>0</v>
      </c>
      <c r="AJ117" s="21">
        <f t="shared" si="241"/>
        <v>150897171.91212428</v>
      </c>
      <c r="AK117" s="21">
        <f t="shared" si="241"/>
        <v>0</v>
      </c>
      <c r="AL117" s="21">
        <f t="shared" si="241"/>
        <v>398285.49371763517</v>
      </c>
      <c r="AM117" s="21">
        <f t="shared" si="241"/>
        <v>0</v>
      </c>
      <c r="AN117" s="21">
        <f t="shared" si="241"/>
        <v>49400946.359740295</v>
      </c>
      <c r="AO117" s="21">
        <f t="shared" si="241"/>
        <v>0</v>
      </c>
      <c r="AP117" s="21">
        <f t="shared" si="241"/>
        <v>250283.95678923553</v>
      </c>
      <c r="AQ117" s="21">
        <f t="shared" si="241"/>
        <v>0</v>
      </c>
      <c r="AR117" s="21">
        <f t="shared" si="241"/>
        <v>20321329.735331096</v>
      </c>
      <c r="AS117" s="21">
        <f t="shared" si="241"/>
        <v>0</v>
      </c>
      <c r="AT117" s="21">
        <f t="shared" si="241"/>
        <v>10593.116166419677</v>
      </c>
      <c r="AU117" s="21">
        <f t="shared" si="241"/>
        <v>0</v>
      </c>
      <c r="AV117" s="21">
        <f t="shared" si="241"/>
        <v>5079688.0448185056</v>
      </c>
      <c r="AW117" s="21">
        <f t="shared" si="241"/>
        <v>0</v>
      </c>
      <c r="AX117" s="21">
        <f t="shared" si="241"/>
        <v>20204680.143783689</v>
      </c>
      <c r="AY117" s="21">
        <f t="shared" si="241"/>
        <v>0</v>
      </c>
      <c r="AZ117" s="21">
        <f t="shared" si="241"/>
        <v>19417.336432582091</v>
      </c>
      <c r="BA117" s="21">
        <f t="shared" si="241"/>
        <v>0</v>
      </c>
      <c r="BB117" s="21">
        <f t="shared" si="241"/>
        <v>155.60652124312205</v>
      </c>
      <c r="BC117" s="21">
        <f t="shared" si="241"/>
        <v>0</v>
      </c>
      <c r="BD117" s="21">
        <f t="shared" si="241"/>
        <v>52998.322296159604</v>
      </c>
      <c r="BE117" s="21">
        <f t="shared" si="241"/>
        <v>0</v>
      </c>
      <c r="BF117" s="21">
        <f t="shared" si="241"/>
        <v>30187.665121165679</v>
      </c>
      <c r="BH117" s="44">
        <f t="shared" si="202"/>
        <v>0</v>
      </c>
      <c r="BI117" s="44">
        <f t="shared" si="203"/>
        <v>0</v>
      </c>
      <c r="BJ117" s="44">
        <f t="shared" si="204"/>
        <v>0</v>
      </c>
      <c r="BK117" s="44">
        <f t="shared" si="205"/>
        <v>0</v>
      </c>
    </row>
    <row r="118" spans="2:63" ht="15.75" x14ac:dyDescent="0.2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75" x14ac:dyDescent="0.2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75" x14ac:dyDescent="0.25">
      <c r="B120" s="15" t="s">
        <v>72</v>
      </c>
      <c r="C120" s="6"/>
      <c r="D120" s="47" t="str">
        <f>INDEX(Alloc,$E120,D$1)</f>
        <v>Prod</v>
      </c>
      <c r="E120" s="93">
        <v>24</v>
      </c>
      <c r="F120" s="93"/>
      <c r="G120" s="105">
        <f>+'Function-Classif'!F120</f>
        <v>81185411.398252815</v>
      </c>
      <c r="H120" s="21">
        <f>+'Function-Classif'!S120</f>
        <v>81185411.398252815</v>
      </c>
      <c r="I120" s="21">
        <f>+'Function-Classif'!T120</f>
        <v>0</v>
      </c>
      <c r="J120" s="21">
        <f>+'Function-Classif'!U120</f>
        <v>0</v>
      </c>
      <c r="K120" s="47"/>
      <c r="L120" s="47">
        <f t="shared" ref="L120:N120" si="242">INDEX(Alloc,$E120,L$1)*$G120</f>
        <v>27422387.282448493</v>
      </c>
      <c r="M120" s="47">
        <f t="shared" si="242"/>
        <v>0</v>
      </c>
      <c r="N120" s="47">
        <f t="shared" si="242"/>
        <v>0</v>
      </c>
      <c r="O120" s="47"/>
      <c r="P120" s="47">
        <f t="shared" ref="P120:R120" si="243">INDEX(Alloc,$E120,P$1)*$G120</f>
        <v>8230717.7056757873</v>
      </c>
      <c r="Q120" s="47">
        <f t="shared" si="243"/>
        <v>0</v>
      </c>
      <c r="R120" s="47">
        <f t="shared" si="243"/>
        <v>0</v>
      </c>
      <c r="S120" s="47"/>
      <c r="T120" s="47">
        <f t="shared" ref="T120:V120" si="244">INDEX(Alloc,$E120,T$1)*$G120</f>
        <v>677936.24875016813</v>
      </c>
      <c r="U120" s="47">
        <f t="shared" si="244"/>
        <v>0</v>
      </c>
      <c r="V120" s="47">
        <f t="shared" si="244"/>
        <v>0</v>
      </c>
      <c r="W120" s="24"/>
      <c r="X120" s="47">
        <f t="shared" ref="X120:Z120" si="245">INDEX(Alloc,$E120,X$1)*$G120</f>
        <v>9654562.4673788734</v>
      </c>
      <c r="Y120" s="47">
        <f t="shared" si="245"/>
        <v>0</v>
      </c>
      <c r="Z120" s="47">
        <f t="shared" si="245"/>
        <v>0</v>
      </c>
      <c r="AB120" s="47">
        <f t="shared" ref="AB120:AD120" si="246">INDEX(Alloc,$E120,AB$1)*$G120</f>
        <v>736261.98925528792</v>
      </c>
      <c r="AC120" s="47">
        <f t="shared" si="246"/>
        <v>0</v>
      </c>
      <c r="AD120" s="47">
        <f t="shared" si="246"/>
        <v>0</v>
      </c>
      <c r="AF120" s="47">
        <f t="shared" ref="AF120:AH120" si="247">INDEX(Alloc,$E120,AF$1)*$G120</f>
        <v>7461050.1621342599</v>
      </c>
      <c r="AG120" s="47">
        <f t="shared" si="247"/>
        <v>0</v>
      </c>
      <c r="AH120" s="47">
        <f t="shared" si="247"/>
        <v>0</v>
      </c>
      <c r="AJ120" s="47">
        <f t="shared" ref="AJ120:AL120" si="248">INDEX(Alloc,$E120,AJ$1)*$G120</f>
        <v>17878223.919609174</v>
      </c>
      <c r="AK120" s="47">
        <f t="shared" si="248"/>
        <v>0</v>
      </c>
      <c r="AL120" s="47">
        <f t="shared" si="248"/>
        <v>0</v>
      </c>
      <c r="AN120" s="47">
        <f t="shared" ref="AN120:AP120" si="249">INDEX(Alloc,$E120,AN$1)*$G120</f>
        <v>6319544.8579146089</v>
      </c>
      <c r="AO120" s="47">
        <f t="shared" si="249"/>
        <v>0</v>
      </c>
      <c r="AP120" s="47">
        <f t="shared" si="249"/>
        <v>0</v>
      </c>
      <c r="AR120" s="47">
        <f t="shared" ref="AR120:AT120" si="250">INDEX(Alloc,$E120,AR$1)*$G120</f>
        <v>2280331.0185232922</v>
      </c>
      <c r="AS120" s="47">
        <f t="shared" si="250"/>
        <v>0</v>
      </c>
      <c r="AT120" s="47">
        <f t="shared" si="250"/>
        <v>0</v>
      </c>
      <c r="AV120" s="47">
        <f t="shared" ref="AV120:AX120" si="251">INDEX(Alloc,$E120,AV$1)*$G120</f>
        <v>516089.01782325038</v>
      </c>
      <c r="AW120" s="47">
        <f t="shared" si="251"/>
        <v>0</v>
      </c>
      <c r="AX120" s="47">
        <f t="shared" si="251"/>
        <v>0</v>
      </c>
      <c r="AZ120" s="47">
        <f t="shared" ref="AZ120:BB120" si="252">INDEX(Alloc,$E120,AZ$1)*$G120</f>
        <v>1875.7129412059983</v>
      </c>
      <c r="BA120" s="47">
        <f t="shared" si="252"/>
        <v>0</v>
      </c>
      <c r="BB120" s="47">
        <f t="shared" si="252"/>
        <v>0</v>
      </c>
      <c r="BD120" s="47">
        <f t="shared" ref="BD120:BF120" si="253">INDEX(Alloc,$E120,BD$1)*$G120</f>
        <v>6431.0157984205662</v>
      </c>
      <c r="BE120" s="47">
        <f t="shared" si="253"/>
        <v>0</v>
      </c>
      <c r="BF120" s="47">
        <f t="shared" si="253"/>
        <v>0</v>
      </c>
      <c r="BH120" s="44">
        <f t="shared" si="202"/>
        <v>0</v>
      </c>
      <c r="BI120" s="44">
        <f t="shared" si="203"/>
        <v>0</v>
      </c>
      <c r="BJ120" s="44">
        <f t="shared" si="204"/>
        <v>0</v>
      </c>
      <c r="BK120" s="44">
        <f t="shared" si="205"/>
        <v>0</v>
      </c>
    </row>
    <row r="121" spans="2:63" ht="15.75" x14ac:dyDescent="0.2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75" x14ac:dyDescent="0.2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75" x14ac:dyDescent="0.2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75" x14ac:dyDescent="0.2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75" x14ac:dyDescent="0.2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75" x14ac:dyDescent="0.25">
      <c r="B126" s="16" t="s">
        <v>78</v>
      </c>
      <c r="C126" s="6"/>
      <c r="D126" s="6"/>
      <c r="E126" s="93"/>
      <c r="F126" s="93"/>
      <c r="G126" s="105">
        <f>+'Function-Classif'!F126</f>
        <v>81185411.398252815</v>
      </c>
      <c r="H126" s="21">
        <f>SUM(H120:H125)</f>
        <v>81185411.398252815</v>
      </c>
      <c r="I126" s="21">
        <f t="shared" ref="I126:J126" si="254">SUM(I120:I125)</f>
        <v>0</v>
      </c>
      <c r="J126" s="21">
        <f t="shared" si="254"/>
        <v>0</v>
      </c>
      <c r="K126" s="21"/>
      <c r="L126" s="21">
        <f t="shared" ref="L126:BF126" si="255">SUM(L120:L125)</f>
        <v>27422387.282448493</v>
      </c>
      <c r="M126" s="21">
        <f t="shared" si="255"/>
        <v>0</v>
      </c>
      <c r="N126" s="21">
        <f t="shared" si="255"/>
        <v>0</v>
      </c>
      <c r="O126" s="21">
        <f t="shared" si="255"/>
        <v>0</v>
      </c>
      <c r="P126" s="21">
        <f t="shared" si="255"/>
        <v>8230717.7056757873</v>
      </c>
      <c r="Q126" s="21">
        <f t="shared" si="255"/>
        <v>0</v>
      </c>
      <c r="R126" s="21">
        <f t="shared" si="255"/>
        <v>0</v>
      </c>
      <c r="S126" s="21">
        <f t="shared" si="255"/>
        <v>0</v>
      </c>
      <c r="T126" s="21">
        <f t="shared" si="255"/>
        <v>677936.24875016813</v>
      </c>
      <c r="U126" s="21">
        <f t="shared" si="255"/>
        <v>0</v>
      </c>
      <c r="V126" s="21">
        <f t="shared" si="255"/>
        <v>0</v>
      </c>
      <c r="W126" s="21">
        <f t="shared" si="255"/>
        <v>0</v>
      </c>
      <c r="X126" s="21">
        <f t="shared" si="255"/>
        <v>9654562.4673788734</v>
      </c>
      <c r="Y126" s="21">
        <f t="shared" si="255"/>
        <v>0</v>
      </c>
      <c r="Z126" s="21">
        <f t="shared" si="255"/>
        <v>0</v>
      </c>
      <c r="AA126" s="21">
        <f t="shared" si="255"/>
        <v>0</v>
      </c>
      <c r="AB126" s="21">
        <f t="shared" si="255"/>
        <v>736261.98925528792</v>
      </c>
      <c r="AC126" s="21">
        <f t="shared" si="255"/>
        <v>0</v>
      </c>
      <c r="AD126" s="21">
        <f t="shared" si="255"/>
        <v>0</v>
      </c>
      <c r="AE126" s="21">
        <f t="shared" si="255"/>
        <v>0</v>
      </c>
      <c r="AF126" s="21">
        <f t="shared" si="255"/>
        <v>7461050.1621342599</v>
      </c>
      <c r="AG126" s="21">
        <f t="shared" si="255"/>
        <v>0</v>
      </c>
      <c r="AH126" s="21">
        <f t="shared" si="255"/>
        <v>0</v>
      </c>
      <c r="AI126" s="21">
        <f t="shared" si="255"/>
        <v>0</v>
      </c>
      <c r="AJ126" s="21">
        <f t="shared" si="255"/>
        <v>17878223.919609174</v>
      </c>
      <c r="AK126" s="21">
        <f t="shared" si="255"/>
        <v>0</v>
      </c>
      <c r="AL126" s="21">
        <f t="shared" si="255"/>
        <v>0</v>
      </c>
      <c r="AM126" s="21">
        <f t="shared" si="255"/>
        <v>0</v>
      </c>
      <c r="AN126" s="21">
        <f t="shared" si="255"/>
        <v>6319544.8579146089</v>
      </c>
      <c r="AO126" s="21">
        <f t="shared" si="255"/>
        <v>0</v>
      </c>
      <c r="AP126" s="21">
        <f t="shared" si="255"/>
        <v>0</v>
      </c>
      <c r="AQ126" s="21">
        <f t="shared" si="255"/>
        <v>0</v>
      </c>
      <c r="AR126" s="21">
        <f t="shared" si="255"/>
        <v>2280331.0185232922</v>
      </c>
      <c r="AS126" s="21">
        <f t="shared" si="255"/>
        <v>0</v>
      </c>
      <c r="AT126" s="21">
        <f t="shared" si="255"/>
        <v>0</v>
      </c>
      <c r="AU126" s="21">
        <f t="shared" si="255"/>
        <v>0</v>
      </c>
      <c r="AV126" s="21">
        <f t="shared" si="255"/>
        <v>516089.01782325038</v>
      </c>
      <c r="AW126" s="21">
        <f t="shared" si="255"/>
        <v>0</v>
      </c>
      <c r="AX126" s="21">
        <f t="shared" si="255"/>
        <v>0</v>
      </c>
      <c r="AY126" s="21">
        <f t="shared" si="255"/>
        <v>0</v>
      </c>
      <c r="AZ126" s="21">
        <f t="shared" si="255"/>
        <v>1875.7129412059983</v>
      </c>
      <c r="BA126" s="21">
        <f t="shared" si="255"/>
        <v>0</v>
      </c>
      <c r="BB126" s="21">
        <f t="shared" si="255"/>
        <v>0</v>
      </c>
      <c r="BC126" s="21">
        <f t="shared" si="255"/>
        <v>0</v>
      </c>
      <c r="BD126" s="21">
        <f t="shared" si="255"/>
        <v>6431.0157984205662</v>
      </c>
      <c r="BE126" s="21">
        <f t="shared" si="255"/>
        <v>0</v>
      </c>
      <c r="BF126" s="21">
        <f t="shared" si="255"/>
        <v>0</v>
      </c>
      <c r="BH126" s="44">
        <f t="shared" si="202"/>
        <v>0</v>
      </c>
      <c r="BI126" s="44">
        <f t="shared" si="203"/>
        <v>0</v>
      </c>
      <c r="BJ126" s="44">
        <f t="shared" si="204"/>
        <v>0</v>
      </c>
      <c r="BK126" s="44">
        <f t="shared" si="205"/>
        <v>0</v>
      </c>
    </row>
    <row r="127" spans="2:63" x14ac:dyDescent="0.2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25">
      <c r="B128" s="9" t="s">
        <v>79</v>
      </c>
      <c r="C128" s="6"/>
      <c r="D128" s="6"/>
      <c r="E128" s="93"/>
      <c r="F128" s="93"/>
      <c r="G128" s="105">
        <f>+'Function-Classif'!F128</f>
        <v>991613109.39424479</v>
      </c>
      <c r="H128" s="21">
        <f>H117+H126</f>
        <v>844222418.58347499</v>
      </c>
      <c r="I128" s="21">
        <f t="shared" ref="I128:J128" si="256">I117+I126</f>
        <v>0</v>
      </c>
      <c r="J128" s="21">
        <f t="shared" si="256"/>
        <v>147390690.81076971</v>
      </c>
      <c r="K128" s="21"/>
      <c r="L128" s="21">
        <f t="shared" ref="L128:BF128" si="257">L117+L126</f>
        <v>321302194.2502892</v>
      </c>
      <c r="M128" s="21">
        <f t="shared" si="257"/>
        <v>0</v>
      </c>
      <c r="N128" s="21">
        <f t="shared" si="257"/>
        <v>101269563.00909643</v>
      </c>
      <c r="O128" s="21">
        <f t="shared" si="257"/>
        <v>0</v>
      </c>
      <c r="P128" s="21">
        <f t="shared" si="257"/>
        <v>88897913.043038055</v>
      </c>
      <c r="Q128" s="21">
        <f t="shared" si="257"/>
        <v>0</v>
      </c>
      <c r="R128" s="21">
        <f t="shared" si="257"/>
        <v>22867081.883339893</v>
      </c>
      <c r="S128" s="21">
        <f t="shared" si="257"/>
        <v>0</v>
      </c>
      <c r="T128" s="21">
        <f t="shared" si="257"/>
        <v>7570196.3894263608</v>
      </c>
      <c r="U128" s="21">
        <f t="shared" si="257"/>
        <v>0</v>
      </c>
      <c r="V128" s="21">
        <f t="shared" si="257"/>
        <v>210730.85924306486</v>
      </c>
      <c r="W128" s="21">
        <f t="shared" si="257"/>
        <v>0</v>
      </c>
      <c r="X128" s="21">
        <f t="shared" si="257"/>
        <v>94082831.090684518</v>
      </c>
      <c r="Y128" s="21">
        <f t="shared" si="257"/>
        <v>0</v>
      </c>
      <c r="Z128" s="21">
        <f t="shared" si="257"/>
        <v>1693742.1856858772</v>
      </c>
      <c r="AA128" s="21">
        <f t="shared" si="257"/>
        <v>0</v>
      </c>
      <c r="AB128" s="21">
        <f t="shared" si="257"/>
        <v>7045238.195720192</v>
      </c>
      <c r="AC128" s="21">
        <f t="shared" si="257"/>
        <v>0</v>
      </c>
      <c r="AD128" s="21">
        <f t="shared" si="257"/>
        <v>184718.73523750174</v>
      </c>
      <c r="AE128" s="21">
        <f t="shared" si="257"/>
        <v>0</v>
      </c>
      <c r="AF128" s="21">
        <f t="shared" si="257"/>
        <v>72549998.360963807</v>
      </c>
      <c r="AG128" s="21">
        <f t="shared" si="257"/>
        <v>0</v>
      </c>
      <c r="AH128" s="21">
        <f t="shared" si="257"/>
        <v>270668.15606752952</v>
      </c>
      <c r="AI128" s="21">
        <f t="shared" si="257"/>
        <v>0</v>
      </c>
      <c r="AJ128" s="21">
        <f t="shared" si="257"/>
        <v>168775395.83173347</v>
      </c>
      <c r="AK128" s="21">
        <f t="shared" si="257"/>
        <v>0</v>
      </c>
      <c r="AL128" s="21">
        <f t="shared" si="257"/>
        <v>398285.49371763517</v>
      </c>
      <c r="AM128" s="21">
        <f t="shared" si="257"/>
        <v>0</v>
      </c>
      <c r="AN128" s="21">
        <f t="shared" si="257"/>
        <v>55720491.217654906</v>
      </c>
      <c r="AO128" s="21">
        <f t="shared" si="257"/>
        <v>0</v>
      </c>
      <c r="AP128" s="21">
        <f t="shared" si="257"/>
        <v>250283.95678923553</v>
      </c>
      <c r="AQ128" s="21">
        <f t="shared" si="257"/>
        <v>0</v>
      </c>
      <c r="AR128" s="21">
        <f t="shared" si="257"/>
        <v>22601660.753854387</v>
      </c>
      <c r="AS128" s="21">
        <f t="shared" si="257"/>
        <v>0</v>
      </c>
      <c r="AT128" s="21">
        <f t="shared" si="257"/>
        <v>10593.116166419677</v>
      </c>
      <c r="AU128" s="21">
        <f t="shared" si="257"/>
        <v>0</v>
      </c>
      <c r="AV128" s="21">
        <f t="shared" si="257"/>
        <v>5595777.0626417557</v>
      </c>
      <c r="AW128" s="21">
        <f t="shared" si="257"/>
        <v>0</v>
      </c>
      <c r="AX128" s="21">
        <f t="shared" si="257"/>
        <v>20204680.143783689</v>
      </c>
      <c r="AY128" s="21">
        <f t="shared" si="257"/>
        <v>0</v>
      </c>
      <c r="AZ128" s="21">
        <f t="shared" si="257"/>
        <v>21293.04937378809</v>
      </c>
      <c r="BA128" s="21">
        <f t="shared" si="257"/>
        <v>0</v>
      </c>
      <c r="BB128" s="21">
        <f t="shared" si="257"/>
        <v>155.60652124312205</v>
      </c>
      <c r="BC128" s="21">
        <f t="shared" si="257"/>
        <v>0</v>
      </c>
      <c r="BD128" s="21">
        <f t="shared" si="257"/>
        <v>59429.338094580169</v>
      </c>
      <c r="BE128" s="21">
        <f t="shared" si="257"/>
        <v>0</v>
      </c>
      <c r="BF128" s="21">
        <f t="shared" si="257"/>
        <v>30187.665121165679</v>
      </c>
      <c r="BH128" s="44">
        <f t="shared" si="202"/>
        <v>0</v>
      </c>
      <c r="BI128" s="44">
        <f t="shared" si="203"/>
        <v>0</v>
      </c>
      <c r="BJ128" s="44">
        <f t="shared" si="204"/>
        <v>0</v>
      </c>
      <c r="BK128" s="44">
        <f t="shared" si="205"/>
        <v>0</v>
      </c>
    </row>
    <row r="129" spans="1:63" x14ac:dyDescent="0.2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25">
      <c r="B130" s="6" t="s">
        <v>80</v>
      </c>
      <c r="C130" s="6"/>
      <c r="D130" s="47" t="str">
        <f>INDEX(Alloc,$E130,D$1)</f>
        <v>DLINES</v>
      </c>
      <c r="E130" s="93">
        <v>28</v>
      </c>
      <c r="F130" s="93"/>
      <c r="G130" s="105">
        <f>+'Function-Classif'!F130</f>
        <v>1549703.6162990497</v>
      </c>
      <c r="H130" s="21">
        <f>+'Function-Classif'!S130</f>
        <v>563175.22391010192</v>
      </c>
      <c r="I130" s="21">
        <f>+'Function-Classif'!T130</f>
        <v>0</v>
      </c>
      <c r="J130" s="21">
        <f>+'Function-Classif'!U130</f>
        <v>986528.39238894789</v>
      </c>
      <c r="K130" s="47"/>
      <c r="L130" s="47">
        <f t="shared" ref="L130:N130" si="258">INDEX(Alloc,$E130,L$1)*$G130</f>
        <v>330824.4191315124</v>
      </c>
      <c r="M130" s="47">
        <f t="shared" si="258"/>
        <v>0</v>
      </c>
      <c r="N130" s="47">
        <f t="shared" si="258"/>
        <v>790564.21216791449</v>
      </c>
      <c r="O130" s="47"/>
      <c r="P130" s="47">
        <f t="shared" ref="P130:R130" si="259">INDEX(Alloc,$E130,P$1)*$G130</f>
        <v>72947.891054599531</v>
      </c>
      <c r="Q130" s="47">
        <f t="shared" si="259"/>
        <v>0</v>
      </c>
      <c r="R130" s="47">
        <f t="shared" si="259"/>
        <v>152960.97138869442</v>
      </c>
      <c r="S130" s="47"/>
      <c r="T130" s="47">
        <f t="shared" ref="T130:V130" si="260">INDEX(Alloc,$E130,T$1)*$G130</f>
        <v>6341.9652534865745</v>
      </c>
      <c r="U130" s="47">
        <f t="shared" si="260"/>
        <v>0</v>
      </c>
      <c r="V130" s="47">
        <f t="shared" si="260"/>
        <v>1088.5268757994909</v>
      </c>
      <c r="W130" s="24"/>
      <c r="X130" s="47">
        <f t="shared" ref="X130:Z130" si="261">INDEX(Alloc,$E130,X$1)*$G130</f>
        <v>40830.191511923804</v>
      </c>
      <c r="Y130" s="47">
        <f t="shared" si="261"/>
        <v>0</v>
      </c>
      <c r="Z130" s="47">
        <f t="shared" si="261"/>
        <v>5974.7712814952265</v>
      </c>
      <c r="AB130" s="47">
        <f t="shared" ref="AB130:AD130" si="262">INDEX(Alloc,$E130,AB$1)*$G130</f>
        <v>3210.9354210044403</v>
      </c>
      <c r="AC130" s="47">
        <f t="shared" si="262"/>
        <v>0</v>
      </c>
      <c r="AD130" s="47">
        <f t="shared" si="262"/>
        <v>229.543733444076</v>
      </c>
      <c r="AF130" s="47">
        <f t="shared" ref="AF130:AH130" si="263">INDEX(Alloc,$E130,AF$1)*$G130</f>
        <v>31557.650868934885</v>
      </c>
      <c r="AG130" s="47">
        <f t="shared" si="263"/>
        <v>0</v>
      </c>
      <c r="AH130" s="47">
        <f t="shared" si="263"/>
        <v>819.9885969273929</v>
      </c>
      <c r="AJ130" s="47">
        <f t="shared" ref="AJ130:AL130" si="264">INDEX(Alloc,$E130,AJ$1)*$G130</f>
        <v>73115.409995004506</v>
      </c>
      <c r="AK130" s="47">
        <f t="shared" si="264"/>
        <v>0</v>
      </c>
      <c r="AL130" s="47">
        <f t="shared" si="264"/>
        <v>367.53534198849161</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4300.8538948681116</v>
      </c>
      <c r="AW130" s="47">
        <f t="shared" si="267"/>
        <v>0</v>
      </c>
      <c r="AX130" s="47">
        <f t="shared" si="267"/>
        <v>34363.755319880365</v>
      </c>
      <c r="AZ130" s="47">
        <f t="shared" ref="AZ130:BB130" si="268">INDEX(Alloc,$E130,AZ$1)*$G130</f>
        <v>18.014774683368309</v>
      </c>
      <c r="BA130" s="47">
        <f t="shared" si="268"/>
        <v>0</v>
      </c>
      <c r="BB130" s="47">
        <f t="shared" si="268"/>
        <v>0.81583427078845139</v>
      </c>
      <c r="BD130" s="47">
        <f t="shared" ref="BD130:BF130" si="269">INDEX(Alloc,$E130,BD$1)*$G130</f>
        <v>27.892004084420634</v>
      </c>
      <c r="BE130" s="47">
        <f t="shared" si="269"/>
        <v>0</v>
      </c>
      <c r="BF130" s="47">
        <f t="shared" si="269"/>
        <v>158.27184853295955</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2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25">
      <c r="B132" s="9" t="s">
        <v>82</v>
      </c>
      <c r="C132" s="6"/>
      <c r="D132" s="6"/>
      <c r="E132" s="93"/>
      <c r="F132" s="93"/>
      <c r="G132" s="105">
        <f>+'Function-Classif'!F132</f>
        <v>3639079759.3610182</v>
      </c>
      <c r="H132" s="21">
        <f>H100+H106+H108-H128-H130</f>
        <v>2985074070.5094452</v>
      </c>
      <c r="I132" s="21">
        <f t="shared" ref="I132:BF132" si="274">I100+I106+I108-I128-I130</f>
        <v>70863851.143333122</v>
      </c>
      <c r="J132" s="21">
        <f t="shared" si="274"/>
        <v>583141837.70823944</v>
      </c>
      <c r="K132" s="21"/>
      <c r="L132" s="21">
        <f t="shared" si="274"/>
        <v>1145932870.2019184</v>
      </c>
      <c r="M132" s="21">
        <f t="shared" si="274"/>
        <v>23840483.541856833</v>
      </c>
      <c r="N132" s="21">
        <f t="shared" si="274"/>
        <v>400520413.35338587</v>
      </c>
      <c r="O132" s="21">
        <f t="shared" si="274"/>
        <v>0</v>
      </c>
      <c r="P132" s="21">
        <f t="shared" si="274"/>
        <v>314570515.31927472</v>
      </c>
      <c r="Q132" s="21">
        <f t="shared" si="274"/>
        <v>7105534.1076109074</v>
      </c>
      <c r="R132" s="21">
        <f t="shared" si="274"/>
        <v>91292684.531751513</v>
      </c>
      <c r="S132" s="21">
        <f t="shared" si="274"/>
        <v>0</v>
      </c>
      <c r="T132" s="21">
        <f t="shared" si="274"/>
        <v>26965168.352775771</v>
      </c>
      <c r="U132" s="21">
        <f t="shared" si="274"/>
        <v>594982.0150366982</v>
      </c>
      <c r="V132" s="21">
        <f t="shared" si="274"/>
        <v>892108.10563101922</v>
      </c>
      <c r="W132" s="21">
        <f t="shared" si="274"/>
        <v>0</v>
      </c>
      <c r="X132" s="21">
        <f t="shared" si="274"/>
        <v>330547359.27239996</v>
      </c>
      <c r="Y132" s="21">
        <f t="shared" si="274"/>
        <v>8366489.4208079632</v>
      </c>
      <c r="Z132" s="21">
        <f t="shared" si="274"/>
        <v>6948564.6685600597</v>
      </c>
      <c r="AA132" s="21">
        <f t="shared" si="274"/>
        <v>0</v>
      </c>
      <c r="AB132" s="21">
        <f t="shared" si="274"/>
        <v>24765522.98409396</v>
      </c>
      <c r="AC132" s="21">
        <f t="shared" si="274"/>
        <v>645908.29669828375</v>
      </c>
      <c r="AD132" s="21">
        <f t="shared" si="274"/>
        <v>754908.53468073392</v>
      </c>
      <c r="AE132" s="21">
        <f t="shared" si="274"/>
        <v>0</v>
      </c>
      <c r="AF132" s="21">
        <f t="shared" si="274"/>
        <v>255205152.64825884</v>
      </c>
      <c r="AG132" s="21">
        <f t="shared" si="274"/>
        <v>6522825.2766234465</v>
      </c>
      <c r="AH132" s="21">
        <f t="shared" si="274"/>
        <v>1236951.0279484752</v>
      </c>
      <c r="AI132" s="21">
        <f t="shared" si="274"/>
        <v>0</v>
      </c>
      <c r="AJ132" s="21">
        <f t="shared" si="274"/>
        <v>592367826.9418</v>
      </c>
      <c r="AK132" s="21">
        <f t="shared" si="274"/>
        <v>15663276.194933377</v>
      </c>
      <c r="AL132" s="21">
        <f t="shared" si="274"/>
        <v>1682055.9809931281</v>
      </c>
      <c r="AM132" s="21">
        <f t="shared" si="274"/>
        <v>0</v>
      </c>
      <c r="AN132" s="21">
        <f t="shared" si="274"/>
        <v>194094215.41910186</v>
      </c>
      <c r="AO132" s="21">
        <f t="shared" si="274"/>
        <v>5577244.1874604309</v>
      </c>
      <c r="AP132" s="21">
        <f t="shared" si="274"/>
        <v>1020885.9797647961</v>
      </c>
      <c r="AQ132" s="21">
        <f t="shared" si="274"/>
        <v>0</v>
      </c>
      <c r="AR132" s="21">
        <f t="shared" si="274"/>
        <v>80078671.588163197</v>
      </c>
      <c r="AS132" s="21">
        <f t="shared" si="274"/>
        <v>2060343.0133021744</v>
      </c>
      <c r="AT132" s="21">
        <f t="shared" si="274"/>
        <v>43464.699633093463</v>
      </c>
      <c r="AU132" s="21">
        <f t="shared" si="274"/>
        <v>0</v>
      </c>
      <c r="AV132" s="21">
        <f t="shared" si="274"/>
        <v>20259908.922128264</v>
      </c>
      <c r="AW132" s="21">
        <f t="shared" si="274"/>
        <v>479229.23197507352</v>
      </c>
      <c r="AX132" s="21">
        <f t="shared" si="274"/>
        <v>78628011.256135449</v>
      </c>
      <c r="AY132" s="21">
        <f t="shared" si="274"/>
        <v>0</v>
      </c>
      <c r="AZ132" s="21">
        <f t="shared" si="274"/>
        <v>77670.761983706092</v>
      </c>
      <c r="BA132" s="21">
        <f t="shared" si="274"/>
        <v>1730.1374162643867</v>
      </c>
      <c r="BB132" s="21">
        <f t="shared" si="274"/>
        <v>617.61056297893856</v>
      </c>
      <c r="BC132" s="21">
        <f t="shared" si="274"/>
        <v>0</v>
      </c>
      <c r="BD132" s="21">
        <f t="shared" si="274"/>
        <v>209188.09754787694</v>
      </c>
      <c r="BE132" s="21">
        <f t="shared" si="274"/>
        <v>5805.7196116587229</v>
      </c>
      <c r="BF132" s="21">
        <f t="shared" si="274"/>
        <v>121171.95919199262</v>
      </c>
      <c r="BH132" s="44">
        <f t="shared" si="202"/>
        <v>0</v>
      </c>
      <c r="BI132" s="44">
        <f t="shared" si="203"/>
        <v>0</v>
      </c>
      <c r="BJ132" s="44">
        <f t="shared" si="204"/>
        <v>0</v>
      </c>
      <c r="BK132" s="44">
        <f t="shared" si="205"/>
        <v>0</v>
      </c>
    </row>
    <row r="133" spans="1:63" x14ac:dyDescent="0.2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2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2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2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25">
      <c r="B137" s="6">
        <v>500</v>
      </c>
      <c r="C137" s="6" t="s">
        <v>86</v>
      </c>
      <c r="D137" s="47" t="str">
        <f>INDEX(Alloc,$E137,D$1)</f>
        <v>LBSUB1</v>
      </c>
      <c r="E137" s="93">
        <v>36</v>
      </c>
      <c r="F137" s="93"/>
      <c r="G137" s="105">
        <f>+'Function-Classif'!F137</f>
        <v>9442701.0434221886</v>
      </c>
      <c r="H137" s="21">
        <f>+'Function-Classif'!S137</f>
        <v>8148506.6297777873</v>
      </c>
      <c r="I137" s="21">
        <f>+'Function-Classif'!T137</f>
        <v>1294194.4136444018</v>
      </c>
      <c r="J137" s="21">
        <f>+'Function-Classif'!U137</f>
        <v>0</v>
      </c>
      <c r="K137" s="47"/>
      <c r="L137" s="47">
        <f t="shared" ref="L137:N140" si="275">INDEX(Alloc,$E137,L$1)*$G137</f>
        <v>2752360.3160576522</v>
      </c>
      <c r="M137" s="47">
        <f t="shared" si="275"/>
        <v>435546.03387724236</v>
      </c>
      <c r="N137" s="47">
        <f t="shared" si="275"/>
        <v>0</v>
      </c>
      <c r="O137" s="47"/>
      <c r="P137" s="47">
        <f t="shared" ref="P137:R140" si="276">INDEX(Alloc,$E137,P$1)*$G137</f>
        <v>826109.72387056169</v>
      </c>
      <c r="Q137" s="47">
        <f t="shared" si="276"/>
        <v>129791.7401846593</v>
      </c>
      <c r="R137" s="47">
        <f t="shared" si="276"/>
        <v>0</v>
      </c>
      <c r="S137" s="47"/>
      <c r="T137" s="47">
        <f t="shared" ref="T137:V140" si="277">INDEX(Alloc,$E137,T$1)*$G137</f>
        <v>68043.85076536439</v>
      </c>
      <c r="U137" s="47">
        <f t="shared" si="277"/>
        <v>10871.801387999711</v>
      </c>
      <c r="V137" s="47">
        <f t="shared" si="277"/>
        <v>0</v>
      </c>
      <c r="W137" s="24"/>
      <c r="X137" s="47">
        <f t="shared" ref="X137:Z140" si="278">INDEX(Alloc,$E137,X$1)*$G137</f>
        <v>969019.7403462762</v>
      </c>
      <c r="Y137" s="47">
        <f t="shared" si="278"/>
        <v>152751.01437033989</v>
      </c>
      <c r="Z137" s="47">
        <f t="shared" si="278"/>
        <v>0</v>
      </c>
      <c r="AB137" s="47">
        <f t="shared" ref="AB137:AD140" si="279">INDEX(Alloc,$E137,AB$1)*$G137</f>
        <v>73897.952814084158</v>
      </c>
      <c r="AC137" s="47">
        <f t="shared" si="279"/>
        <v>11793.436188373025</v>
      </c>
      <c r="AD137" s="47">
        <f t="shared" si="279"/>
        <v>0</v>
      </c>
      <c r="AF137" s="47">
        <f t="shared" ref="AF137:AH140" si="280">INDEX(Alloc,$E137,AF$1)*$G137</f>
        <v>748858.88565644494</v>
      </c>
      <c r="AG137" s="47">
        <f t="shared" si="280"/>
        <v>119117.72491914146</v>
      </c>
      <c r="AH137" s="47">
        <f t="shared" si="280"/>
        <v>0</v>
      </c>
      <c r="AJ137" s="47">
        <f t="shared" ref="AJ137:AL140" si="281">INDEX(Alloc,$E137,AJ$1)*$G137</f>
        <v>1794421.2344130878</v>
      </c>
      <c r="AK137" s="47">
        <f t="shared" si="281"/>
        <v>285990.8275680457</v>
      </c>
      <c r="AL137" s="47">
        <f t="shared" si="281"/>
        <v>0</v>
      </c>
      <c r="AN137" s="47">
        <f t="shared" ref="AN137:AP140" si="282">INDEX(Alloc,$E137,AN$1)*$G137</f>
        <v>634287.02626496193</v>
      </c>
      <c r="AO137" s="47">
        <f t="shared" si="282"/>
        <v>101830.32989695249</v>
      </c>
      <c r="AP137" s="47">
        <f t="shared" si="282"/>
        <v>0</v>
      </c>
      <c r="AR137" s="47">
        <f t="shared" ref="AR137:AT140" si="283">INDEX(Alloc,$E137,AR$1)*$G137</f>
        <v>228874.77075622563</v>
      </c>
      <c r="AS137" s="47">
        <f t="shared" si="283"/>
        <v>37622.060912584704</v>
      </c>
      <c r="AT137" s="47">
        <f t="shared" si="283"/>
        <v>0</v>
      </c>
      <c r="AV137" s="47">
        <f t="shared" ref="AV137:AX140" si="284">INDEX(Alloc,$E137,AV$1)*$G137</f>
        <v>51799.389950233919</v>
      </c>
      <c r="AW137" s="47">
        <f t="shared" si="284"/>
        <v>8741.8852828102772</v>
      </c>
      <c r="AX137" s="47">
        <f t="shared" si="284"/>
        <v>0</v>
      </c>
      <c r="AZ137" s="47">
        <f t="shared" ref="AZ137:BB140" si="285">INDEX(Alloc,$E137,AZ$1)*$G137</f>
        <v>188.26361871839947</v>
      </c>
      <c r="BA137" s="47">
        <f t="shared" si="285"/>
        <v>31.55624251287983</v>
      </c>
      <c r="BB137" s="47">
        <f t="shared" si="285"/>
        <v>0</v>
      </c>
      <c r="BD137" s="47">
        <f t="shared" ref="BD137:BF140" si="286">INDEX(Alloc,$E137,BD$1)*$G137</f>
        <v>645.4752641773697</v>
      </c>
      <c r="BE137" s="47">
        <f t="shared" si="286"/>
        <v>106.00281374015634</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25">
      <c r="B138" s="18">
        <v>501</v>
      </c>
      <c r="C138" s="6" t="s">
        <v>87</v>
      </c>
      <c r="D138" s="47" t="str">
        <f>INDEX(Alloc,$E138,D$1)</f>
        <v>TDFUEL</v>
      </c>
      <c r="E138" s="93">
        <v>51</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125401472.90135306</v>
      </c>
      <c r="N138" s="47">
        <f t="shared" si="275"/>
        <v>0</v>
      </c>
      <c r="O138" s="47"/>
      <c r="P138" s="47">
        <f t="shared" si="276"/>
        <v>0</v>
      </c>
      <c r="Q138" s="47">
        <f t="shared" si="276"/>
        <v>37369357.366650678</v>
      </c>
      <c r="R138" s="47">
        <f t="shared" si="276"/>
        <v>0</v>
      </c>
      <c r="S138" s="47"/>
      <c r="T138" s="47">
        <f t="shared" si="277"/>
        <v>0</v>
      </c>
      <c r="U138" s="47">
        <f t="shared" si="277"/>
        <v>3130185.5627283533</v>
      </c>
      <c r="V138" s="47">
        <f t="shared" si="277"/>
        <v>0</v>
      </c>
      <c r="W138" s="24"/>
      <c r="X138" s="47">
        <f t="shared" si="278"/>
        <v>0</v>
      </c>
      <c r="Y138" s="47">
        <f t="shared" si="278"/>
        <v>43979741.977435209</v>
      </c>
      <c r="Z138" s="47">
        <f t="shared" si="278"/>
        <v>0</v>
      </c>
      <c r="AB138" s="47">
        <f t="shared" si="279"/>
        <v>0</v>
      </c>
      <c r="AC138" s="47">
        <f t="shared" si="279"/>
        <v>3395540.6628887481</v>
      </c>
      <c r="AD138" s="47">
        <f t="shared" si="279"/>
        <v>0</v>
      </c>
      <c r="AF138" s="47">
        <f t="shared" si="280"/>
        <v>0</v>
      </c>
      <c r="AG138" s="47">
        <f t="shared" si="280"/>
        <v>34296117.956910744</v>
      </c>
      <c r="AH138" s="47">
        <f t="shared" si="280"/>
        <v>0</v>
      </c>
      <c r="AJ138" s="47">
        <f t="shared" si="281"/>
        <v>0</v>
      </c>
      <c r="AK138" s="47">
        <f t="shared" si="281"/>
        <v>82341861.075052097</v>
      </c>
      <c r="AL138" s="47">
        <f t="shared" si="281"/>
        <v>0</v>
      </c>
      <c r="AN138" s="47">
        <f t="shared" si="282"/>
        <v>0</v>
      </c>
      <c r="AO138" s="47">
        <f t="shared" si="282"/>
        <v>29318768.538499963</v>
      </c>
      <c r="AP138" s="47">
        <f t="shared" si="282"/>
        <v>0</v>
      </c>
      <c r="AR138" s="47">
        <f t="shared" si="283"/>
        <v>0</v>
      </c>
      <c r="AS138" s="47">
        <f t="shared" si="283"/>
        <v>10832062.480339942</v>
      </c>
      <c r="AT138" s="47">
        <f t="shared" si="283"/>
        <v>0</v>
      </c>
      <c r="AV138" s="47">
        <f t="shared" si="284"/>
        <v>0</v>
      </c>
      <c r="AW138" s="47">
        <f t="shared" si="284"/>
        <v>2516944.7202635864</v>
      </c>
      <c r="AX138" s="47">
        <f t="shared" si="284"/>
        <v>0</v>
      </c>
      <c r="AZ138" s="47">
        <f t="shared" si="285"/>
        <v>0</v>
      </c>
      <c r="BA138" s="47">
        <f t="shared" si="285"/>
        <v>9085.605154340019</v>
      </c>
      <c r="BB138" s="47">
        <f t="shared" si="285"/>
        <v>0</v>
      </c>
      <c r="BD138" s="47">
        <f t="shared" si="286"/>
        <v>0</v>
      </c>
      <c r="BE138" s="47">
        <f t="shared" si="286"/>
        <v>30520.101070303783</v>
      </c>
      <c r="BF138" s="47">
        <f t="shared" si="286"/>
        <v>0</v>
      </c>
      <c r="BH138" s="44">
        <f t="shared" si="202"/>
        <v>0</v>
      </c>
      <c r="BI138" s="44">
        <f t="shared" si="203"/>
        <v>0</v>
      </c>
      <c r="BJ138" s="44">
        <f t="shared" si="204"/>
        <v>0</v>
      </c>
      <c r="BK138" s="44">
        <f t="shared" si="205"/>
        <v>0</v>
      </c>
    </row>
    <row r="139" spans="1:63" x14ac:dyDescent="0.25">
      <c r="B139" s="6">
        <v>502</v>
      </c>
      <c r="C139" s="6" t="s">
        <v>88</v>
      </c>
      <c r="D139" s="47" t="str">
        <f>INDEX(Alloc,$E139,D$1)</f>
        <v>OM502</v>
      </c>
      <c r="E139" s="93">
        <v>47</v>
      </c>
      <c r="F139" s="93"/>
      <c r="G139" s="105">
        <f>+'Function-Classif'!F139</f>
        <v>15516428.646901891</v>
      </c>
      <c r="H139" s="21">
        <f>+'Function-Classif'!S139</f>
        <v>15516428.646901891</v>
      </c>
      <c r="I139" s="21">
        <f>+'Function-Classif'!T139</f>
        <v>0</v>
      </c>
      <c r="J139" s="21">
        <f>+'Function-Classif'!U139</f>
        <v>0</v>
      </c>
      <c r="K139" s="24"/>
      <c r="L139" s="47">
        <f t="shared" si="275"/>
        <v>6731626.8184338044</v>
      </c>
      <c r="M139" s="47">
        <f t="shared" si="275"/>
        <v>0</v>
      </c>
      <c r="N139" s="47">
        <f t="shared" si="275"/>
        <v>0</v>
      </c>
      <c r="O139" s="47"/>
      <c r="P139" s="47">
        <f t="shared" si="276"/>
        <v>1809550.1062368266</v>
      </c>
      <c r="Q139" s="47">
        <f t="shared" si="276"/>
        <v>0</v>
      </c>
      <c r="R139" s="47">
        <f t="shared" si="276"/>
        <v>0</v>
      </c>
      <c r="S139" s="47"/>
      <c r="T139" s="47">
        <f t="shared" si="277"/>
        <v>149354.65535351867</v>
      </c>
      <c r="U139" s="47">
        <f t="shared" si="277"/>
        <v>0</v>
      </c>
      <c r="V139" s="47">
        <f t="shared" si="277"/>
        <v>0</v>
      </c>
      <c r="W139" s="24"/>
      <c r="X139" s="47">
        <f t="shared" si="278"/>
        <v>1698022.9854424444</v>
      </c>
      <c r="Y139" s="47">
        <f t="shared" si="278"/>
        <v>0</v>
      </c>
      <c r="Z139" s="47">
        <f t="shared" si="278"/>
        <v>0</v>
      </c>
      <c r="AB139" s="47">
        <f t="shared" si="279"/>
        <v>107472.57504266559</v>
      </c>
      <c r="AC139" s="47">
        <f t="shared" si="279"/>
        <v>0</v>
      </c>
      <c r="AD139" s="47">
        <f t="shared" si="279"/>
        <v>0</v>
      </c>
      <c r="AF139" s="47">
        <f t="shared" si="280"/>
        <v>1136735.0915296583</v>
      </c>
      <c r="AG139" s="47">
        <f t="shared" si="280"/>
        <v>0</v>
      </c>
      <c r="AH139" s="47">
        <f t="shared" si="280"/>
        <v>0</v>
      </c>
      <c r="AJ139" s="47">
        <f t="shared" si="281"/>
        <v>2631054.3273775834</v>
      </c>
      <c r="AK139" s="47">
        <f t="shared" si="281"/>
        <v>0</v>
      </c>
      <c r="AL139" s="47">
        <f t="shared" si="281"/>
        <v>0</v>
      </c>
      <c r="AN139" s="47">
        <f t="shared" si="282"/>
        <v>909743.81069054059</v>
      </c>
      <c r="AO139" s="47">
        <f t="shared" si="282"/>
        <v>0</v>
      </c>
      <c r="AP139" s="47">
        <f t="shared" si="282"/>
        <v>0</v>
      </c>
      <c r="AR139" s="47">
        <f t="shared" si="283"/>
        <v>342048.54107669438</v>
      </c>
      <c r="AS139" s="47">
        <f t="shared" si="283"/>
        <v>0</v>
      </c>
      <c r="AT139" s="47">
        <f t="shared" si="283"/>
        <v>0</v>
      </c>
      <c r="AV139" s="47">
        <f t="shared" si="284"/>
        <v>0</v>
      </c>
      <c r="AW139" s="47">
        <f t="shared" si="284"/>
        <v>0</v>
      </c>
      <c r="AX139" s="47">
        <f t="shared" si="284"/>
        <v>0</v>
      </c>
      <c r="AZ139" s="47">
        <f t="shared" si="285"/>
        <v>0</v>
      </c>
      <c r="BA139" s="47">
        <f t="shared" si="285"/>
        <v>0</v>
      </c>
      <c r="BB139" s="47">
        <f t="shared" si="285"/>
        <v>0</v>
      </c>
      <c r="BD139" s="47">
        <f t="shared" si="286"/>
        <v>819.73571815495734</v>
      </c>
      <c r="BE139" s="47">
        <f t="shared" si="286"/>
        <v>0</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25">
      <c r="B140" s="6">
        <v>505</v>
      </c>
      <c r="C140" s="6" t="s">
        <v>89</v>
      </c>
      <c r="D140" s="47" t="str">
        <f>INDEX(Alloc,$E140,D$1)</f>
        <v>OM505</v>
      </c>
      <c r="E140" s="93">
        <v>48</v>
      </c>
      <c r="F140" s="93"/>
      <c r="G140" s="105">
        <f>+'Function-Classif'!F140</f>
        <v>7214387.5946459835</v>
      </c>
      <c r="H140" s="21">
        <f>+'Function-Classif'!S140</f>
        <v>7214387.5946459835</v>
      </c>
      <c r="I140" s="21">
        <f>+'Function-Classif'!T140</f>
        <v>0</v>
      </c>
      <c r="J140" s="21">
        <f>+'Function-Classif'!U140</f>
        <v>0</v>
      </c>
      <c r="K140" s="24"/>
      <c r="L140" s="47">
        <f t="shared" si="275"/>
        <v>3129880.3426903109</v>
      </c>
      <c r="M140" s="47">
        <f t="shared" si="275"/>
        <v>0</v>
      </c>
      <c r="N140" s="47">
        <f t="shared" si="275"/>
        <v>0</v>
      </c>
      <c r="O140" s="47"/>
      <c r="P140" s="47">
        <f t="shared" si="276"/>
        <v>841353.13192265341</v>
      </c>
      <c r="Q140" s="47">
        <f t="shared" si="276"/>
        <v>0</v>
      </c>
      <c r="R140" s="47">
        <f t="shared" si="276"/>
        <v>0</v>
      </c>
      <c r="S140" s="47"/>
      <c r="T140" s="47">
        <f t="shared" si="277"/>
        <v>69442.678937604142</v>
      </c>
      <c r="U140" s="47">
        <f t="shared" si="277"/>
        <v>0</v>
      </c>
      <c r="V140" s="47">
        <f t="shared" si="277"/>
        <v>0</v>
      </c>
      <c r="W140" s="24"/>
      <c r="X140" s="47">
        <f t="shared" si="278"/>
        <v>789498.42392022745</v>
      </c>
      <c r="Y140" s="47">
        <f t="shared" si="278"/>
        <v>0</v>
      </c>
      <c r="Z140" s="47">
        <f t="shared" si="278"/>
        <v>0</v>
      </c>
      <c r="AB140" s="47">
        <f t="shared" si="279"/>
        <v>49969.54065891169</v>
      </c>
      <c r="AC140" s="47">
        <f t="shared" si="279"/>
        <v>0</v>
      </c>
      <c r="AD140" s="47">
        <f t="shared" si="279"/>
        <v>0</v>
      </c>
      <c r="AF140" s="47">
        <f t="shared" si="280"/>
        <v>528526.74602849199</v>
      </c>
      <c r="AG140" s="47">
        <f t="shared" si="280"/>
        <v>0</v>
      </c>
      <c r="AH140" s="47">
        <f t="shared" si="280"/>
        <v>0</v>
      </c>
      <c r="AJ140" s="47">
        <f t="shared" si="281"/>
        <v>1223312.7952457299</v>
      </c>
      <c r="AK140" s="47">
        <f t="shared" si="281"/>
        <v>0</v>
      </c>
      <c r="AL140" s="47">
        <f t="shared" si="281"/>
        <v>0</v>
      </c>
      <c r="AN140" s="47">
        <f t="shared" si="282"/>
        <v>422986.79751040903</v>
      </c>
      <c r="AO140" s="47">
        <f t="shared" si="282"/>
        <v>0</v>
      </c>
      <c r="AP140" s="47">
        <f t="shared" si="282"/>
        <v>0</v>
      </c>
      <c r="AR140" s="47">
        <f t="shared" si="283"/>
        <v>159036.00033653181</v>
      </c>
      <c r="AS140" s="47">
        <f t="shared" si="283"/>
        <v>0</v>
      </c>
      <c r="AT140" s="47">
        <f t="shared" si="283"/>
        <v>0</v>
      </c>
      <c r="AV140" s="47">
        <f t="shared" si="284"/>
        <v>0</v>
      </c>
      <c r="AW140" s="47">
        <f t="shared" si="284"/>
        <v>0</v>
      </c>
      <c r="AX140" s="47">
        <f t="shared" si="284"/>
        <v>0</v>
      </c>
      <c r="AZ140" s="47">
        <f t="shared" si="285"/>
        <v>0</v>
      </c>
      <c r="BA140" s="47">
        <f t="shared" si="285"/>
        <v>0</v>
      </c>
      <c r="BB140" s="47">
        <f t="shared" si="285"/>
        <v>0</v>
      </c>
      <c r="BD140" s="47">
        <f t="shared" si="286"/>
        <v>381.13739511354282</v>
      </c>
      <c r="BE140" s="47">
        <f t="shared" si="286"/>
        <v>0</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25">
      <c r="B141" s="6">
        <v>506</v>
      </c>
      <c r="C141" s="6" t="s">
        <v>90</v>
      </c>
      <c r="D141" s="47" t="str">
        <f>INDEX(Alloc,$E141,D$1)</f>
        <v>Prod</v>
      </c>
      <c r="E141" s="93">
        <v>24</v>
      </c>
      <c r="F141" s="93"/>
      <c r="G141" s="105">
        <f>+'Function-Classif'!F141</f>
        <v>14444590.015824649</v>
      </c>
      <c r="H141" s="21">
        <f>+'Function-Classif'!S141</f>
        <v>14444590.015824649</v>
      </c>
      <c r="I141" s="21">
        <f>+'Function-Classif'!T141</f>
        <v>0</v>
      </c>
      <c r="J141" s="21">
        <f>+'Function-Classif'!U141</f>
        <v>0</v>
      </c>
      <c r="K141" s="47"/>
      <c r="L141" s="47">
        <f t="shared" ref="L141:N141" si="299">INDEX(Alloc,$E141,L$1)*$G141</f>
        <v>4879018.7144220956</v>
      </c>
      <c r="M141" s="47">
        <f t="shared" si="299"/>
        <v>0</v>
      </c>
      <c r="N141" s="47">
        <f t="shared" si="299"/>
        <v>0</v>
      </c>
      <c r="O141" s="47"/>
      <c r="P141" s="47">
        <f t="shared" ref="P141:R141" si="300">INDEX(Alloc,$E141,P$1)*$G141</f>
        <v>1464417.5689554275</v>
      </c>
      <c r="Q141" s="47">
        <f t="shared" si="300"/>
        <v>0</v>
      </c>
      <c r="R141" s="47">
        <f t="shared" si="300"/>
        <v>0</v>
      </c>
      <c r="S141" s="47"/>
      <c r="T141" s="47">
        <f t="shared" ref="T141:V141" si="301">INDEX(Alloc,$E141,T$1)*$G141</f>
        <v>120619.09894162387</v>
      </c>
      <c r="U141" s="47">
        <f t="shared" si="301"/>
        <v>0</v>
      </c>
      <c r="V141" s="47">
        <f t="shared" si="301"/>
        <v>0</v>
      </c>
      <c r="W141" s="24"/>
      <c r="X141" s="47">
        <f t="shared" ref="X141:Z141" si="302">INDEX(Alloc,$E141,X$1)*$G141</f>
        <v>1717749.4604216232</v>
      </c>
      <c r="Y141" s="47">
        <f t="shared" si="302"/>
        <v>0</v>
      </c>
      <c r="Z141" s="47">
        <f t="shared" si="302"/>
        <v>0</v>
      </c>
      <c r="AB141" s="47">
        <f t="shared" ref="AB141:AD141" si="303">INDEX(Alloc,$E141,AB$1)*$G141</f>
        <v>130996.47333014564</v>
      </c>
      <c r="AC141" s="47">
        <f t="shared" si="303"/>
        <v>0</v>
      </c>
      <c r="AD141" s="47">
        <f t="shared" si="303"/>
        <v>0</v>
      </c>
      <c r="AF141" s="47">
        <f t="shared" ref="AF141:AH141" si="304">INDEX(Alloc,$E141,AF$1)*$G141</f>
        <v>1327477.5458223613</v>
      </c>
      <c r="AG141" s="47">
        <f t="shared" si="304"/>
        <v>0</v>
      </c>
      <c r="AH141" s="47">
        <f t="shared" si="304"/>
        <v>0</v>
      </c>
      <c r="AJ141" s="47">
        <f t="shared" ref="AJ141:AL141" si="305">INDEX(Alloc,$E141,AJ$1)*$G141</f>
        <v>3180911.5736700171</v>
      </c>
      <c r="AK141" s="47">
        <f t="shared" si="305"/>
        <v>0</v>
      </c>
      <c r="AL141" s="47">
        <f t="shared" si="305"/>
        <v>0</v>
      </c>
      <c r="AN141" s="47">
        <f t="shared" ref="AN141:AP141" si="306">INDEX(Alloc,$E141,AN$1)*$G141</f>
        <v>1124379.7744819196</v>
      </c>
      <c r="AO141" s="47">
        <f t="shared" si="306"/>
        <v>0</v>
      </c>
      <c r="AP141" s="47">
        <f t="shared" si="306"/>
        <v>0</v>
      </c>
      <c r="AR141" s="47">
        <f t="shared" ref="AR141:AT141" si="307">INDEX(Alloc,$E141,AR$1)*$G141</f>
        <v>405718.78734909836</v>
      </c>
      <c r="AS141" s="47">
        <f t="shared" si="307"/>
        <v>0</v>
      </c>
      <c r="AT141" s="47">
        <f t="shared" si="307"/>
        <v>0</v>
      </c>
      <c r="AV141" s="47">
        <f t="shared" ref="AV141:AX141" si="308">INDEX(Alloc,$E141,AV$1)*$G141</f>
        <v>91823.07690180534</v>
      </c>
      <c r="AW141" s="47">
        <f t="shared" si="308"/>
        <v>0</v>
      </c>
      <c r="AX141" s="47">
        <f t="shared" si="308"/>
        <v>0</v>
      </c>
      <c r="AZ141" s="47">
        <f t="shared" ref="AZ141:BB141" si="309">INDEX(Alloc,$E141,AZ$1)*$G141</f>
        <v>333.72873224955208</v>
      </c>
      <c r="BA141" s="47">
        <f t="shared" si="309"/>
        <v>0</v>
      </c>
      <c r="BB141" s="47">
        <f t="shared" si="309"/>
        <v>0</v>
      </c>
      <c r="BD141" s="47">
        <f t="shared" ref="BD141:BF141" si="310">INDEX(Alloc,$E141,BD$1)*$G141</f>
        <v>1144.2127962841789</v>
      </c>
      <c r="BE141" s="47">
        <f t="shared" si="310"/>
        <v>0</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2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2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25">
      <c r="B144" s="6"/>
      <c r="C144" s="6" t="s">
        <v>93</v>
      </c>
      <c r="D144" s="6"/>
      <c r="E144" s="93"/>
      <c r="F144" s="93"/>
      <c r="G144" s="105">
        <f>+'Function-Classif'!F144</f>
        <v>419239766.24914169</v>
      </c>
      <c r="H144" s="24">
        <f>SUM(H137:H143)</f>
        <v>45323912.887150317</v>
      </c>
      <c r="I144" s="24">
        <f t="shared" ref="I144:BF144" si="315">SUM(I137:I143)</f>
        <v>373915853.36199135</v>
      </c>
      <c r="J144" s="24">
        <f t="shared" si="315"/>
        <v>0</v>
      </c>
      <c r="K144" s="24"/>
      <c r="L144" s="24">
        <f t="shared" si="315"/>
        <v>17492886.191603862</v>
      </c>
      <c r="M144" s="24">
        <f t="shared" si="315"/>
        <v>125837018.9352303</v>
      </c>
      <c r="N144" s="24">
        <f t="shared" si="315"/>
        <v>0</v>
      </c>
      <c r="O144" s="24">
        <f t="shared" si="315"/>
        <v>0</v>
      </c>
      <c r="P144" s="24">
        <f t="shared" si="315"/>
        <v>4941430.530985469</v>
      </c>
      <c r="Q144" s="24">
        <f t="shared" si="315"/>
        <v>37499149.106835335</v>
      </c>
      <c r="R144" s="24">
        <f t="shared" si="315"/>
        <v>0</v>
      </c>
      <c r="S144" s="24">
        <f t="shared" si="315"/>
        <v>0</v>
      </c>
      <c r="T144" s="24">
        <f t="shared" si="315"/>
        <v>407460.28399811109</v>
      </c>
      <c r="U144" s="24">
        <f t="shared" si="315"/>
        <v>3141057.364116353</v>
      </c>
      <c r="V144" s="24">
        <f t="shared" si="315"/>
        <v>0</v>
      </c>
      <c r="W144" s="24">
        <f t="shared" si="315"/>
        <v>0</v>
      </c>
      <c r="X144" s="24">
        <f t="shared" si="315"/>
        <v>5174290.6101305708</v>
      </c>
      <c r="Y144" s="24">
        <f t="shared" si="315"/>
        <v>44132492.991805546</v>
      </c>
      <c r="Z144" s="24">
        <f t="shared" si="315"/>
        <v>0</v>
      </c>
      <c r="AA144" s="24">
        <f t="shared" si="315"/>
        <v>0</v>
      </c>
      <c r="AB144" s="24">
        <f t="shared" si="315"/>
        <v>362336.54184580711</v>
      </c>
      <c r="AC144" s="24">
        <f t="shared" si="315"/>
        <v>3407334.0990771214</v>
      </c>
      <c r="AD144" s="24">
        <f t="shared" si="315"/>
        <v>0</v>
      </c>
      <c r="AE144" s="24">
        <f t="shared" si="315"/>
        <v>0</v>
      </c>
      <c r="AF144" s="24">
        <f t="shared" si="315"/>
        <v>3741598.2690369571</v>
      </c>
      <c r="AG144" s="24">
        <f t="shared" si="315"/>
        <v>34415235.681829885</v>
      </c>
      <c r="AH144" s="24">
        <f t="shared" si="315"/>
        <v>0</v>
      </c>
      <c r="AI144" s="24">
        <f t="shared" si="315"/>
        <v>0</v>
      </c>
      <c r="AJ144" s="24">
        <f t="shared" si="315"/>
        <v>8829699.9307064172</v>
      </c>
      <c r="AK144" s="24">
        <f t="shared" si="315"/>
        <v>82627851.902620137</v>
      </c>
      <c r="AL144" s="24">
        <f t="shared" si="315"/>
        <v>0</v>
      </c>
      <c r="AM144" s="24">
        <f t="shared" si="315"/>
        <v>0</v>
      </c>
      <c r="AN144" s="24">
        <f t="shared" si="315"/>
        <v>3091397.408947831</v>
      </c>
      <c r="AO144" s="24">
        <f t="shared" si="315"/>
        <v>29420598.868396915</v>
      </c>
      <c r="AP144" s="24">
        <f t="shared" si="315"/>
        <v>0</v>
      </c>
      <c r="AQ144" s="24">
        <f t="shared" si="315"/>
        <v>0</v>
      </c>
      <c r="AR144" s="24">
        <f t="shared" si="315"/>
        <v>1135678.0995185501</v>
      </c>
      <c r="AS144" s="24">
        <f t="shared" si="315"/>
        <v>10869684.541252527</v>
      </c>
      <c r="AT144" s="24">
        <f t="shared" si="315"/>
        <v>0</v>
      </c>
      <c r="AU144" s="24">
        <f t="shared" si="315"/>
        <v>0</v>
      </c>
      <c r="AV144" s="24">
        <f t="shared" si="315"/>
        <v>143622.46685203927</v>
      </c>
      <c r="AW144" s="24">
        <f t="shared" si="315"/>
        <v>2525686.6055463967</v>
      </c>
      <c r="AX144" s="24">
        <f t="shared" si="315"/>
        <v>0</v>
      </c>
      <c r="AY144" s="24">
        <f t="shared" si="315"/>
        <v>0</v>
      </c>
      <c r="AZ144" s="24">
        <f t="shared" si="315"/>
        <v>521.99235096795155</v>
      </c>
      <c r="BA144" s="24">
        <f t="shared" si="315"/>
        <v>9117.1613968528982</v>
      </c>
      <c r="BB144" s="24">
        <f t="shared" si="315"/>
        <v>0</v>
      </c>
      <c r="BC144" s="24">
        <f t="shared" si="315"/>
        <v>0</v>
      </c>
      <c r="BD144" s="24">
        <f t="shared" si="315"/>
        <v>2990.5611737300487</v>
      </c>
      <c r="BE144" s="24">
        <f t="shared" si="315"/>
        <v>30626.10388404394</v>
      </c>
      <c r="BF144" s="24">
        <f t="shared" si="315"/>
        <v>0</v>
      </c>
      <c r="BH144" s="44">
        <f t="shared" si="202"/>
        <v>0</v>
      </c>
      <c r="BI144" s="44">
        <f t="shared" si="203"/>
        <v>0</v>
      </c>
      <c r="BJ144" s="44">
        <f t="shared" si="204"/>
        <v>0</v>
      </c>
      <c r="BK144" s="44">
        <f t="shared" si="205"/>
        <v>0</v>
      </c>
    </row>
    <row r="145" spans="2:63" x14ac:dyDescent="0.2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2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25">
      <c r="B147" s="6">
        <v>510</v>
      </c>
      <c r="C147" s="6" t="s">
        <v>95</v>
      </c>
      <c r="D147" s="47" t="str">
        <f>INDEX(Alloc,$E147,D$1)</f>
        <v>LBSUB2</v>
      </c>
      <c r="E147" s="93">
        <v>37</v>
      </c>
      <c r="F147" s="93"/>
      <c r="G147" s="105">
        <f>+'Function-Classif'!F147</f>
        <v>10261750.042761102</v>
      </c>
      <c r="H147" s="21">
        <f>+'Function-Classif'!S147</f>
        <v>989925.41898834973</v>
      </c>
      <c r="I147" s="21">
        <f>+'Function-Classif'!T147</f>
        <v>9271824.6237727515</v>
      </c>
      <c r="J147" s="21">
        <f>+'Function-Classif'!U147</f>
        <v>0</v>
      </c>
      <c r="K147" s="47"/>
      <c r="L147" s="47">
        <f t="shared" ref="L147:N151" si="316">INDEX(Alloc,$E147,L$1)*$G147</f>
        <v>334371.87485660543</v>
      </c>
      <c r="M147" s="47">
        <f t="shared" si="316"/>
        <v>3112718.7022620086</v>
      </c>
      <c r="N147" s="47">
        <f t="shared" si="316"/>
        <v>0</v>
      </c>
      <c r="O147" s="47"/>
      <c r="P147" s="47">
        <f t="shared" ref="P147:R151" si="317">INDEX(Alloc,$E147,P$1)*$G147</f>
        <v>100360.35456416104</v>
      </c>
      <c r="Q147" s="47">
        <f t="shared" si="317"/>
        <v>928662.28073305439</v>
      </c>
      <c r="R147" s="47">
        <f t="shared" si="317"/>
        <v>0</v>
      </c>
      <c r="S147" s="47"/>
      <c r="T147" s="47">
        <f t="shared" ref="T147:V151" si="318">INDEX(Alloc,$E147,T$1)*$G147</f>
        <v>8266.3413725811715</v>
      </c>
      <c r="U147" s="47">
        <f t="shared" si="318"/>
        <v>77594.028416569185</v>
      </c>
      <c r="V147" s="47">
        <f t="shared" si="318"/>
        <v>0</v>
      </c>
      <c r="W147" s="24"/>
      <c r="X147" s="47">
        <f t="shared" ref="X147:Z151" si="319">INDEX(Alloc,$E147,X$1)*$G147</f>
        <v>117721.84966565199</v>
      </c>
      <c r="Y147" s="47">
        <f t="shared" si="319"/>
        <v>1096811.4664098602</v>
      </c>
      <c r="Z147" s="47">
        <f t="shared" si="319"/>
        <v>0</v>
      </c>
      <c r="AB147" s="47">
        <f t="shared" ref="AB147:AD151" si="320">INDEX(Alloc,$E147,AB$1)*$G147</f>
        <v>8977.5298991023174</v>
      </c>
      <c r="AC147" s="47">
        <f t="shared" si="320"/>
        <v>84640.498639723679</v>
      </c>
      <c r="AD147" s="47">
        <f t="shared" si="320"/>
        <v>0</v>
      </c>
      <c r="AF147" s="47">
        <f t="shared" ref="AF147:AH151" si="321">INDEX(Alloc,$E147,AF$1)*$G147</f>
        <v>90975.497698873543</v>
      </c>
      <c r="AG147" s="47">
        <f t="shared" si="321"/>
        <v>853871.49875483988</v>
      </c>
      <c r="AH147" s="47">
        <f t="shared" si="321"/>
        <v>0</v>
      </c>
      <c r="AJ147" s="47">
        <f t="shared" ref="AJ147:AL151" si="322">INDEX(Alloc,$E147,AJ$1)*$G147</f>
        <v>217996.16457652795</v>
      </c>
      <c r="AK147" s="47">
        <f t="shared" si="322"/>
        <v>2052532.092013299</v>
      </c>
      <c r="AL147" s="47">
        <f t="shared" si="322"/>
        <v>0</v>
      </c>
      <c r="AN147" s="47">
        <f t="shared" ref="AN147:AP151" si="323">INDEX(Alloc,$E147,AN$1)*$G147</f>
        <v>77056.677838321848</v>
      </c>
      <c r="AO147" s="47">
        <f t="shared" si="323"/>
        <v>730975.8007104717</v>
      </c>
      <c r="AP147" s="47">
        <f t="shared" si="323"/>
        <v>0</v>
      </c>
      <c r="AR147" s="47">
        <f t="shared" ref="AR147:AT151" si="324">INDEX(Alloc,$E147,AR$1)*$G147</f>
        <v>27804.96643504575</v>
      </c>
      <c r="AS147" s="47">
        <f t="shared" si="324"/>
        <v>269857.46826490771</v>
      </c>
      <c r="AT147" s="47">
        <f t="shared" si="324"/>
        <v>0</v>
      </c>
      <c r="AV147" s="47">
        <f t="shared" ref="AV147:AX151" si="325">INDEX(Alloc,$E147,AV$1)*$G147</f>
        <v>6292.8748947001322</v>
      </c>
      <c r="AW147" s="47">
        <f t="shared" si="325"/>
        <v>63171.655486208598</v>
      </c>
      <c r="AX147" s="47">
        <f t="shared" si="325"/>
        <v>0</v>
      </c>
      <c r="AZ147" s="47">
        <f t="shared" ref="AZ147:BB151" si="326">INDEX(Alloc,$E147,AZ$1)*$G147</f>
        <v>22.871300240343157</v>
      </c>
      <c r="BA147" s="47">
        <f t="shared" si="326"/>
        <v>228.25400839108269</v>
      </c>
      <c r="BB147" s="47">
        <f t="shared" si="326"/>
        <v>0</v>
      </c>
      <c r="BD147" s="47">
        <f t="shared" ref="BD147:BF151" si="327">INDEX(Alloc,$E147,BD$1)*$G147</f>
        <v>78.415886538319413</v>
      </c>
      <c r="BE147" s="47">
        <f t="shared" si="327"/>
        <v>760.87807341900032</v>
      </c>
      <c r="BF147" s="47">
        <f t="shared" si="327"/>
        <v>0</v>
      </c>
      <c r="BH147" s="44">
        <f t="shared" si="202"/>
        <v>0</v>
      </c>
      <c r="BI147" s="44">
        <f t="shared" si="203"/>
        <v>0</v>
      </c>
      <c r="BJ147" s="44">
        <f t="shared" si="204"/>
        <v>0</v>
      </c>
      <c r="BK147" s="44">
        <f t="shared" si="205"/>
        <v>0</v>
      </c>
    </row>
    <row r="148" spans="2:63" x14ac:dyDescent="0.25">
      <c r="B148" s="6">
        <v>511</v>
      </c>
      <c r="C148" s="6" t="s">
        <v>96</v>
      </c>
      <c r="D148" s="47" t="str">
        <f>INDEX(Alloc,$E148,D$1)</f>
        <v>Prod</v>
      </c>
      <c r="E148" s="93">
        <v>24</v>
      </c>
      <c r="F148" s="93"/>
      <c r="G148" s="105">
        <f>+'Function-Classif'!F148</f>
        <v>5959887.1456335718</v>
      </c>
      <c r="H148" s="21">
        <f>+'Function-Classif'!S148</f>
        <v>5959887.1456335718</v>
      </c>
      <c r="I148" s="21">
        <f>+'Function-Classif'!T148</f>
        <v>0</v>
      </c>
      <c r="J148" s="21">
        <f>+'Function-Classif'!U148</f>
        <v>0</v>
      </c>
      <c r="K148" s="47"/>
      <c r="L148" s="47">
        <f t="shared" si="316"/>
        <v>2013099.775593027</v>
      </c>
      <c r="M148" s="47">
        <f t="shared" si="316"/>
        <v>0</v>
      </c>
      <c r="N148" s="47">
        <f t="shared" si="316"/>
        <v>0</v>
      </c>
      <c r="O148" s="47"/>
      <c r="P148" s="47">
        <f t="shared" si="317"/>
        <v>604223.68758793361</v>
      </c>
      <c r="Q148" s="47">
        <f t="shared" si="317"/>
        <v>0</v>
      </c>
      <c r="R148" s="47">
        <f t="shared" si="317"/>
        <v>0</v>
      </c>
      <c r="S148" s="47"/>
      <c r="T148" s="47">
        <f t="shared" si="318"/>
        <v>49767.851944051661</v>
      </c>
      <c r="U148" s="47">
        <f t="shared" si="318"/>
        <v>0</v>
      </c>
      <c r="V148" s="47">
        <f t="shared" si="318"/>
        <v>0</v>
      </c>
      <c r="W148" s="24"/>
      <c r="X148" s="47">
        <f t="shared" si="319"/>
        <v>708749.29072892526</v>
      </c>
      <c r="Y148" s="47">
        <f t="shared" si="319"/>
        <v>0</v>
      </c>
      <c r="Z148" s="47">
        <f t="shared" si="319"/>
        <v>0</v>
      </c>
      <c r="AB148" s="47">
        <f t="shared" si="320"/>
        <v>54049.592038842929</v>
      </c>
      <c r="AC148" s="47">
        <f t="shared" si="320"/>
        <v>0</v>
      </c>
      <c r="AD148" s="47">
        <f t="shared" si="320"/>
        <v>0</v>
      </c>
      <c r="AF148" s="47">
        <f t="shared" si="321"/>
        <v>547721.76661271707</v>
      </c>
      <c r="AG148" s="47">
        <f t="shared" si="321"/>
        <v>0</v>
      </c>
      <c r="AH148" s="47">
        <f t="shared" si="321"/>
        <v>0</v>
      </c>
      <c r="AJ148" s="47">
        <f t="shared" si="322"/>
        <v>1312454.9730067693</v>
      </c>
      <c r="AK148" s="47">
        <f t="shared" si="322"/>
        <v>0</v>
      </c>
      <c r="AL148" s="47">
        <f t="shared" si="322"/>
        <v>0</v>
      </c>
      <c r="AN148" s="47">
        <f t="shared" si="323"/>
        <v>463922.93290455104</v>
      </c>
      <c r="AO148" s="47">
        <f t="shared" si="323"/>
        <v>0</v>
      </c>
      <c r="AP148" s="47">
        <f t="shared" si="323"/>
        <v>0</v>
      </c>
      <c r="AR148" s="47">
        <f t="shared" si="324"/>
        <v>167400.95653908284</v>
      </c>
      <c r="AS148" s="47">
        <f t="shared" si="324"/>
        <v>0</v>
      </c>
      <c r="AT148" s="47">
        <f t="shared" si="324"/>
        <v>0</v>
      </c>
      <c r="AV148" s="47">
        <f t="shared" si="325"/>
        <v>37886.514958199004</v>
      </c>
      <c r="AW148" s="47">
        <f t="shared" si="325"/>
        <v>0</v>
      </c>
      <c r="AX148" s="47">
        <f t="shared" si="325"/>
        <v>0</v>
      </c>
      <c r="AZ148" s="47">
        <f t="shared" si="326"/>
        <v>137.6976140744512</v>
      </c>
      <c r="BA148" s="47">
        <f t="shared" si="326"/>
        <v>0</v>
      </c>
      <c r="BB148" s="47">
        <f t="shared" si="326"/>
        <v>0</v>
      </c>
      <c r="BD148" s="47">
        <f t="shared" si="327"/>
        <v>472.10610539811853</v>
      </c>
      <c r="BE148" s="47">
        <f t="shared" si="327"/>
        <v>0</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2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2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2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25">
      <c r="B152" s="6"/>
      <c r="C152" s="6" t="s">
        <v>100</v>
      </c>
      <c r="D152" s="6"/>
      <c r="E152" s="93"/>
      <c r="F152" s="93"/>
      <c r="G152" s="105">
        <f>+'Function-Classif'!F152</f>
        <v>67117334.925788</v>
      </c>
      <c r="H152" s="24">
        <f>SUM(H147:H151)</f>
        <v>6949812.5646219216</v>
      </c>
      <c r="I152" s="24">
        <f t="shared" ref="I152:J152" si="332">SUM(I147:I151)</f>
        <v>60167522.361166075</v>
      </c>
      <c r="J152" s="24">
        <f t="shared" si="332"/>
        <v>0</v>
      </c>
      <c r="K152" s="24"/>
      <c r="L152" s="24">
        <f t="shared" ref="L152:BF152" si="333">SUM(L147:L151)</f>
        <v>2347471.6504496327</v>
      </c>
      <c r="M152" s="24">
        <f t="shared" si="333"/>
        <v>20199322.109930314</v>
      </c>
      <c r="N152" s="24">
        <f t="shared" si="333"/>
        <v>0</v>
      </c>
      <c r="O152" s="24">
        <f t="shared" si="333"/>
        <v>0</v>
      </c>
      <c r="P152" s="24">
        <f t="shared" si="333"/>
        <v>704584.04215209465</v>
      </c>
      <c r="Q152" s="24">
        <f t="shared" si="333"/>
        <v>6026355.2007567622</v>
      </c>
      <c r="R152" s="24">
        <f t="shared" si="333"/>
        <v>0</v>
      </c>
      <c r="S152" s="24">
        <f t="shared" si="333"/>
        <v>0</v>
      </c>
      <c r="T152" s="24">
        <f t="shared" si="333"/>
        <v>58034.193316632831</v>
      </c>
      <c r="U152" s="24">
        <f t="shared" si="333"/>
        <v>503529.84760697401</v>
      </c>
      <c r="V152" s="24">
        <f t="shared" si="333"/>
        <v>0</v>
      </c>
      <c r="W152" s="24">
        <f t="shared" si="333"/>
        <v>0</v>
      </c>
      <c r="X152" s="24">
        <f t="shared" si="333"/>
        <v>826471.14039457729</v>
      </c>
      <c r="Y152" s="24">
        <f t="shared" si="333"/>
        <v>7117523.3688087156</v>
      </c>
      <c r="Z152" s="24">
        <f t="shared" si="333"/>
        <v>0</v>
      </c>
      <c r="AA152" s="24">
        <f t="shared" si="333"/>
        <v>0</v>
      </c>
      <c r="AB152" s="24">
        <f t="shared" si="333"/>
        <v>63027.121937945245</v>
      </c>
      <c r="AC152" s="24">
        <f t="shared" si="333"/>
        <v>549256.40865860262</v>
      </c>
      <c r="AD152" s="24">
        <f t="shared" si="333"/>
        <v>0</v>
      </c>
      <c r="AE152" s="24">
        <f t="shared" si="333"/>
        <v>0</v>
      </c>
      <c r="AF152" s="24">
        <f t="shared" si="333"/>
        <v>638697.26431159058</v>
      </c>
      <c r="AG152" s="24">
        <f t="shared" si="333"/>
        <v>5541016.4212089404</v>
      </c>
      <c r="AH152" s="24">
        <f t="shared" si="333"/>
        <v>0</v>
      </c>
      <c r="AI152" s="24">
        <f t="shared" si="333"/>
        <v>0</v>
      </c>
      <c r="AJ152" s="24">
        <f t="shared" si="333"/>
        <v>1530451.1375832972</v>
      </c>
      <c r="AK152" s="24">
        <f t="shared" si="333"/>
        <v>13319467.909971111</v>
      </c>
      <c r="AL152" s="24">
        <f t="shared" si="333"/>
        <v>0</v>
      </c>
      <c r="AM152" s="24">
        <f t="shared" si="333"/>
        <v>0</v>
      </c>
      <c r="AN152" s="24">
        <f t="shared" si="333"/>
        <v>540979.61074287293</v>
      </c>
      <c r="AO152" s="24">
        <f t="shared" si="333"/>
        <v>4743511.0800038502</v>
      </c>
      <c r="AP152" s="24">
        <f t="shared" si="333"/>
        <v>0</v>
      </c>
      <c r="AQ152" s="24">
        <f t="shared" si="333"/>
        <v>0</v>
      </c>
      <c r="AR152" s="24">
        <f t="shared" si="333"/>
        <v>195205.9229741286</v>
      </c>
      <c r="AS152" s="24">
        <f t="shared" si="333"/>
        <v>1751182.3093079303</v>
      </c>
      <c r="AT152" s="24">
        <f t="shared" si="333"/>
        <v>0</v>
      </c>
      <c r="AU152" s="24">
        <f t="shared" si="333"/>
        <v>0</v>
      </c>
      <c r="AV152" s="24">
        <f t="shared" si="333"/>
        <v>44179.389852899134</v>
      </c>
      <c r="AW152" s="24">
        <f t="shared" si="333"/>
        <v>409938.94387442991</v>
      </c>
      <c r="AX152" s="24">
        <f t="shared" si="333"/>
        <v>0</v>
      </c>
      <c r="AY152" s="24">
        <f t="shared" si="333"/>
        <v>0</v>
      </c>
      <c r="AZ152" s="24">
        <f t="shared" si="333"/>
        <v>160.56891431479434</v>
      </c>
      <c r="BA152" s="24">
        <f t="shared" si="333"/>
        <v>1481.2055567448854</v>
      </c>
      <c r="BB152" s="24">
        <f t="shared" si="333"/>
        <v>0</v>
      </c>
      <c r="BC152" s="24">
        <f t="shared" si="333"/>
        <v>0</v>
      </c>
      <c r="BD152" s="24">
        <f t="shared" si="333"/>
        <v>550.52199193643798</v>
      </c>
      <c r="BE152" s="24">
        <f t="shared" si="333"/>
        <v>4937.5554817095417</v>
      </c>
      <c r="BF152" s="24">
        <f t="shared" si="333"/>
        <v>0</v>
      </c>
      <c r="BH152" s="44">
        <f t="shared" si="202"/>
        <v>0</v>
      </c>
      <c r="BI152" s="44">
        <f t="shared" si="203"/>
        <v>0</v>
      </c>
      <c r="BJ152" s="44">
        <f t="shared" si="204"/>
        <v>0</v>
      </c>
      <c r="BK152" s="44">
        <f t="shared" si="205"/>
        <v>0</v>
      </c>
    </row>
    <row r="153" spans="2:63" x14ac:dyDescent="0.2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25">
      <c r="B154" s="9" t="s">
        <v>101</v>
      </c>
      <c r="D154" s="6"/>
      <c r="E154" s="93"/>
      <c r="F154" s="93"/>
      <c r="G154" s="105">
        <f>+'Function-Classif'!F154</f>
        <v>486357101.17492968</v>
      </c>
      <c r="H154" s="24">
        <f>H144+H152</f>
        <v>52273725.451772243</v>
      </c>
      <c r="I154" s="24">
        <f t="shared" ref="I154:J154" si="334">I144+I152</f>
        <v>434083375.72315741</v>
      </c>
      <c r="J154" s="24">
        <f t="shared" si="334"/>
        <v>0</v>
      </c>
      <c r="K154" s="24"/>
      <c r="L154" s="24">
        <f t="shared" ref="L154:BF154" si="335">L144+L152</f>
        <v>19840357.842053495</v>
      </c>
      <c r="M154" s="24">
        <f t="shared" si="335"/>
        <v>146036341.04516062</v>
      </c>
      <c r="N154" s="24">
        <f t="shared" si="335"/>
        <v>0</v>
      </c>
      <c r="O154" s="24">
        <f t="shared" si="335"/>
        <v>0</v>
      </c>
      <c r="P154" s="24">
        <f t="shared" si="335"/>
        <v>5646014.5731375637</v>
      </c>
      <c r="Q154" s="24">
        <f t="shared" si="335"/>
        <v>43525504.307592094</v>
      </c>
      <c r="R154" s="24">
        <f t="shared" si="335"/>
        <v>0</v>
      </c>
      <c r="S154" s="24">
        <f t="shared" si="335"/>
        <v>0</v>
      </c>
      <c r="T154" s="24">
        <f t="shared" si="335"/>
        <v>465494.47731474391</v>
      </c>
      <c r="U154" s="24">
        <f t="shared" si="335"/>
        <v>3644587.2117233272</v>
      </c>
      <c r="V154" s="24">
        <f t="shared" si="335"/>
        <v>0</v>
      </c>
      <c r="W154" s="24">
        <f t="shared" si="335"/>
        <v>0</v>
      </c>
      <c r="X154" s="24">
        <f t="shared" si="335"/>
        <v>6000761.7505251486</v>
      </c>
      <c r="Y154" s="24">
        <f t="shared" si="335"/>
        <v>51250016.360614263</v>
      </c>
      <c r="Z154" s="24">
        <f t="shared" si="335"/>
        <v>0</v>
      </c>
      <c r="AA154" s="24">
        <f t="shared" si="335"/>
        <v>0</v>
      </c>
      <c r="AB154" s="24">
        <f t="shared" si="335"/>
        <v>425363.66378375236</v>
      </c>
      <c r="AC154" s="24">
        <f t="shared" si="335"/>
        <v>3956590.5077357241</v>
      </c>
      <c r="AD154" s="24">
        <f t="shared" si="335"/>
        <v>0</v>
      </c>
      <c r="AE154" s="24">
        <f t="shared" si="335"/>
        <v>0</v>
      </c>
      <c r="AF154" s="24">
        <f t="shared" si="335"/>
        <v>4380295.5333485473</v>
      </c>
      <c r="AG154" s="24">
        <f t="shared" si="335"/>
        <v>39956252.103038825</v>
      </c>
      <c r="AH154" s="24">
        <f t="shared" si="335"/>
        <v>0</v>
      </c>
      <c r="AI154" s="24">
        <f t="shared" si="335"/>
        <v>0</v>
      </c>
      <c r="AJ154" s="24">
        <f t="shared" si="335"/>
        <v>10360151.068289714</v>
      </c>
      <c r="AK154" s="24">
        <f t="shared" si="335"/>
        <v>95947319.812591255</v>
      </c>
      <c r="AL154" s="24">
        <f t="shared" si="335"/>
        <v>0</v>
      </c>
      <c r="AM154" s="24">
        <f t="shared" si="335"/>
        <v>0</v>
      </c>
      <c r="AN154" s="24">
        <f t="shared" si="335"/>
        <v>3632377.0196907041</v>
      </c>
      <c r="AO154" s="24">
        <f t="shared" si="335"/>
        <v>34164109.948400766</v>
      </c>
      <c r="AP154" s="24">
        <f t="shared" si="335"/>
        <v>0</v>
      </c>
      <c r="AQ154" s="24">
        <f t="shared" si="335"/>
        <v>0</v>
      </c>
      <c r="AR154" s="24">
        <f t="shared" si="335"/>
        <v>1330884.0224926786</v>
      </c>
      <c r="AS154" s="24">
        <f t="shared" si="335"/>
        <v>12620866.850560458</v>
      </c>
      <c r="AT154" s="24">
        <f t="shared" si="335"/>
        <v>0</v>
      </c>
      <c r="AU154" s="24">
        <f t="shared" si="335"/>
        <v>0</v>
      </c>
      <c r="AV154" s="24">
        <f t="shared" si="335"/>
        <v>187801.8567049384</v>
      </c>
      <c r="AW154" s="24">
        <f t="shared" si="335"/>
        <v>2935625.5494208266</v>
      </c>
      <c r="AX154" s="24">
        <f t="shared" si="335"/>
        <v>0</v>
      </c>
      <c r="AY154" s="24">
        <f t="shared" si="335"/>
        <v>0</v>
      </c>
      <c r="AZ154" s="24">
        <f t="shared" si="335"/>
        <v>682.56126528274592</v>
      </c>
      <c r="BA154" s="24">
        <f t="shared" si="335"/>
        <v>10598.366953597784</v>
      </c>
      <c r="BB154" s="24">
        <f t="shared" si="335"/>
        <v>0</v>
      </c>
      <c r="BC154" s="24">
        <f t="shared" si="335"/>
        <v>0</v>
      </c>
      <c r="BD154" s="24">
        <f t="shared" si="335"/>
        <v>3541.0831656664868</v>
      </c>
      <c r="BE154" s="24">
        <f t="shared" si="335"/>
        <v>35563.659365753483</v>
      </c>
      <c r="BF154" s="24">
        <f t="shared" si="335"/>
        <v>0</v>
      </c>
      <c r="BH154" s="44">
        <f t="shared" si="202"/>
        <v>0</v>
      </c>
      <c r="BI154" s="44">
        <f t="shared" si="203"/>
        <v>0</v>
      </c>
      <c r="BJ154" s="44">
        <f t="shared" si="204"/>
        <v>0</v>
      </c>
      <c r="BK154" s="44">
        <f t="shared" si="205"/>
        <v>0</v>
      </c>
    </row>
    <row r="155" spans="2:63" x14ac:dyDescent="0.2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2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2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2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2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2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25">
      <c r="B161" s="6">
        <v>539</v>
      </c>
      <c r="C161" s="6" t="s">
        <v>105</v>
      </c>
      <c r="D161" s="47" t="str">
        <f>INDEX(Alloc,$E161,D$1)</f>
        <v>Prod</v>
      </c>
      <c r="E161" s="93">
        <v>24</v>
      </c>
      <c r="F161" s="93"/>
      <c r="G161" s="105">
        <f>+'Function-Classif'!F161</f>
        <v>8522.7845649540959</v>
      </c>
      <c r="H161" s="21">
        <f>+'Function-Classif'!S161</f>
        <v>8522.7845649540959</v>
      </c>
      <c r="I161" s="21">
        <f>+'Function-Classif'!T161</f>
        <v>0</v>
      </c>
      <c r="J161" s="21">
        <f>+'Function-Classif'!U161</f>
        <v>0</v>
      </c>
      <c r="K161" s="47"/>
      <c r="L161" s="47">
        <f t="shared" ref="L161:N161" si="340">INDEX(Alloc,$E161,L$1)*$G161</f>
        <v>2878.7819762169152</v>
      </c>
      <c r="M161" s="47">
        <f t="shared" si="340"/>
        <v>0</v>
      </c>
      <c r="N161" s="47">
        <f t="shared" si="340"/>
        <v>0</v>
      </c>
      <c r="O161" s="47"/>
      <c r="P161" s="47">
        <f t="shared" ref="P161:R161" si="341">INDEX(Alloc,$E161,P$1)*$G161</f>
        <v>864.05466957992962</v>
      </c>
      <c r="Q161" s="47">
        <f t="shared" si="341"/>
        <v>0</v>
      </c>
      <c r="R161" s="47">
        <f t="shared" si="341"/>
        <v>0</v>
      </c>
      <c r="S161" s="47"/>
      <c r="T161" s="47">
        <f t="shared" ref="T161:V161" si="342">INDEX(Alloc,$E161,T$1)*$G161</f>
        <v>71.169247003349653</v>
      </c>
      <c r="U161" s="47">
        <f t="shared" si="342"/>
        <v>0</v>
      </c>
      <c r="V161" s="47">
        <f t="shared" si="342"/>
        <v>0</v>
      </c>
      <c r="W161" s="24"/>
      <c r="X161" s="47">
        <f t="shared" ref="X161:Z161" si="343">INDEX(Alloc,$E161,X$1)*$G161</f>
        <v>1013.5288417117342</v>
      </c>
      <c r="Y161" s="47">
        <f t="shared" si="343"/>
        <v>0</v>
      </c>
      <c r="Z161" s="47">
        <f t="shared" si="343"/>
        <v>0</v>
      </c>
      <c r="AB161" s="47">
        <f t="shared" ref="AB161:AD161" si="344">INDEX(Alloc,$E161,AB$1)*$G161</f>
        <v>77.292240190857854</v>
      </c>
      <c r="AC161" s="47">
        <f t="shared" si="344"/>
        <v>0</v>
      </c>
      <c r="AD161" s="47">
        <f t="shared" si="344"/>
        <v>0</v>
      </c>
      <c r="AF161" s="47">
        <f t="shared" ref="AF161:AH161" si="345">INDEX(Alloc,$E161,AF$1)*$G161</f>
        <v>783.25553895702274</v>
      </c>
      <c r="AG161" s="47">
        <f t="shared" si="345"/>
        <v>0</v>
      </c>
      <c r="AH161" s="47">
        <f t="shared" si="345"/>
        <v>0</v>
      </c>
      <c r="AJ161" s="47">
        <f t="shared" ref="AJ161:AL161" si="346">INDEX(Alloc,$E161,AJ$1)*$G161</f>
        <v>1876.8427510132365</v>
      </c>
      <c r="AK161" s="47">
        <f t="shared" si="346"/>
        <v>0</v>
      </c>
      <c r="AL161" s="47">
        <f t="shared" si="346"/>
        <v>0</v>
      </c>
      <c r="AN161" s="47">
        <f t="shared" ref="AN161:AP161" si="347">INDEX(Alloc,$E161,AN$1)*$G161</f>
        <v>663.42115467470273</v>
      </c>
      <c r="AO161" s="47">
        <f t="shared" si="347"/>
        <v>0</v>
      </c>
      <c r="AP161" s="47">
        <f t="shared" si="347"/>
        <v>0</v>
      </c>
      <c r="AR161" s="47">
        <f t="shared" ref="AR161:AT161" si="348">INDEX(Alloc,$E161,AR$1)*$G161</f>
        <v>239.38746719308514</v>
      </c>
      <c r="AS161" s="47">
        <f t="shared" si="348"/>
        <v>0</v>
      </c>
      <c r="AT161" s="47">
        <f t="shared" si="348"/>
        <v>0</v>
      </c>
      <c r="AV161" s="47">
        <f t="shared" ref="AV161:AX161" si="349">INDEX(Alloc,$E161,AV$1)*$G161</f>
        <v>54.178644161443245</v>
      </c>
      <c r="AW161" s="47">
        <f t="shared" si="349"/>
        <v>0</v>
      </c>
      <c r="AX161" s="47">
        <f t="shared" si="349"/>
        <v>0</v>
      </c>
      <c r="AZ161" s="47">
        <f t="shared" ref="AZ161:BB161" si="350">INDEX(Alloc,$E161,AZ$1)*$G161</f>
        <v>0.19691096008831915</v>
      </c>
      <c r="BA161" s="47">
        <f t="shared" si="350"/>
        <v>0</v>
      </c>
      <c r="BB161" s="47">
        <f t="shared" si="350"/>
        <v>0</v>
      </c>
      <c r="BD161" s="47">
        <f t="shared" ref="BD161:BF161" si="351">INDEX(Alloc,$E161,BD$1)*$G161</f>
        <v>0.67512329173138008</v>
      </c>
      <c r="BE161" s="47">
        <f t="shared" si="351"/>
        <v>0</v>
      </c>
      <c r="BF161" s="47">
        <f t="shared" si="351"/>
        <v>0</v>
      </c>
      <c r="BH161" s="44">
        <f t="shared" si="336"/>
        <v>0</v>
      </c>
      <c r="BI161" s="44">
        <f t="shared" si="337"/>
        <v>0</v>
      </c>
      <c r="BJ161" s="44">
        <f t="shared" si="338"/>
        <v>0</v>
      </c>
      <c r="BK161" s="44">
        <f t="shared" si="339"/>
        <v>0</v>
      </c>
    </row>
    <row r="162" spans="2:63" x14ac:dyDescent="0.2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25">
      <c r="B163" s="6"/>
      <c r="C163" s="6" t="s">
        <v>106</v>
      </c>
      <c r="D163" s="6"/>
      <c r="E163" s="93"/>
      <c r="F163" s="93"/>
      <c r="G163" s="105">
        <f>+'Function-Classif'!F163</f>
        <v>8522.7845649540959</v>
      </c>
      <c r="H163" s="24">
        <f>SUM(H157:H162)</f>
        <v>8522.7845649540959</v>
      </c>
      <c r="I163" s="24">
        <f t="shared" ref="I163:BF163" si="352">SUM(I157:I162)</f>
        <v>0</v>
      </c>
      <c r="J163" s="24">
        <f t="shared" si="352"/>
        <v>0</v>
      </c>
      <c r="K163" s="24"/>
      <c r="L163" s="24">
        <f t="shared" si="352"/>
        <v>2878.7819762169152</v>
      </c>
      <c r="M163" s="24">
        <f t="shared" si="352"/>
        <v>0</v>
      </c>
      <c r="N163" s="24">
        <f t="shared" si="352"/>
        <v>0</v>
      </c>
      <c r="O163" s="24">
        <f t="shared" si="352"/>
        <v>0</v>
      </c>
      <c r="P163" s="24">
        <f t="shared" si="352"/>
        <v>864.05466957992962</v>
      </c>
      <c r="Q163" s="24">
        <f t="shared" si="352"/>
        <v>0</v>
      </c>
      <c r="R163" s="24">
        <f t="shared" si="352"/>
        <v>0</v>
      </c>
      <c r="S163" s="24">
        <f t="shared" si="352"/>
        <v>0</v>
      </c>
      <c r="T163" s="24">
        <f t="shared" si="352"/>
        <v>71.169247003349653</v>
      </c>
      <c r="U163" s="24">
        <f t="shared" si="352"/>
        <v>0</v>
      </c>
      <c r="V163" s="24">
        <f t="shared" si="352"/>
        <v>0</v>
      </c>
      <c r="W163" s="24">
        <f t="shared" si="352"/>
        <v>0</v>
      </c>
      <c r="X163" s="24">
        <f t="shared" si="352"/>
        <v>1013.5288417117342</v>
      </c>
      <c r="Y163" s="24">
        <f t="shared" si="352"/>
        <v>0</v>
      </c>
      <c r="Z163" s="24">
        <f t="shared" si="352"/>
        <v>0</v>
      </c>
      <c r="AA163" s="24">
        <f t="shared" si="352"/>
        <v>0</v>
      </c>
      <c r="AB163" s="24">
        <f t="shared" si="352"/>
        <v>77.292240190857854</v>
      </c>
      <c r="AC163" s="24">
        <f t="shared" si="352"/>
        <v>0</v>
      </c>
      <c r="AD163" s="24">
        <f t="shared" si="352"/>
        <v>0</v>
      </c>
      <c r="AE163" s="24">
        <f t="shared" si="352"/>
        <v>0</v>
      </c>
      <c r="AF163" s="24">
        <f t="shared" si="352"/>
        <v>783.25553895702274</v>
      </c>
      <c r="AG163" s="24">
        <f t="shared" si="352"/>
        <v>0</v>
      </c>
      <c r="AH163" s="24">
        <f t="shared" si="352"/>
        <v>0</v>
      </c>
      <c r="AI163" s="24">
        <f t="shared" si="352"/>
        <v>0</v>
      </c>
      <c r="AJ163" s="24">
        <f t="shared" si="352"/>
        <v>1876.8427510132365</v>
      </c>
      <c r="AK163" s="24">
        <f t="shared" si="352"/>
        <v>0</v>
      </c>
      <c r="AL163" s="24">
        <f t="shared" si="352"/>
        <v>0</v>
      </c>
      <c r="AM163" s="24">
        <f t="shared" si="352"/>
        <v>0</v>
      </c>
      <c r="AN163" s="24">
        <f t="shared" si="352"/>
        <v>663.42115467470273</v>
      </c>
      <c r="AO163" s="24">
        <f t="shared" si="352"/>
        <v>0</v>
      </c>
      <c r="AP163" s="24">
        <f t="shared" si="352"/>
        <v>0</v>
      </c>
      <c r="AQ163" s="24">
        <f t="shared" si="352"/>
        <v>0</v>
      </c>
      <c r="AR163" s="24">
        <f t="shared" si="352"/>
        <v>239.38746719308514</v>
      </c>
      <c r="AS163" s="24">
        <f t="shared" si="352"/>
        <v>0</v>
      </c>
      <c r="AT163" s="24">
        <f t="shared" si="352"/>
        <v>0</v>
      </c>
      <c r="AU163" s="24">
        <f t="shared" si="352"/>
        <v>0</v>
      </c>
      <c r="AV163" s="24">
        <f t="shared" si="352"/>
        <v>54.178644161443245</v>
      </c>
      <c r="AW163" s="24">
        <f t="shared" si="352"/>
        <v>0</v>
      </c>
      <c r="AX163" s="24">
        <f t="shared" si="352"/>
        <v>0</v>
      </c>
      <c r="AY163" s="24">
        <f t="shared" si="352"/>
        <v>0</v>
      </c>
      <c r="AZ163" s="24">
        <f t="shared" si="352"/>
        <v>0.19691096008831915</v>
      </c>
      <c r="BA163" s="24">
        <f t="shared" si="352"/>
        <v>0</v>
      </c>
      <c r="BB163" s="24">
        <f t="shared" si="352"/>
        <v>0</v>
      </c>
      <c r="BC163" s="24">
        <f t="shared" si="352"/>
        <v>0</v>
      </c>
      <c r="BD163" s="24">
        <f t="shared" si="352"/>
        <v>0.67512329173138008</v>
      </c>
      <c r="BE163" s="24">
        <f t="shared" si="352"/>
        <v>0</v>
      </c>
      <c r="BF163" s="24">
        <f t="shared" si="352"/>
        <v>0</v>
      </c>
      <c r="BH163" s="44">
        <f t="shared" si="336"/>
        <v>0</v>
      </c>
      <c r="BI163" s="44">
        <f t="shared" si="337"/>
        <v>0</v>
      </c>
      <c r="BJ163" s="44">
        <f t="shared" si="338"/>
        <v>0</v>
      </c>
      <c r="BK163" s="44">
        <f t="shared" si="339"/>
        <v>0</v>
      </c>
    </row>
    <row r="164" spans="2:63" x14ac:dyDescent="0.2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2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25">
      <c r="B166" s="19">
        <v>541</v>
      </c>
      <c r="C166" s="6" t="s">
        <v>95</v>
      </c>
      <c r="D166" s="47" t="str">
        <f>INDEX(Alloc,$E166,D$1)</f>
        <v>LBSUB4</v>
      </c>
      <c r="E166" s="93">
        <v>38</v>
      </c>
      <c r="F166" s="93"/>
      <c r="G166" s="105">
        <f>+'Function-Classif'!F166</f>
        <v>186494.00636960182</v>
      </c>
      <c r="H166" s="21">
        <f>+'Function-Classif'!S166</f>
        <v>186494.00636960182</v>
      </c>
      <c r="I166" s="21">
        <f>+'Function-Classif'!T166</f>
        <v>0</v>
      </c>
      <c r="J166" s="21">
        <f>+'Function-Classif'!U166</f>
        <v>0</v>
      </c>
      <c r="K166" s="47"/>
      <c r="L166" s="47">
        <f t="shared" ref="L166:N170" si="353">INDEX(Alloc,$E166,L$1)*$G166</f>
        <v>62992.978423617344</v>
      </c>
      <c r="M166" s="47">
        <f t="shared" si="353"/>
        <v>0</v>
      </c>
      <c r="N166" s="47">
        <f t="shared" si="353"/>
        <v>0</v>
      </c>
      <c r="O166" s="47"/>
      <c r="P166" s="47">
        <f t="shared" ref="P166:R170" si="354">INDEX(Alloc,$E166,P$1)*$G166</f>
        <v>18907.085568599199</v>
      </c>
      <c r="Q166" s="47">
        <f t="shared" si="354"/>
        <v>0</v>
      </c>
      <c r="R166" s="47">
        <f t="shared" si="354"/>
        <v>0</v>
      </c>
      <c r="S166" s="47"/>
      <c r="T166" s="47">
        <f t="shared" ref="T166:V170" si="355">INDEX(Alloc,$E166,T$1)*$G166</f>
        <v>1557.3123904292825</v>
      </c>
      <c r="U166" s="47">
        <f t="shared" si="355"/>
        <v>0</v>
      </c>
      <c r="V166" s="47">
        <f t="shared" si="355"/>
        <v>0</v>
      </c>
      <c r="W166" s="24"/>
      <c r="X166" s="47">
        <f t="shared" ref="X166:Z170" si="356">INDEX(Alloc,$E166,X$1)*$G166</f>
        <v>22177.851947496853</v>
      </c>
      <c r="Y166" s="47">
        <f t="shared" si="356"/>
        <v>0</v>
      </c>
      <c r="Z166" s="47">
        <f t="shared" si="356"/>
        <v>0</v>
      </c>
      <c r="AB166" s="47">
        <f t="shared" ref="AB166:AD170" si="357">INDEX(Alloc,$E166,AB$1)*$G166</f>
        <v>1691.2946026757015</v>
      </c>
      <c r="AC166" s="47">
        <f t="shared" si="357"/>
        <v>0</v>
      </c>
      <c r="AD166" s="47">
        <f t="shared" si="357"/>
        <v>0</v>
      </c>
      <c r="AF166" s="47">
        <f t="shared" ref="AF166:AH170" si="358">INDEX(Alloc,$E166,AF$1)*$G166</f>
        <v>17139.053833641476</v>
      </c>
      <c r="AG166" s="47">
        <f t="shared" si="358"/>
        <v>0</v>
      </c>
      <c r="AH166" s="47">
        <f t="shared" si="358"/>
        <v>0</v>
      </c>
      <c r="AJ166" s="47">
        <f t="shared" ref="AJ166:AL170" si="359">INDEX(Alloc,$E166,AJ$1)*$G166</f>
        <v>41068.728335747714</v>
      </c>
      <c r="AK166" s="47">
        <f t="shared" si="359"/>
        <v>0</v>
      </c>
      <c r="AL166" s="47">
        <f t="shared" si="359"/>
        <v>0</v>
      </c>
      <c r="AN166" s="47">
        <f t="shared" ref="AN166:AP170" si="360">INDEX(Alloc,$E166,AN$1)*$G166</f>
        <v>14516.859848175569</v>
      </c>
      <c r="AO166" s="47">
        <f t="shared" si="360"/>
        <v>0</v>
      </c>
      <c r="AP166" s="47">
        <f t="shared" si="360"/>
        <v>0</v>
      </c>
      <c r="AR166" s="47">
        <f t="shared" ref="AR166:AT170" si="361">INDEX(Alloc,$E166,AR$1)*$G166</f>
        <v>5238.2325859894027</v>
      </c>
      <c r="AS166" s="47">
        <f t="shared" si="361"/>
        <v>0</v>
      </c>
      <c r="AT166" s="47">
        <f t="shared" si="361"/>
        <v>0</v>
      </c>
      <c r="AV166" s="47">
        <f t="shared" ref="AV166:AX170" si="362">INDEX(Alloc,$E166,AV$1)*$G166</f>
        <v>1185.5271399078249</v>
      </c>
      <c r="AW166" s="47">
        <f t="shared" si="362"/>
        <v>0</v>
      </c>
      <c r="AX166" s="47">
        <f t="shared" si="362"/>
        <v>0</v>
      </c>
      <c r="AZ166" s="47">
        <f t="shared" ref="AZ166:BB170" si="363">INDEX(Alloc,$E166,AZ$1)*$G166</f>
        <v>4.3087694596857604</v>
      </c>
      <c r="BA166" s="47">
        <f t="shared" si="363"/>
        <v>0</v>
      </c>
      <c r="BB166" s="47">
        <f t="shared" si="363"/>
        <v>0</v>
      </c>
      <c r="BD166" s="47">
        <f t="shared" ref="BD166:BF170" si="364">INDEX(Alloc,$E166,BD$1)*$G166</f>
        <v>14.772923861779754</v>
      </c>
      <c r="BE166" s="47">
        <f t="shared" si="364"/>
        <v>0</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25">
      <c r="B167" s="19">
        <v>542</v>
      </c>
      <c r="C167" s="6" t="s">
        <v>96</v>
      </c>
      <c r="D167" s="47" t="str">
        <f>INDEX(Alloc,$E167,D$1)</f>
        <v>Prod</v>
      </c>
      <c r="E167" s="93">
        <v>24</v>
      </c>
      <c r="F167" s="93"/>
      <c r="G167" s="105">
        <f>+'Function-Classif'!F167</f>
        <v>116900.87529150238</v>
      </c>
      <c r="H167" s="21">
        <f>+'Function-Classif'!S167</f>
        <v>116900.87529150238</v>
      </c>
      <c r="I167" s="21">
        <f>+'Function-Classif'!T167</f>
        <v>0</v>
      </c>
      <c r="J167" s="21">
        <f>+'Function-Classif'!U167</f>
        <v>0</v>
      </c>
      <c r="K167" s="47"/>
      <c r="L167" s="47">
        <f t="shared" si="353"/>
        <v>39486.17147698265</v>
      </c>
      <c r="M167" s="47">
        <f t="shared" si="353"/>
        <v>0</v>
      </c>
      <c r="N167" s="47">
        <f t="shared" si="353"/>
        <v>0</v>
      </c>
      <c r="O167" s="47"/>
      <c r="P167" s="47">
        <f t="shared" si="354"/>
        <v>11851.613331745373</v>
      </c>
      <c r="Q167" s="47">
        <f t="shared" si="354"/>
        <v>0</v>
      </c>
      <c r="R167" s="47">
        <f t="shared" si="354"/>
        <v>0</v>
      </c>
      <c r="S167" s="47"/>
      <c r="T167" s="47">
        <f t="shared" si="355"/>
        <v>976.1771173636979</v>
      </c>
      <c r="U167" s="47">
        <f t="shared" si="355"/>
        <v>0</v>
      </c>
      <c r="V167" s="47">
        <f t="shared" si="355"/>
        <v>0</v>
      </c>
      <c r="W167" s="24"/>
      <c r="X167" s="47">
        <f t="shared" si="356"/>
        <v>13901.842505381039</v>
      </c>
      <c r="Y167" s="47">
        <f t="shared" si="356"/>
        <v>0</v>
      </c>
      <c r="Z167" s="47">
        <f t="shared" si="356"/>
        <v>0</v>
      </c>
      <c r="AB167" s="47">
        <f t="shared" si="357"/>
        <v>1060.161788989323</v>
      </c>
      <c r="AC167" s="47">
        <f t="shared" si="357"/>
        <v>0</v>
      </c>
      <c r="AD167" s="47">
        <f t="shared" si="357"/>
        <v>0</v>
      </c>
      <c r="AF167" s="47">
        <f t="shared" si="358"/>
        <v>10743.350061610592</v>
      </c>
      <c r="AG167" s="47">
        <f t="shared" si="358"/>
        <v>0</v>
      </c>
      <c r="AH167" s="47">
        <f t="shared" si="358"/>
        <v>0</v>
      </c>
      <c r="AJ167" s="47">
        <f t="shared" si="359"/>
        <v>25743.295363836329</v>
      </c>
      <c r="AK167" s="47">
        <f t="shared" si="359"/>
        <v>0</v>
      </c>
      <c r="AL167" s="47">
        <f t="shared" si="359"/>
        <v>0</v>
      </c>
      <c r="AN167" s="47">
        <f t="shared" si="360"/>
        <v>9099.6684331642082</v>
      </c>
      <c r="AO167" s="47">
        <f t="shared" si="360"/>
        <v>0</v>
      </c>
      <c r="AP167" s="47">
        <f t="shared" si="360"/>
        <v>0</v>
      </c>
      <c r="AR167" s="47">
        <f t="shared" si="361"/>
        <v>3283.5048493142558</v>
      </c>
      <c r="AS167" s="47">
        <f t="shared" si="361"/>
        <v>0</v>
      </c>
      <c r="AT167" s="47">
        <f t="shared" si="361"/>
        <v>0</v>
      </c>
      <c r="AV167" s="47">
        <f t="shared" si="362"/>
        <v>743.1292996215343</v>
      </c>
      <c r="AW167" s="47">
        <f t="shared" si="362"/>
        <v>0</v>
      </c>
      <c r="AX167" s="47">
        <f t="shared" si="362"/>
        <v>0</v>
      </c>
      <c r="AZ167" s="47">
        <f t="shared" si="363"/>
        <v>2.7008853049588475</v>
      </c>
      <c r="BA167" s="47">
        <f t="shared" si="363"/>
        <v>0</v>
      </c>
      <c r="BB167" s="47">
        <f t="shared" si="363"/>
        <v>0</v>
      </c>
      <c r="BD167" s="47">
        <f t="shared" si="364"/>
        <v>9.260178188430336</v>
      </c>
      <c r="BE167" s="47">
        <f t="shared" si="364"/>
        <v>0</v>
      </c>
      <c r="BF167" s="47">
        <f t="shared" si="364"/>
        <v>0</v>
      </c>
      <c r="BH167" s="44">
        <f t="shared" si="336"/>
        <v>0</v>
      </c>
      <c r="BI167" s="44">
        <f t="shared" si="337"/>
        <v>0</v>
      </c>
      <c r="BJ167" s="44">
        <f t="shared" si="338"/>
        <v>0</v>
      </c>
      <c r="BK167" s="44">
        <f t="shared" si="339"/>
        <v>0</v>
      </c>
    </row>
    <row r="168" spans="2:63" x14ac:dyDescent="0.25">
      <c r="B168" s="19">
        <v>543</v>
      </c>
      <c r="C168" s="6" t="s">
        <v>108</v>
      </c>
      <c r="D168" s="47" t="str">
        <f>INDEX(Alloc,$E168,D$1)</f>
        <v>Prod</v>
      </c>
      <c r="E168" s="93">
        <v>24</v>
      </c>
      <c r="F168" s="93"/>
      <c r="G168" s="105">
        <f>+'Function-Classif'!F168</f>
        <v>22496.79664992803</v>
      </c>
      <c r="H168" s="21">
        <f>+'Function-Classif'!S168</f>
        <v>22496.79664992803</v>
      </c>
      <c r="I168" s="21">
        <f>+'Function-Classif'!T168</f>
        <v>0</v>
      </c>
      <c r="J168" s="21">
        <f>+'Function-Classif'!U168</f>
        <v>0</v>
      </c>
      <c r="K168" s="47"/>
      <c r="L168" s="47">
        <f t="shared" si="353"/>
        <v>7598.8513172958174</v>
      </c>
      <c r="M168" s="47">
        <f t="shared" si="353"/>
        <v>0</v>
      </c>
      <c r="N168" s="47">
        <f t="shared" si="353"/>
        <v>0</v>
      </c>
      <c r="O168" s="47"/>
      <c r="P168" s="47">
        <f t="shared" si="354"/>
        <v>2280.7642323721143</v>
      </c>
      <c r="Q168" s="47">
        <f t="shared" si="354"/>
        <v>0</v>
      </c>
      <c r="R168" s="47">
        <f t="shared" si="354"/>
        <v>0</v>
      </c>
      <c r="S168" s="47"/>
      <c r="T168" s="47">
        <f t="shared" si="355"/>
        <v>187.85879959309761</v>
      </c>
      <c r="U168" s="47">
        <f t="shared" si="355"/>
        <v>0</v>
      </c>
      <c r="V168" s="47">
        <f t="shared" si="355"/>
        <v>0</v>
      </c>
      <c r="W168" s="24"/>
      <c r="X168" s="47">
        <f t="shared" si="356"/>
        <v>2675.3172131775909</v>
      </c>
      <c r="Y168" s="47">
        <f t="shared" si="356"/>
        <v>0</v>
      </c>
      <c r="Z168" s="47">
        <f t="shared" si="356"/>
        <v>0</v>
      </c>
      <c r="AB168" s="47">
        <f t="shared" si="357"/>
        <v>204.02109157390032</v>
      </c>
      <c r="AC168" s="47">
        <f t="shared" si="357"/>
        <v>0</v>
      </c>
      <c r="AD168" s="47">
        <f t="shared" si="357"/>
        <v>0</v>
      </c>
      <c r="AF168" s="47">
        <f t="shared" si="358"/>
        <v>2067.4863303834818</v>
      </c>
      <c r="AG168" s="47">
        <f t="shared" si="358"/>
        <v>0</v>
      </c>
      <c r="AH168" s="47">
        <f t="shared" si="358"/>
        <v>0</v>
      </c>
      <c r="AJ168" s="47">
        <f t="shared" si="359"/>
        <v>4954.1261299808184</v>
      </c>
      <c r="AK168" s="47">
        <f t="shared" si="359"/>
        <v>0</v>
      </c>
      <c r="AL168" s="47">
        <f t="shared" si="359"/>
        <v>0</v>
      </c>
      <c r="AN168" s="47">
        <f t="shared" si="360"/>
        <v>1751.1707231634832</v>
      </c>
      <c r="AO168" s="47">
        <f t="shared" si="360"/>
        <v>0</v>
      </c>
      <c r="AP168" s="47">
        <f t="shared" si="360"/>
        <v>0</v>
      </c>
      <c r="AR168" s="47">
        <f t="shared" si="361"/>
        <v>631.88868954041902</v>
      </c>
      <c r="AS168" s="47">
        <f t="shared" si="361"/>
        <v>0</v>
      </c>
      <c r="AT168" s="47">
        <f t="shared" si="361"/>
        <v>0</v>
      </c>
      <c r="AV168" s="47">
        <f t="shared" si="362"/>
        <v>143.01029565861893</v>
      </c>
      <c r="AW168" s="47">
        <f t="shared" si="362"/>
        <v>0</v>
      </c>
      <c r="AX168" s="47">
        <f t="shared" si="362"/>
        <v>0</v>
      </c>
      <c r="AZ168" s="47">
        <f t="shared" si="363"/>
        <v>0.51976742970422252</v>
      </c>
      <c r="BA168" s="47">
        <f t="shared" si="363"/>
        <v>0</v>
      </c>
      <c r="BB168" s="47">
        <f t="shared" si="363"/>
        <v>0</v>
      </c>
      <c r="BD168" s="47">
        <f t="shared" si="364"/>
        <v>1.782059758985906</v>
      </c>
      <c r="BE168" s="47">
        <f t="shared" si="364"/>
        <v>0</v>
      </c>
      <c r="BF168" s="47">
        <f t="shared" si="364"/>
        <v>0</v>
      </c>
      <c r="BH168" s="44">
        <f t="shared" si="336"/>
        <v>0</v>
      </c>
      <c r="BI168" s="44">
        <f t="shared" si="337"/>
        <v>0</v>
      </c>
      <c r="BJ168" s="44">
        <f t="shared" si="338"/>
        <v>0</v>
      </c>
      <c r="BK168" s="44">
        <f t="shared" si="339"/>
        <v>0</v>
      </c>
    </row>
    <row r="169" spans="2:63" x14ac:dyDescent="0.2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2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25">
      <c r="B171" s="6"/>
      <c r="C171" s="6" t="s">
        <v>110</v>
      </c>
      <c r="D171" s="6"/>
      <c r="E171" s="93"/>
      <c r="F171" s="93"/>
      <c r="G171" s="105">
        <f>+'Function-Classif'!F171</f>
        <v>368513.34612494806</v>
      </c>
      <c r="H171" s="24">
        <f>SUM(H166:H170)</f>
        <v>325891.67831103224</v>
      </c>
      <c r="I171" s="24">
        <f t="shared" ref="I171:J171" si="369">SUM(I166:I170)</f>
        <v>42621.667813915803</v>
      </c>
      <c r="J171" s="24">
        <f t="shared" si="369"/>
        <v>0</v>
      </c>
      <c r="K171" s="24"/>
      <c r="L171" s="24">
        <f t="shared" ref="L171:BF171" si="370">SUM(L166:L170)</f>
        <v>110078.00121789581</v>
      </c>
      <c r="M171" s="24">
        <f t="shared" si="370"/>
        <v>14308.862377078764</v>
      </c>
      <c r="N171" s="24">
        <f t="shared" si="370"/>
        <v>0</v>
      </c>
      <c r="O171" s="24">
        <f t="shared" si="370"/>
        <v>0</v>
      </c>
      <c r="P171" s="24">
        <f t="shared" si="370"/>
        <v>33039.463132716686</v>
      </c>
      <c r="Q171" s="24">
        <f t="shared" si="370"/>
        <v>4268.9693611365892</v>
      </c>
      <c r="R171" s="24">
        <f t="shared" si="370"/>
        <v>0</v>
      </c>
      <c r="S171" s="24">
        <f t="shared" si="370"/>
        <v>0</v>
      </c>
      <c r="T171" s="24">
        <f t="shared" si="370"/>
        <v>2721.348307386078</v>
      </c>
      <c r="U171" s="24">
        <f t="shared" si="370"/>
        <v>356.6921331789431</v>
      </c>
      <c r="V171" s="24">
        <f t="shared" si="370"/>
        <v>0</v>
      </c>
      <c r="W171" s="24">
        <f t="shared" si="370"/>
        <v>0</v>
      </c>
      <c r="X171" s="24">
        <f t="shared" si="370"/>
        <v>38755.011666055485</v>
      </c>
      <c r="Y171" s="24">
        <f t="shared" si="370"/>
        <v>5041.934664721146</v>
      </c>
      <c r="Z171" s="24">
        <f t="shared" si="370"/>
        <v>0</v>
      </c>
      <c r="AA171" s="24">
        <f t="shared" si="370"/>
        <v>0</v>
      </c>
      <c r="AB171" s="24">
        <f t="shared" si="370"/>
        <v>2955.4774832389248</v>
      </c>
      <c r="AC171" s="24">
        <f t="shared" si="370"/>
        <v>389.08406522022597</v>
      </c>
      <c r="AD171" s="24">
        <f t="shared" si="370"/>
        <v>0</v>
      </c>
      <c r="AE171" s="24">
        <f t="shared" si="370"/>
        <v>0</v>
      </c>
      <c r="AF171" s="24">
        <f t="shared" si="370"/>
        <v>29949.89022563555</v>
      </c>
      <c r="AG171" s="24">
        <f t="shared" si="370"/>
        <v>3925.1634767106425</v>
      </c>
      <c r="AH171" s="24">
        <f t="shared" si="370"/>
        <v>0</v>
      </c>
      <c r="AI171" s="24">
        <f t="shared" si="370"/>
        <v>0</v>
      </c>
      <c r="AJ171" s="24">
        <f t="shared" si="370"/>
        <v>71766.149829564863</v>
      </c>
      <c r="AK171" s="24">
        <f t="shared" si="370"/>
        <v>9435.2885815904774</v>
      </c>
      <c r="AL171" s="24">
        <f t="shared" si="370"/>
        <v>0</v>
      </c>
      <c r="AM171" s="24">
        <f t="shared" si="370"/>
        <v>0</v>
      </c>
      <c r="AN171" s="24">
        <f t="shared" si="370"/>
        <v>25367.699004503262</v>
      </c>
      <c r="AO171" s="24">
        <f t="shared" si="370"/>
        <v>3360.2240143769613</v>
      </c>
      <c r="AP171" s="24">
        <f t="shared" si="370"/>
        <v>0</v>
      </c>
      <c r="AQ171" s="24">
        <f t="shared" si="370"/>
        <v>0</v>
      </c>
      <c r="AR171" s="24">
        <f t="shared" si="370"/>
        <v>9153.6261248440769</v>
      </c>
      <c r="AS171" s="24">
        <f t="shared" si="370"/>
        <v>1240.5082965008769</v>
      </c>
      <c r="AT171" s="24">
        <f t="shared" si="370"/>
        <v>0</v>
      </c>
      <c r="AU171" s="24">
        <f t="shared" si="370"/>
        <v>0</v>
      </c>
      <c r="AV171" s="24">
        <f t="shared" si="370"/>
        <v>2071.6667351879782</v>
      </c>
      <c r="AW171" s="24">
        <f t="shared" si="370"/>
        <v>290.39390029928438</v>
      </c>
      <c r="AX171" s="24">
        <f t="shared" si="370"/>
        <v>0</v>
      </c>
      <c r="AY171" s="24">
        <f t="shared" si="370"/>
        <v>0</v>
      </c>
      <c r="AZ171" s="24">
        <f t="shared" si="370"/>
        <v>7.5294221943488306</v>
      </c>
      <c r="BA171" s="24">
        <f t="shared" si="370"/>
        <v>1.0492612746250232</v>
      </c>
      <c r="BB171" s="24">
        <f t="shared" si="370"/>
        <v>0</v>
      </c>
      <c r="BC171" s="24">
        <f t="shared" si="370"/>
        <v>0</v>
      </c>
      <c r="BD171" s="24">
        <f t="shared" si="370"/>
        <v>25.815161809195995</v>
      </c>
      <c r="BE171" s="24">
        <f t="shared" si="370"/>
        <v>3.4976818272648669</v>
      </c>
      <c r="BF171" s="24">
        <f t="shared" si="370"/>
        <v>0</v>
      </c>
      <c r="BH171" s="44">
        <f t="shared" si="336"/>
        <v>0</v>
      </c>
      <c r="BI171" s="44">
        <f t="shared" si="337"/>
        <v>0</v>
      </c>
      <c r="BJ171" s="44">
        <f t="shared" si="338"/>
        <v>0</v>
      </c>
      <c r="BK171" s="44">
        <f t="shared" si="339"/>
        <v>0</v>
      </c>
    </row>
    <row r="172" spans="2:63" x14ac:dyDescent="0.2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25">
      <c r="B173" s="6"/>
      <c r="C173" s="6" t="s">
        <v>111</v>
      </c>
      <c r="D173" s="6"/>
      <c r="E173" s="93"/>
      <c r="F173" s="93"/>
      <c r="G173" s="105">
        <f>+'Function-Classif'!F173</f>
        <v>377036.13068990217</v>
      </c>
      <c r="H173" s="24">
        <f>H171+H163</f>
        <v>334414.46287598636</v>
      </c>
      <c r="I173" s="24">
        <f t="shared" ref="I173:J173" si="371">I171+I163</f>
        <v>42621.667813915803</v>
      </c>
      <c r="J173" s="24">
        <f t="shared" si="371"/>
        <v>0</v>
      </c>
      <c r="K173" s="24"/>
      <c r="L173" s="24">
        <f t="shared" ref="L173:BF173" si="372">L171+L163</f>
        <v>112956.78319411272</v>
      </c>
      <c r="M173" s="24">
        <f t="shared" si="372"/>
        <v>14308.862377078764</v>
      </c>
      <c r="N173" s="24">
        <f t="shared" si="372"/>
        <v>0</v>
      </c>
      <c r="O173" s="24">
        <f t="shared" si="372"/>
        <v>0</v>
      </c>
      <c r="P173" s="24">
        <f t="shared" si="372"/>
        <v>33903.517802296614</v>
      </c>
      <c r="Q173" s="24">
        <f t="shared" si="372"/>
        <v>4268.9693611365892</v>
      </c>
      <c r="R173" s="24">
        <f t="shared" si="372"/>
        <v>0</v>
      </c>
      <c r="S173" s="24">
        <f t="shared" si="372"/>
        <v>0</v>
      </c>
      <c r="T173" s="24">
        <f t="shared" si="372"/>
        <v>2792.5175543894275</v>
      </c>
      <c r="U173" s="24">
        <f t="shared" si="372"/>
        <v>356.6921331789431</v>
      </c>
      <c r="V173" s="24">
        <f t="shared" si="372"/>
        <v>0</v>
      </c>
      <c r="W173" s="24">
        <f t="shared" si="372"/>
        <v>0</v>
      </c>
      <c r="X173" s="24">
        <f t="shared" si="372"/>
        <v>39768.540507767219</v>
      </c>
      <c r="Y173" s="24">
        <f t="shared" si="372"/>
        <v>5041.934664721146</v>
      </c>
      <c r="Z173" s="24">
        <f t="shared" si="372"/>
        <v>0</v>
      </c>
      <c r="AA173" s="24">
        <f t="shared" si="372"/>
        <v>0</v>
      </c>
      <c r="AB173" s="24">
        <f t="shared" si="372"/>
        <v>3032.7697234297825</v>
      </c>
      <c r="AC173" s="24">
        <f t="shared" si="372"/>
        <v>389.08406522022597</v>
      </c>
      <c r="AD173" s="24">
        <f t="shared" si="372"/>
        <v>0</v>
      </c>
      <c r="AE173" s="24">
        <f t="shared" si="372"/>
        <v>0</v>
      </c>
      <c r="AF173" s="24">
        <f t="shared" si="372"/>
        <v>30733.145764592573</v>
      </c>
      <c r="AG173" s="24">
        <f t="shared" si="372"/>
        <v>3925.1634767106425</v>
      </c>
      <c r="AH173" s="24">
        <f t="shared" si="372"/>
        <v>0</v>
      </c>
      <c r="AI173" s="24">
        <f t="shared" si="372"/>
        <v>0</v>
      </c>
      <c r="AJ173" s="24">
        <f t="shared" si="372"/>
        <v>73642.992580578095</v>
      </c>
      <c r="AK173" s="24">
        <f t="shared" si="372"/>
        <v>9435.2885815904774</v>
      </c>
      <c r="AL173" s="24">
        <f t="shared" si="372"/>
        <v>0</v>
      </c>
      <c r="AM173" s="24">
        <f t="shared" si="372"/>
        <v>0</v>
      </c>
      <c r="AN173" s="24">
        <f t="shared" si="372"/>
        <v>26031.120159177965</v>
      </c>
      <c r="AO173" s="24">
        <f t="shared" si="372"/>
        <v>3360.2240143769613</v>
      </c>
      <c r="AP173" s="24">
        <f t="shared" si="372"/>
        <v>0</v>
      </c>
      <c r="AQ173" s="24">
        <f t="shared" si="372"/>
        <v>0</v>
      </c>
      <c r="AR173" s="24">
        <f t="shared" si="372"/>
        <v>9393.0135920371613</v>
      </c>
      <c r="AS173" s="24">
        <f t="shared" si="372"/>
        <v>1240.5082965008769</v>
      </c>
      <c r="AT173" s="24">
        <f t="shared" si="372"/>
        <v>0</v>
      </c>
      <c r="AU173" s="24">
        <f t="shared" si="372"/>
        <v>0</v>
      </c>
      <c r="AV173" s="24">
        <f t="shared" si="372"/>
        <v>2125.8453793494214</v>
      </c>
      <c r="AW173" s="24">
        <f t="shared" si="372"/>
        <v>290.39390029928438</v>
      </c>
      <c r="AX173" s="24">
        <f t="shared" si="372"/>
        <v>0</v>
      </c>
      <c r="AY173" s="24">
        <f t="shared" si="372"/>
        <v>0</v>
      </c>
      <c r="AZ173" s="24">
        <f t="shared" si="372"/>
        <v>7.7263331544371496</v>
      </c>
      <c r="BA173" s="24">
        <f t="shared" si="372"/>
        <v>1.0492612746250232</v>
      </c>
      <c r="BB173" s="24">
        <f t="shared" si="372"/>
        <v>0</v>
      </c>
      <c r="BC173" s="24">
        <f t="shared" si="372"/>
        <v>0</v>
      </c>
      <c r="BD173" s="24">
        <f t="shared" si="372"/>
        <v>26.490285100927377</v>
      </c>
      <c r="BE173" s="24">
        <f t="shared" si="372"/>
        <v>3.4976818272648669</v>
      </c>
      <c r="BF173" s="24">
        <f t="shared" si="372"/>
        <v>0</v>
      </c>
      <c r="BH173" s="44">
        <f t="shared" si="336"/>
        <v>0</v>
      </c>
      <c r="BI173" s="44">
        <f t="shared" si="337"/>
        <v>0</v>
      </c>
      <c r="BJ173" s="44">
        <f t="shared" si="338"/>
        <v>0</v>
      </c>
      <c r="BK173" s="44">
        <f t="shared" si="339"/>
        <v>0</v>
      </c>
    </row>
    <row r="174" spans="2:63" x14ac:dyDescent="0.2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2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25">
      <c r="B176" s="6">
        <v>546</v>
      </c>
      <c r="C176" s="6" t="s">
        <v>86</v>
      </c>
      <c r="D176" s="47" t="str">
        <f>INDEX(Alloc,$E176,D$1)</f>
        <v>LBSUB5</v>
      </c>
      <c r="E176" s="93">
        <v>39</v>
      </c>
      <c r="F176" s="93"/>
      <c r="G176" s="105">
        <f>+'Function-Classif'!F176</f>
        <v>1071395.3885709851</v>
      </c>
      <c r="H176" s="21">
        <f>+'Function-Classif'!S176</f>
        <v>1071395.3885709851</v>
      </c>
      <c r="I176" s="21">
        <f>+'Function-Classif'!T176</f>
        <v>0</v>
      </c>
      <c r="J176" s="21">
        <f>+'Function-Classif'!U176</f>
        <v>0</v>
      </c>
      <c r="K176" s="47"/>
      <c r="L176" s="47">
        <f t="shared" ref="L176:N180" si="373">INDEX(Alloc,$E176,L$1)*$G176</f>
        <v>361890.37872702378</v>
      </c>
      <c r="M176" s="47">
        <f t="shared" si="373"/>
        <v>0</v>
      </c>
      <c r="N176" s="47">
        <f t="shared" si="373"/>
        <v>0</v>
      </c>
      <c r="O176" s="47"/>
      <c r="P176" s="47">
        <f t="shared" ref="P176:R180" si="374">INDEX(Alloc,$E176,P$1)*$G176</f>
        <v>108619.92127172217</v>
      </c>
      <c r="Q176" s="47">
        <f t="shared" si="374"/>
        <v>0</v>
      </c>
      <c r="R176" s="47">
        <f t="shared" si="374"/>
        <v>0</v>
      </c>
      <c r="S176" s="47"/>
      <c r="T176" s="47">
        <f t="shared" ref="T176:V180" si="375">INDEX(Alloc,$E176,T$1)*$G176</f>
        <v>8946.6538155853177</v>
      </c>
      <c r="U176" s="47">
        <f t="shared" si="375"/>
        <v>0</v>
      </c>
      <c r="V176" s="47">
        <f t="shared" si="375"/>
        <v>0</v>
      </c>
      <c r="W176" s="24"/>
      <c r="X176" s="47">
        <f t="shared" ref="X176:Z180" si="376">INDEX(Alloc,$E176,X$1)*$G176</f>
        <v>127410.25176898774</v>
      </c>
      <c r="Y176" s="47">
        <f t="shared" si="376"/>
        <v>0</v>
      </c>
      <c r="Z176" s="47">
        <f t="shared" si="376"/>
        <v>0</v>
      </c>
      <c r="AB176" s="47">
        <f t="shared" ref="AB176:AD180" si="377">INDEX(Alloc,$E176,AB$1)*$G176</f>
        <v>9716.3725167153843</v>
      </c>
      <c r="AC176" s="47">
        <f t="shared" si="377"/>
        <v>0</v>
      </c>
      <c r="AD176" s="47">
        <f t="shared" si="377"/>
        <v>0</v>
      </c>
      <c r="AF176" s="47">
        <f t="shared" ref="AF176:AH180" si="378">INDEX(Alloc,$E176,AF$1)*$G176</f>
        <v>98462.699146702595</v>
      </c>
      <c r="AG176" s="47">
        <f t="shared" si="378"/>
        <v>0</v>
      </c>
      <c r="AH176" s="47">
        <f t="shared" si="378"/>
        <v>0</v>
      </c>
      <c r="AJ176" s="47">
        <f t="shared" ref="AJ176:AL180" si="379">INDEX(Alloc,$E176,AJ$1)*$G176</f>
        <v>235937.05240152264</v>
      </c>
      <c r="AK176" s="47">
        <f t="shared" si="379"/>
        <v>0</v>
      </c>
      <c r="AL176" s="47">
        <f t="shared" si="379"/>
        <v>0</v>
      </c>
      <c r="AN176" s="47">
        <f t="shared" ref="AN176:AP180" si="380">INDEX(Alloc,$E176,AN$1)*$G176</f>
        <v>83398.372959195287</v>
      </c>
      <c r="AO176" s="47">
        <f t="shared" si="380"/>
        <v>0</v>
      </c>
      <c r="AP176" s="47">
        <f t="shared" si="380"/>
        <v>0</v>
      </c>
      <c r="AR176" s="47">
        <f t="shared" ref="AR176:AT180" si="381">INDEX(Alloc,$E176,AR$1)*$G176</f>
        <v>30093.29010696879</v>
      </c>
      <c r="AS176" s="47">
        <f t="shared" si="381"/>
        <v>0</v>
      </c>
      <c r="AT176" s="47">
        <f t="shared" si="381"/>
        <v>0</v>
      </c>
      <c r="AV176" s="47">
        <f t="shared" ref="AV176:AX180" si="382">INDEX(Alloc,$E176,AV$1)*$G176</f>
        <v>6810.7728256194932</v>
      </c>
      <c r="AW176" s="47">
        <f t="shared" si="382"/>
        <v>0</v>
      </c>
      <c r="AX176" s="47">
        <f t="shared" si="382"/>
        <v>0</v>
      </c>
      <c r="AZ176" s="47">
        <f t="shared" ref="AZ176:BB180" si="383">INDEX(Alloc,$E176,AZ$1)*$G176</f>
        <v>24.753587632054234</v>
      </c>
      <c r="BA176" s="47">
        <f t="shared" si="383"/>
        <v>0</v>
      </c>
      <c r="BB176" s="47">
        <f t="shared" si="383"/>
        <v>0</v>
      </c>
      <c r="BD176" s="47">
        <f t="shared" ref="BD176:BF180" si="384">INDEX(Alloc,$E176,BD$1)*$G176</f>
        <v>84.869443309900248</v>
      </c>
      <c r="BE176" s="47">
        <f t="shared" si="384"/>
        <v>0</v>
      </c>
      <c r="BF176" s="47">
        <f t="shared" si="384"/>
        <v>0</v>
      </c>
      <c r="BH176" s="44">
        <f t="shared" si="336"/>
        <v>0</v>
      </c>
      <c r="BI176" s="44">
        <f t="shared" si="337"/>
        <v>0</v>
      </c>
      <c r="BJ176" s="44">
        <f t="shared" si="338"/>
        <v>0</v>
      </c>
      <c r="BK176" s="44">
        <f t="shared" si="339"/>
        <v>0</v>
      </c>
    </row>
    <row r="177" spans="2:63" x14ac:dyDescent="0.25">
      <c r="B177" s="6">
        <v>547</v>
      </c>
      <c r="C177" s="6" t="s">
        <v>87</v>
      </c>
      <c r="D177" s="47" t="str">
        <f>INDEX(Alloc,$E177,D$1)</f>
        <v>TDFUEL</v>
      </c>
      <c r="E177" s="93">
        <v>51</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44008997.492490537</v>
      </c>
      <c r="N177" s="47">
        <f t="shared" si="373"/>
        <v>0</v>
      </c>
      <c r="O177" s="47"/>
      <c r="P177" s="47">
        <f t="shared" si="374"/>
        <v>0</v>
      </c>
      <c r="Q177" s="47">
        <f t="shared" si="374"/>
        <v>13114582.441456854</v>
      </c>
      <c r="R177" s="47">
        <f t="shared" si="374"/>
        <v>0</v>
      </c>
      <c r="S177" s="47"/>
      <c r="T177" s="47">
        <f t="shared" si="375"/>
        <v>0</v>
      </c>
      <c r="U177" s="47">
        <f t="shared" si="375"/>
        <v>1098522.4128069696</v>
      </c>
      <c r="V177" s="47">
        <f t="shared" si="375"/>
        <v>0</v>
      </c>
      <c r="W177" s="24"/>
      <c r="X177" s="47">
        <f t="shared" si="376"/>
        <v>0</v>
      </c>
      <c r="Y177" s="47">
        <f t="shared" si="376"/>
        <v>15434462.687116038</v>
      </c>
      <c r="Z177" s="47">
        <f t="shared" si="376"/>
        <v>0</v>
      </c>
      <c r="AB177" s="47">
        <f t="shared" si="377"/>
        <v>0</v>
      </c>
      <c r="AC177" s="47">
        <f t="shared" si="377"/>
        <v>1191647.4110018862</v>
      </c>
      <c r="AD177" s="47">
        <f t="shared" si="377"/>
        <v>0</v>
      </c>
      <c r="AF177" s="47">
        <f t="shared" si="378"/>
        <v>0</v>
      </c>
      <c r="AG177" s="47">
        <f t="shared" si="378"/>
        <v>12036044.986131571</v>
      </c>
      <c r="AH177" s="47">
        <f t="shared" si="378"/>
        <v>0</v>
      </c>
      <c r="AJ177" s="47">
        <f t="shared" si="379"/>
        <v>0</v>
      </c>
      <c r="AK177" s="47">
        <f t="shared" si="379"/>
        <v>28897449.716795728</v>
      </c>
      <c r="AL177" s="47">
        <f t="shared" si="379"/>
        <v>0</v>
      </c>
      <c r="AN177" s="47">
        <f t="shared" si="380"/>
        <v>0</v>
      </c>
      <c r="AO177" s="47">
        <f t="shared" si="380"/>
        <v>10289269.984163268</v>
      </c>
      <c r="AP177" s="47">
        <f t="shared" si="380"/>
        <v>0</v>
      </c>
      <c r="AR177" s="47">
        <f t="shared" si="381"/>
        <v>0</v>
      </c>
      <c r="AS177" s="47">
        <f t="shared" si="381"/>
        <v>3801456.2309868829</v>
      </c>
      <c r="AT177" s="47">
        <f t="shared" si="381"/>
        <v>0</v>
      </c>
      <c r="AV177" s="47">
        <f t="shared" si="382"/>
        <v>0</v>
      </c>
      <c r="AW177" s="47">
        <f t="shared" si="382"/>
        <v>883308.71496185032</v>
      </c>
      <c r="AX177" s="47">
        <f t="shared" si="382"/>
        <v>0</v>
      </c>
      <c r="AZ177" s="47">
        <f t="shared" si="383"/>
        <v>0</v>
      </c>
      <c r="BA177" s="47">
        <f t="shared" si="383"/>
        <v>3188.5460768841949</v>
      </c>
      <c r="BB177" s="47">
        <f t="shared" si="383"/>
        <v>0</v>
      </c>
      <c r="BD177" s="47">
        <f t="shared" si="384"/>
        <v>0</v>
      </c>
      <c r="BE177" s="47">
        <f t="shared" si="384"/>
        <v>10710.871414805086</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25">
      <c r="B178" s="6">
        <v>548</v>
      </c>
      <c r="C178" s="6" t="s">
        <v>113</v>
      </c>
      <c r="D178" s="47" t="str">
        <f>INDEX(Alloc,$E178,D$1)</f>
        <v>Prod</v>
      </c>
      <c r="E178" s="93">
        <v>24</v>
      </c>
      <c r="F178" s="93"/>
      <c r="G178" s="105">
        <f>+'Function-Classif'!F178</f>
        <v>611306.46293846227</v>
      </c>
      <c r="H178" s="21">
        <f>+'Function-Classif'!S178</f>
        <v>611306.46293846227</v>
      </c>
      <c r="I178" s="21">
        <f>+'Function-Classif'!T178</f>
        <v>0</v>
      </c>
      <c r="J178" s="21">
        <f>+'Function-Classif'!U178</f>
        <v>0</v>
      </c>
      <c r="K178" s="47"/>
      <c r="L178" s="47">
        <f t="shared" si="373"/>
        <v>206483.92717663836</v>
      </c>
      <c r="M178" s="47">
        <f t="shared" si="373"/>
        <v>0</v>
      </c>
      <c r="N178" s="47">
        <f t="shared" si="373"/>
        <v>0</v>
      </c>
      <c r="O178" s="47"/>
      <c r="P178" s="47">
        <f t="shared" si="374"/>
        <v>61975.308635436973</v>
      </c>
      <c r="Q178" s="47">
        <f t="shared" si="374"/>
        <v>0</v>
      </c>
      <c r="R178" s="47">
        <f t="shared" si="374"/>
        <v>0</v>
      </c>
      <c r="S178" s="47"/>
      <c r="T178" s="47">
        <f t="shared" si="375"/>
        <v>5104.6955750248699</v>
      </c>
      <c r="U178" s="47">
        <f t="shared" si="375"/>
        <v>0</v>
      </c>
      <c r="V178" s="47">
        <f t="shared" si="375"/>
        <v>0</v>
      </c>
      <c r="W178" s="24"/>
      <c r="X178" s="47">
        <f t="shared" si="376"/>
        <v>72696.514453812662</v>
      </c>
      <c r="Y178" s="47">
        <f t="shared" si="376"/>
        <v>0</v>
      </c>
      <c r="Z178" s="47">
        <f t="shared" si="376"/>
        <v>0</v>
      </c>
      <c r="AB178" s="47">
        <f t="shared" si="377"/>
        <v>5543.8742588840578</v>
      </c>
      <c r="AC178" s="47">
        <f t="shared" si="377"/>
        <v>0</v>
      </c>
      <c r="AD178" s="47">
        <f t="shared" si="377"/>
        <v>0</v>
      </c>
      <c r="AF178" s="47">
        <f t="shared" si="378"/>
        <v>56179.898652566182</v>
      </c>
      <c r="AG178" s="47">
        <f t="shared" si="378"/>
        <v>0</v>
      </c>
      <c r="AH178" s="47">
        <f t="shared" si="378"/>
        <v>0</v>
      </c>
      <c r="AJ178" s="47">
        <f t="shared" si="379"/>
        <v>134618.69121172302</v>
      </c>
      <c r="AK178" s="47">
        <f t="shared" si="379"/>
        <v>0</v>
      </c>
      <c r="AL178" s="47">
        <f t="shared" si="379"/>
        <v>0</v>
      </c>
      <c r="AN178" s="47">
        <f t="shared" si="380"/>
        <v>47584.640490666599</v>
      </c>
      <c r="AO178" s="47">
        <f t="shared" si="380"/>
        <v>0</v>
      </c>
      <c r="AP178" s="47">
        <f t="shared" si="380"/>
        <v>0</v>
      </c>
      <c r="AR178" s="47">
        <f t="shared" si="381"/>
        <v>17170.339661447284</v>
      </c>
      <c r="AS178" s="47">
        <f t="shared" si="381"/>
        <v>0</v>
      </c>
      <c r="AT178" s="47">
        <f t="shared" si="381"/>
        <v>0</v>
      </c>
      <c r="AV178" s="47">
        <f t="shared" si="382"/>
        <v>3886.025168971501</v>
      </c>
      <c r="AW178" s="47">
        <f t="shared" si="382"/>
        <v>0</v>
      </c>
      <c r="AX178" s="47">
        <f t="shared" si="382"/>
        <v>0</v>
      </c>
      <c r="AZ178" s="47">
        <f t="shared" si="383"/>
        <v>14.123663646313865</v>
      </c>
      <c r="BA178" s="47">
        <f t="shared" si="383"/>
        <v>0</v>
      </c>
      <c r="BB178" s="47">
        <f t="shared" si="383"/>
        <v>0</v>
      </c>
      <c r="BD178" s="47">
        <f t="shared" si="384"/>
        <v>48.423989644504687</v>
      </c>
      <c r="BE178" s="47">
        <f t="shared" si="384"/>
        <v>0</v>
      </c>
      <c r="BF178" s="47">
        <f t="shared" si="384"/>
        <v>0</v>
      </c>
      <c r="BH178" s="44">
        <f t="shared" si="385"/>
        <v>0</v>
      </c>
      <c r="BI178" s="44">
        <f t="shared" si="386"/>
        <v>0</v>
      </c>
      <c r="BJ178" s="44">
        <f t="shared" si="387"/>
        <v>0</v>
      </c>
      <c r="BK178" s="44">
        <f t="shared" si="388"/>
        <v>0</v>
      </c>
    </row>
    <row r="179" spans="2:63" x14ac:dyDescent="0.25">
      <c r="B179" s="6">
        <v>549</v>
      </c>
      <c r="C179" s="6" t="s">
        <v>114</v>
      </c>
      <c r="D179" s="47" t="str">
        <f>INDEX(Alloc,$E179,D$1)</f>
        <v>Prod</v>
      </c>
      <c r="E179" s="93">
        <v>24</v>
      </c>
      <c r="F179" s="93"/>
      <c r="G179" s="105">
        <f>+'Function-Classif'!F179</f>
        <v>3639051.9187894785</v>
      </c>
      <c r="H179" s="21">
        <f>+'Function-Classif'!S179</f>
        <v>3639051.9187894785</v>
      </c>
      <c r="I179" s="21">
        <f>+'Function-Classif'!T179</f>
        <v>0</v>
      </c>
      <c r="J179" s="21">
        <f>+'Function-Classif'!U179</f>
        <v>0</v>
      </c>
      <c r="K179" s="47"/>
      <c r="L179" s="47">
        <f t="shared" si="373"/>
        <v>1229180.0871520864</v>
      </c>
      <c r="M179" s="47">
        <f t="shared" si="373"/>
        <v>0</v>
      </c>
      <c r="N179" s="47">
        <f t="shared" si="373"/>
        <v>0</v>
      </c>
      <c r="O179" s="47"/>
      <c r="P179" s="47">
        <f t="shared" si="374"/>
        <v>368933.39017431653</v>
      </c>
      <c r="Q179" s="47">
        <f t="shared" si="374"/>
        <v>0</v>
      </c>
      <c r="R179" s="47">
        <f t="shared" si="374"/>
        <v>0</v>
      </c>
      <c r="S179" s="47"/>
      <c r="T179" s="47">
        <f t="shared" si="375"/>
        <v>30387.78968217846</v>
      </c>
      <c r="U179" s="47">
        <f t="shared" si="375"/>
        <v>0</v>
      </c>
      <c r="V179" s="47">
        <f t="shared" si="375"/>
        <v>0</v>
      </c>
      <c r="W179" s="24"/>
      <c r="X179" s="47">
        <f t="shared" si="376"/>
        <v>432755.75582960068</v>
      </c>
      <c r="Y179" s="47">
        <f t="shared" si="376"/>
        <v>0</v>
      </c>
      <c r="Z179" s="47">
        <f t="shared" si="376"/>
        <v>0</v>
      </c>
      <c r="AB179" s="47">
        <f t="shared" si="377"/>
        <v>33002.180546798023</v>
      </c>
      <c r="AC179" s="47">
        <f t="shared" si="377"/>
        <v>0</v>
      </c>
      <c r="AD179" s="47">
        <f t="shared" si="377"/>
        <v>0</v>
      </c>
      <c r="AF179" s="47">
        <f t="shared" si="378"/>
        <v>334433.84028086043</v>
      </c>
      <c r="AG179" s="47">
        <f t="shared" si="378"/>
        <v>0</v>
      </c>
      <c r="AH179" s="47">
        <f t="shared" si="378"/>
        <v>0</v>
      </c>
      <c r="AJ179" s="47">
        <f t="shared" si="379"/>
        <v>801372.8567568959</v>
      </c>
      <c r="AK179" s="47">
        <f t="shared" si="379"/>
        <v>0</v>
      </c>
      <c r="AL179" s="47">
        <f t="shared" si="379"/>
        <v>0</v>
      </c>
      <c r="AN179" s="47">
        <f t="shared" si="380"/>
        <v>283267.04816778522</v>
      </c>
      <c r="AO179" s="47">
        <f t="shared" si="380"/>
        <v>0</v>
      </c>
      <c r="AP179" s="47">
        <f t="shared" si="380"/>
        <v>0</v>
      </c>
      <c r="AR179" s="47">
        <f t="shared" si="381"/>
        <v>102213.47438550934</v>
      </c>
      <c r="AS179" s="47">
        <f t="shared" si="381"/>
        <v>0</v>
      </c>
      <c r="AT179" s="47">
        <f t="shared" si="381"/>
        <v>0</v>
      </c>
      <c r="AV179" s="47">
        <f t="shared" si="382"/>
        <v>23133.155307460751</v>
      </c>
      <c r="AW179" s="47">
        <f t="shared" si="382"/>
        <v>0</v>
      </c>
      <c r="AX179" s="47">
        <f t="shared" si="382"/>
        <v>0</v>
      </c>
      <c r="AZ179" s="47">
        <f t="shared" si="383"/>
        <v>84.076888448715081</v>
      </c>
      <c r="BA179" s="47">
        <f t="shared" si="383"/>
        <v>0</v>
      </c>
      <c r="BB179" s="47">
        <f t="shared" si="383"/>
        <v>0</v>
      </c>
      <c r="BD179" s="47">
        <f t="shared" si="384"/>
        <v>288.26361753845174</v>
      </c>
      <c r="BE179" s="47">
        <f t="shared" si="384"/>
        <v>0</v>
      </c>
      <c r="BF179" s="47">
        <f t="shared" si="384"/>
        <v>0</v>
      </c>
      <c r="BH179" s="44">
        <f t="shared" si="385"/>
        <v>0</v>
      </c>
      <c r="BI179" s="44">
        <f t="shared" si="386"/>
        <v>0</v>
      </c>
      <c r="BJ179" s="44">
        <f t="shared" si="387"/>
        <v>0</v>
      </c>
      <c r="BK179" s="44">
        <f t="shared" si="388"/>
        <v>0</v>
      </c>
    </row>
    <row r="180" spans="2:63" x14ac:dyDescent="0.25">
      <c r="B180" s="30">
        <v>550</v>
      </c>
      <c r="C180" s="30" t="s">
        <v>91</v>
      </c>
      <c r="D180" s="47" t="str">
        <f>INDEX(Alloc,$E180,D$1)</f>
        <v>Prod</v>
      </c>
      <c r="E180" s="94">
        <v>24</v>
      </c>
      <c r="F180" s="94"/>
      <c r="G180" s="105">
        <f>+'Function-Classif'!F180</f>
        <v>4420.8140642232192</v>
      </c>
      <c r="H180" s="31">
        <f>+'Function-Classif'!S180</f>
        <v>4420.8140642232192</v>
      </c>
      <c r="I180" s="31">
        <f>+'Function-Classif'!T180</f>
        <v>0</v>
      </c>
      <c r="J180" s="31">
        <f>+'Function-Classif'!U180</f>
        <v>0</v>
      </c>
      <c r="K180" s="65"/>
      <c r="L180" s="47">
        <f t="shared" si="373"/>
        <v>1493.2396508793599</v>
      </c>
      <c r="M180" s="47">
        <f t="shared" si="373"/>
        <v>0</v>
      </c>
      <c r="N180" s="47">
        <f t="shared" si="373"/>
        <v>0</v>
      </c>
      <c r="O180" s="47"/>
      <c r="P180" s="47">
        <f t="shared" si="374"/>
        <v>448.18979130880723</v>
      </c>
      <c r="Q180" s="47">
        <f t="shared" si="374"/>
        <v>0</v>
      </c>
      <c r="R180" s="47">
        <f t="shared" si="374"/>
        <v>0</v>
      </c>
      <c r="S180" s="47"/>
      <c r="T180" s="47">
        <f t="shared" si="375"/>
        <v>36.915870123754438</v>
      </c>
      <c r="U180" s="47">
        <f t="shared" si="375"/>
        <v>0</v>
      </c>
      <c r="V180" s="47">
        <f t="shared" si="375"/>
        <v>0</v>
      </c>
      <c r="W180" s="24"/>
      <c r="X180" s="47">
        <f t="shared" si="376"/>
        <v>525.72284607070037</v>
      </c>
      <c r="Y180" s="47">
        <f t="shared" si="376"/>
        <v>0</v>
      </c>
      <c r="Z180" s="47">
        <f t="shared" si="376"/>
        <v>0</v>
      </c>
      <c r="AB180" s="47">
        <f t="shared" si="377"/>
        <v>40.09189952965847</v>
      </c>
      <c r="AC180" s="47">
        <f t="shared" si="377"/>
        <v>0</v>
      </c>
      <c r="AD180" s="47">
        <f t="shared" si="377"/>
        <v>0</v>
      </c>
      <c r="AF180" s="47">
        <f t="shared" si="378"/>
        <v>406.27884890348548</v>
      </c>
      <c r="AG180" s="47">
        <f t="shared" si="378"/>
        <v>0</v>
      </c>
      <c r="AH180" s="47">
        <f t="shared" si="378"/>
        <v>0</v>
      </c>
      <c r="AJ180" s="47">
        <f t="shared" si="379"/>
        <v>973.52840105015639</v>
      </c>
      <c r="AK180" s="47">
        <f t="shared" si="379"/>
        <v>0</v>
      </c>
      <c r="AL180" s="47">
        <f t="shared" si="379"/>
        <v>0</v>
      </c>
      <c r="AN180" s="47">
        <f t="shared" si="380"/>
        <v>344.12011106664994</v>
      </c>
      <c r="AO180" s="47">
        <f t="shared" si="380"/>
        <v>0</v>
      </c>
      <c r="AP180" s="47">
        <f t="shared" si="380"/>
        <v>0</v>
      </c>
      <c r="AR180" s="47">
        <f t="shared" si="381"/>
        <v>124.17156314353763</v>
      </c>
      <c r="AS180" s="47">
        <f t="shared" si="381"/>
        <v>0</v>
      </c>
      <c r="AT180" s="47">
        <f t="shared" si="381"/>
        <v>0</v>
      </c>
      <c r="AV180" s="47">
        <f t="shared" si="382"/>
        <v>28.102753303696058</v>
      </c>
      <c r="AW180" s="47">
        <f t="shared" si="382"/>
        <v>0</v>
      </c>
      <c r="AX180" s="47">
        <f t="shared" si="382"/>
        <v>0</v>
      </c>
      <c r="AZ180" s="47">
        <f t="shared" si="383"/>
        <v>0.1021387710933917</v>
      </c>
      <c r="BA180" s="47">
        <f t="shared" si="383"/>
        <v>0</v>
      </c>
      <c r="BB180" s="47">
        <f t="shared" si="383"/>
        <v>0</v>
      </c>
      <c r="BD180" s="47">
        <f t="shared" si="384"/>
        <v>0.35019007232020016</v>
      </c>
      <c r="BE180" s="47">
        <f t="shared" si="384"/>
        <v>0</v>
      </c>
      <c r="BF180" s="47">
        <f t="shared" si="384"/>
        <v>0</v>
      </c>
      <c r="BH180" s="44">
        <f t="shared" si="385"/>
        <v>0</v>
      </c>
      <c r="BI180" s="44">
        <f t="shared" si="386"/>
        <v>0</v>
      </c>
      <c r="BJ180" s="44">
        <f t="shared" si="387"/>
        <v>0</v>
      </c>
      <c r="BK180" s="44">
        <f t="shared" si="388"/>
        <v>0</v>
      </c>
    </row>
    <row r="181" spans="2:63" x14ac:dyDescent="0.25">
      <c r="B181" s="6"/>
      <c r="C181" s="6" t="s">
        <v>115</v>
      </c>
      <c r="D181" s="6"/>
      <c r="E181" s="93"/>
      <c r="F181" s="93"/>
      <c r="G181" s="105">
        <f>+'Function-Classif'!F181</f>
        <v>136095816.07976642</v>
      </c>
      <c r="H181" s="24">
        <f>SUM(H176:H180)</f>
        <v>5326174.5843631495</v>
      </c>
      <c r="I181" s="24">
        <f t="shared" ref="I181:BF181" si="389">SUM(I176:I180)</f>
        <v>130769641.49540326</v>
      </c>
      <c r="J181" s="24">
        <f t="shared" si="389"/>
        <v>0</v>
      </c>
      <c r="K181" s="24"/>
      <c r="L181" s="24">
        <f t="shared" si="389"/>
        <v>1799047.6327066279</v>
      </c>
      <c r="M181" s="24">
        <f t="shared" si="389"/>
        <v>44008997.492490537</v>
      </c>
      <c r="N181" s="24">
        <f t="shared" si="389"/>
        <v>0</v>
      </c>
      <c r="O181" s="24">
        <f t="shared" si="389"/>
        <v>0</v>
      </c>
      <c r="P181" s="24">
        <f t="shared" si="389"/>
        <v>539976.80987278454</v>
      </c>
      <c r="Q181" s="24">
        <f t="shared" si="389"/>
        <v>13114582.441456854</v>
      </c>
      <c r="R181" s="24">
        <f t="shared" si="389"/>
        <v>0</v>
      </c>
      <c r="S181" s="24">
        <f t="shared" si="389"/>
        <v>0</v>
      </c>
      <c r="T181" s="24">
        <f t="shared" si="389"/>
        <v>44476.0549429124</v>
      </c>
      <c r="U181" s="24">
        <f t="shared" si="389"/>
        <v>1098522.4128069696</v>
      </c>
      <c r="V181" s="24">
        <f t="shared" si="389"/>
        <v>0</v>
      </c>
      <c r="W181" s="24">
        <f t="shared" si="389"/>
        <v>0</v>
      </c>
      <c r="X181" s="24">
        <f t="shared" si="389"/>
        <v>633388.24489847175</v>
      </c>
      <c r="Y181" s="24">
        <f t="shared" si="389"/>
        <v>15434462.687116038</v>
      </c>
      <c r="Z181" s="24">
        <f t="shared" si="389"/>
        <v>0</v>
      </c>
      <c r="AA181" s="24">
        <f t="shared" si="389"/>
        <v>0</v>
      </c>
      <c r="AB181" s="24">
        <f t="shared" si="389"/>
        <v>48302.519221927127</v>
      </c>
      <c r="AC181" s="24">
        <f t="shared" si="389"/>
        <v>1191647.4110018862</v>
      </c>
      <c r="AD181" s="24">
        <f t="shared" si="389"/>
        <v>0</v>
      </c>
      <c r="AE181" s="24">
        <f t="shared" si="389"/>
        <v>0</v>
      </c>
      <c r="AF181" s="24">
        <f t="shared" si="389"/>
        <v>489482.7169290327</v>
      </c>
      <c r="AG181" s="24">
        <f t="shared" si="389"/>
        <v>12036044.986131571</v>
      </c>
      <c r="AH181" s="24">
        <f t="shared" si="389"/>
        <v>0</v>
      </c>
      <c r="AI181" s="24">
        <f t="shared" si="389"/>
        <v>0</v>
      </c>
      <c r="AJ181" s="24">
        <f t="shared" si="389"/>
        <v>1172902.1287711919</v>
      </c>
      <c r="AK181" s="24">
        <f t="shared" si="389"/>
        <v>28897449.716795728</v>
      </c>
      <c r="AL181" s="24">
        <f t="shared" si="389"/>
        <v>0</v>
      </c>
      <c r="AM181" s="24">
        <f t="shared" si="389"/>
        <v>0</v>
      </c>
      <c r="AN181" s="24">
        <f t="shared" si="389"/>
        <v>414594.1817287138</v>
      </c>
      <c r="AO181" s="24">
        <f t="shared" si="389"/>
        <v>10289269.984163268</v>
      </c>
      <c r="AP181" s="24">
        <f t="shared" si="389"/>
        <v>0</v>
      </c>
      <c r="AQ181" s="24">
        <f t="shared" si="389"/>
        <v>0</v>
      </c>
      <c r="AR181" s="24">
        <f t="shared" si="389"/>
        <v>149601.27571706896</v>
      </c>
      <c r="AS181" s="24">
        <f t="shared" si="389"/>
        <v>3801456.2309868829</v>
      </c>
      <c r="AT181" s="24">
        <f t="shared" si="389"/>
        <v>0</v>
      </c>
      <c r="AU181" s="24">
        <f t="shared" si="389"/>
        <v>0</v>
      </c>
      <c r="AV181" s="24">
        <f t="shared" si="389"/>
        <v>33858.056055355439</v>
      </c>
      <c r="AW181" s="24">
        <f t="shared" si="389"/>
        <v>883308.71496185032</v>
      </c>
      <c r="AX181" s="24">
        <f t="shared" si="389"/>
        <v>0</v>
      </c>
      <c r="AY181" s="24">
        <f t="shared" si="389"/>
        <v>0</v>
      </c>
      <c r="AZ181" s="24">
        <f t="shared" si="389"/>
        <v>123.05627849817657</v>
      </c>
      <c r="BA181" s="24">
        <f t="shared" si="389"/>
        <v>3188.5460768841949</v>
      </c>
      <c r="BB181" s="24">
        <f t="shared" si="389"/>
        <v>0</v>
      </c>
      <c r="BC181" s="24">
        <f t="shared" si="389"/>
        <v>0</v>
      </c>
      <c r="BD181" s="24">
        <f t="shared" si="389"/>
        <v>421.90724056517683</v>
      </c>
      <c r="BE181" s="24">
        <f t="shared" si="389"/>
        <v>10710.871414805086</v>
      </c>
      <c r="BF181" s="24">
        <f t="shared" si="389"/>
        <v>0</v>
      </c>
      <c r="BH181" s="44">
        <f t="shared" si="336"/>
        <v>0</v>
      </c>
      <c r="BI181" s="44">
        <f t="shared" si="337"/>
        <v>0</v>
      </c>
      <c r="BJ181" s="44">
        <f t="shared" si="338"/>
        <v>0</v>
      </c>
      <c r="BK181" s="44">
        <f t="shared" si="339"/>
        <v>0</v>
      </c>
    </row>
    <row r="182" spans="2:63" x14ac:dyDescent="0.2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2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25">
      <c r="B184" s="6">
        <v>551</v>
      </c>
      <c r="C184" s="6" t="s">
        <v>95</v>
      </c>
      <c r="D184" s="47" t="str">
        <f>INDEX(Alloc,$E184,D$1)</f>
        <v>Prod</v>
      </c>
      <c r="E184" s="93">
        <v>24</v>
      </c>
      <c r="F184" s="93"/>
      <c r="G184" s="105">
        <f>+'Function-Classif'!F184</f>
        <v>257199.08158935679</v>
      </c>
      <c r="H184" s="21">
        <f>+'Function-Classif'!S184</f>
        <v>257199.08158935679</v>
      </c>
      <c r="I184" s="21">
        <f>+'Function-Classif'!T184</f>
        <v>0</v>
      </c>
      <c r="J184" s="21">
        <f>+'Function-Classif'!U184</f>
        <v>0</v>
      </c>
      <c r="K184" s="47"/>
      <c r="L184" s="47">
        <f t="shared" ref="L184:N187" si="390">INDEX(Alloc,$E184,L$1)*$G184</f>
        <v>86875.372096534047</v>
      </c>
      <c r="M184" s="47">
        <f t="shared" si="390"/>
        <v>0</v>
      </c>
      <c r="N184" s="47">
        <f t="shared" si="390"/>
        <v>0</v>
      </c>
      <c r="O184" s="47"/>
      <c r="P184" s="47">
        <f t="shared" ref="P184:R187" si="391">INDEX(Alloc,$E184,P$1)*$G184</f>
        <v>26075.28862958535</v>
      </c>
      <c r="Q184" s="47">
        <f t="shared" si="391"/>
        <v>0</v>
      </c>
      <c r="R184" s="47">
        <f t="shared" si="391"/>
        <v>0</v>
      </c>
      <c r="S184" s="47"/>
      <c r="T184" s="47">
        <f t="shared" ref="T184:V187" si="392">INDEX(Alloc,$E184,T$1)*$G184</f>
        <v>2147.732918409889</v>
      </c>
      <c r="U184" s="47">
        <f t="shared" si="392"/>
        <v>0</v>
      </c>
      <c r="V184" s="47">
        <f t="shared" si="392"/>
        <v>0</v>
      </c>
      <c r="W184" s="24"/>
      <c r="X184" s="47">
        <f t="shared" ref="X184:Z187" si="393">INDEX(Alloc,$E184,X$1)*$G184</f>
        <v>30586.093695774023</v>
      </c>
      <c r="Y184" s="47">
        <f t="shared" si="393"/>
        <v>0</v>
      </c>
      <c r="Z184" s="47">
        <f t="shared" si="393"/>
        <v>0</v>
      </c>
      <c r="AB184" s="47">
        <f t="shared" ref="AB184:AD187" si="394">INDEX(Alloc,$E184,AB$1)*$G184</f>
        <v>2332.5115212717669</v>
      </c>
      <c r="AC184" s="47">
        <f t="shared" si="394"/>
        <v>0</v>
      </c>
      <c r="AD184" s="47">
        <f t="shared" si="394"/>
        <v>0</v>
      </c>
      <c r="AF184" s="47">
        <f t="shared" ref="AF184:AH187" si="395">INDEX(Alloc,$E184,AF$1)*$G184</f>
        <v>23636.946790594833</v>
      </c>
      <c r="AG184" s="47">
        <f t="shared" si="395"/>
        <v>0</v>
      </c>
      <c r="AH184" s="47">
        <f t="shared" si="395"/>
        <v>0</v>
      </c>
      <c r="AJ184" s="47">
        <f t="shared" ref="AJ184:AL187" si="396">INDEX(Alloc,$E184,AJ$1)*$G184</f>
        <v>56639.027793007022</v>
      </c>
      <c r="AK184" s="47">
        <f t="shared" si="396"/>
        <v>0</v>
      </c>
      <c r="AL184" s="47">
        <f t="shared" si="396"/>
        <v>0</v>
      </c>
      <c r="AN184" s="47">
        <f t="shared" ref="AN184:AP187" si="397">INDEX(Alloc,$E184,AN$1)*$G184</f>
        <v>20020.605987264349</v>
      </c>
      <c r="AO184" s="47">
        <f t="shared" si="397"/>
        <v>0</v>
      </c>
      <c r="AP184" s="47">
        <f t="shared" si="397"/>
        <v>0</v>
      </c>
      <c r="AR184" s="47">
        <f t="shared" ref="AR184:AT187" si="398">INDEX(Alloc,$E184,AR$1)*$G184</f>
        <v>7224.1925437423515</v>
      </c>
      <c r="AS184" s="47">
        <f t="shared" si="398"/>
        <v>0</v>
      </c>
      <c r="AT184" s="47">
        <f t="shared" si="398"/>
        <v>0</v>
      </c>
      <c r="AV184" s="47">
        <f t="shared" ref="AV184:AX187" si="399">INDEX(Alloc,$E184,AV$1)*$G184</f>
        <v>1634.9935181254723</v>
      </c>
      <c r="AW184" s="47">
        <f t="shared" si="399"/>
        <v>0</v>
      </c>
      <c r="AX184" s="47">
        <f t="shared" si="399"/>
        <v>0</v>
      </c>
      <c r="AZ184" s="47">
        <f t="shared" ref="AZ184:BB187" si="400">INDEX(Alloc,$E184,AZ$1)*$G184</f>
        <v>5.9423440430313113</v>
      </c>
      <c r="BA184" s="47">
        <f t="shared" si="400"/>
        <v>0</v>
      </c>
      <c r="BB184" s="47">
        <f t="shared" si="400"/>
        <v>0</v>
      </c>
      <c r="BD184" s="47">
        <f t="shared" ref="BD184:BF187" si="401">INDEX(Alloc,$E184,BD$1)*$G184</f>
        <v>20.373751004678784</v>
      </c>
      <c r="BE184" s="47">
        <f t="shared" si="401"/>
        <v>0</v>
      </c>
      <c r="BF184" s="47">
        <f t="shared" si="401"/>
        <v>0</v>
      </c>
      <c r="BH184" s="44">
        <f t="shared" si="336"/>
        <v>0</v>
      </c>
      <c r="BI184" s="44">
        <f t="shared" si="337"/>
        <v>0</v>
      </c>
      <c r="BJ184" s="44">
        <f t="shared" si="338"/>
        <v>0</v>
      </c>
      <c r="BK184" s="44">
        <f t="shared" si="339"/>
        <v>0</v>
      </c>
    </row>
    <row r="185" spans="2:63" x14ac:dyDescent="0.25">
      <c r="B185" s="6">
        <v>552</v>
      </c>
      <c r="C185" s="6" t="s">
        <v>96</v>
      </c>
      <c r="D185" s="47" t="str">
        <f>INDEX(Alloc,$E185,D$1)</f>
        <v>Prod</v>
      </c>
      <c r="E185" s="93">
        <v>24</v>
      </c>
      <c r="F185" s="93"/>
      <c r="G185" s="105">
        <f>+'Function-Classif'!F185</f>
        <v>1680721.31282429</v>
      </c>
      <c r="H185" s="21">
        <f>+'Function-Classif'!S185</f>
        <v>1680721.31282429</v>
      </c>
      <c r="I185" s="21">
        <f>+'Function-Classif'!T185</f>
        <v>0</v>
      </c>
      <c r="J185" s="21">
        <f>+'Function-Classif'!U185</f>
        <v>0</v>
      </c>
      <c r="K185" s="47"/>
      <c r="L185" s="47">
        <f t="shared" si="390"/>
        <v>567705.32981649507</v>
      </c>
      <c r="M185" s="47">
        <f t="shared" si="390"/>
        <v>0</v>
      </c>
      <c r="N185" s="47">
        <f t="shared" si="390"/>
        <v>0</v>
      </c>
      <c r="O185" s="47"/>
      <c r="P185" s="47">
        <f t="shared" si="391"/>
        <v>170394.43946289158</v>
      </c>
      <c r="Q185" s="47">
        <f t="shared" si="391"/>
        <v>0</v>
      </c>
      <c r="R185" s="47">
        <f t="shared" si="391"/>
        <v>0</v>
      </c>
      <c r="S185" s="47"/>
      <c r="T185" s="47">
        <f t="shared" si="392"/>
        <v>14034.810964018572</v>
      </c>
      <c r="U185" s="47">
        <f t="shared" si="392"/>
        <v>0</v>
      </c>
      <c r="V185" s="47">
        <f t="shared" si="392"/>
        <v>0</v>
      </c>
      <c r="W185" s="24"/>
      <c r="X185" s="47">
        <f t="shared" si="393"/>
        <v>199871.24072473875</v>
      </c>
      <c r="Y185" s="47">
        <f t="shared" si="393"/>
        <v>0</v>
      </c>
      <c r="Z185" s="47">
        <f t="shared" si="393"/>
        <v>0</v>
      </c>
      <c r="AB185" s="47">
        <f t="shared" si="394"/>
        <v>15242.285477787231</v>
      </c>
      <c r="AC185" s="47">
        <f t="shared" si="394"/>
        <v>0</v>
      </c>
      <c r="AD185" s="47">
        <f t="shared" si="394"/>
        <v>0</v>
      </c>
      <c r="AF185" s="47">
        <f t="shared" si="395"/>
        <v>154460.5835897759</v>
      </c>
      <c r="AG185" s="47">
        <f t="shared" si="395"/>
        <v>0</v>
      </c>
      <c r="AH185" s="47">
        <f t="shared" si="395"/>
        <v>0</v>
      </c>
      <c r="AJ185" s="47">
        <f t="shared" si="396"/>
        <v>370119.59981000749</v>
      </c>
      <c r="AK185" s="47">
        <f t="shared" si="396"/>
        <v>0</v>
      </c>
      <c r="AL185" s="47">
        <f t="shared" si="396"/>
        <v>0</v>
      </c>
      <c r="AN185" s="47">
        <f t="shared" si="397"/>
        <v>130828.846551547</v>
      </c>
      <c r="AO185" s="47">
        <f t="shared" si="397"/>
        <v>0</v>
      </c>
      <c r="AP185" s="47">
        <f t="shared" si="397"/>
        <v>0</v>
      </c>
      <c r="AR185" s="47">
        <f t="shared" si="398"/>
        <v>47208.000515335189</v>
      </c>
      <c r="AS185" s="47">
        <f t="shared" si="398"/>
        <v>0</v>
      </c>
      <c r="AT185" s="47">
        <f t="shared" si="398"/>
        <v>0</v>
      </c>
      <c r="AV185" s="47">
        <f t="shared" si="399"/>
        <v>10684.207872213346</v>
      </c>
      <c r="AW185" s="47">
        <f t="shared" si="399"/>
        <v>0</v>
      </c>
      <c r="AX185" s="47">
        <f t="shared" si="399"/>
        <v>0</v>
      </c>
      <c r="AZ185" s="47">
        <f t="shared" si="400"/>
        <v>38.831492785822128</v>
      </c>
      <c r="BA185" s="47">
        <f t="shared" si="400"/>
        <v>0</v>
      </c>
      <c r="BB185" s="47">
        <f t="shared" si="400"/>
        <v>0</v>
      </c>
      <c r="BD185" s="47">
        <f t="shared" si="401"/>
        <v>133.1365466942473</v>
      </c>
      <c r="BE185" s="47">
        <f t="shared" si="401"/>
        <v>0</v>
      </c>
      <c r="BF185" s="47">
        <f t="shared" si="401"/>
        <v>0</v>
      </c>
      <c r="BH185" s="44">
        <f t="shared" si="336"/>
        <v>0</v>
      </c>
      <c r="BI185" s="44">
        <f t="shared" si="337"/>
        <v>0</v>
      </c>
      <c r="BJ185" s="44">
        <f t="shared" si="338"/>
        <v>0</v>
      </c>
      <c r="BK185" s="44">
        <f t="shared" si="339"/>
        <v>0</v>
      </c>
    </row>
    <row r="186" spans="2:63" x14ac:dyDescent="0.25">
      <c r="B186" s="6">
        <v>553</v>
      </c>
      <c r="C186" s="6" t="s">
        <v>117</v>
      </c>
      <c r="D186" s="47" t="str">
        <f>INDEX(Alloc,$E186,D$1)</f>
        <v>Prod</v>
      </c>
      <c r="E186" s="93">
        <v>24</v>
      </c>
      <c r="F186" s="93"/>
      <c r="G186" s="105">
        <f>+'Function-Classif'!F186</f>
        <v>4895395.1840034043</v>
      </c>
      <c r="H186" s="21">
        <f>+'Function-Classif'!S186</f>
        <v>4895395.1840034043</v>
      </c>
      <c r="I186" s="21">
        <f>+'Function-Classif'!T186</f>
        <v>0</v>
      </c>
      <c r="J186" s="21">
        <f>+'Function-Classif'!U186</f>
        <v>0</v>
      </c>
      <c r="K186" s="47"/>
      <c r="L186" s="47">
        <f t="shared" si="390"/>
        <v>1653541.2006209728</v>
      </c>
      <c r="M186" s="47">
        <f t="shared" si="390"/>
        <v>0</v>
      </c>
      <c r="N186" s="47">
        <f t="shared" si="390"/>
        <v>0</v>
      </c>
      <c r="O186" s="47"/>
      <c r="P186" s="47">
        <f t="shared" si="391"/>
        <v>496303.64770343376</v>
      </c>
      <c r="Q186" s="47">
        <f t="shared" si="391"/>
        <v>0</v>
      </c>
      <c r="R186" s="47">
        <f t="shared" si="391"/>
        <v>0</v>
      </c>
      <c r="S186" s="47"/>
      <c r="T186" s="47">
        <f t="shared" si="392"/>
        <v>40878.844980076428</v>
      </c>
      <c r="U186" s="47">
        <f t="shared" si="392"/>
        <v>0</v>
      </c>
      <c r="V186" s="47">
        <f t="shared" si="392"/>
        <v>0</v>
      </c>
      <c r="W186" s="24"/>
      <c r="X186" s="47">
        <f t="shared" si="393"/>
        <v>582159.99392575235</v>
      </c>
      <c r="Y186" s="47">
        <f t="shared" si="393"/>
        <v>0</v>
      </c>
      <c r="Z186" s="47">
        <f t="shared" si="393"/>
        <v>0</v>
      </c>
      <c r="AB186" s="47">
        <f t="shared" si="394"/>
        <v>44395.825977703556</v>
      </c>
      <c r="AC186" s="47">
        <f t="shared" si="394"/>
        <v>0</v>
      </c>
      <c r="AD186" s="47">
        <f t="shared" si="394"/>
        <v>0</v>
      </c>
      <c r="AF186" s="47">
        <f t="shared" si="395"/>
        <v>449893.50182816124</v>
      </c>
      <c r="AG186" s="47">
        <f t="shared" si="395"/>
        <v>0</v>
      </c>
      <c r="AH186" s="47">
        <f t="shared" si="395"/>
        <v>0</v>
      </c>
      <c r="AJ186" s="47">
        <f t="shared" si="396"/>
        <v>1078038.1569449403</v>
      </c>
      <c r="AK186" s="47">
        <f t="shared" si="396"/>
        <v>0</v>
      </c>
      <c r="AL186" s="47">
        <f t="shared" si="396"/>
        <v>0</v>
      </c>
      <c r="AN186" s="47">
        <f t="shared" si="397"/>
        <v>381061.92885775585</v>
      </c>
      <c r="AO186" s="47">
        <f t="shared" si="397"/>
        <v>0</v>
      </c>
      <c r="AP186" s="47">
        <f t="shared" si="397"/>
        <v>0</v>
      </c>
      <c r="AR186" s="47">
        <f t="shared" si="398"/>
        <v>137501.56947843888</v>
      </c>
      <c r="AS186" s="47">
        <f t="shared" si="398"/>
        <v>0</v>
      </c>
      <c r="AT186" s="47">
        <f t="shared" si="398"/>
        <v>0</v>
      </c>
      <c r="AV186" s="47">
        <f t="shared" si="399"/>
        <v>31119.626652817071</v>
      </c>
      <c r="AW186" s="47">
        <f t="shared" si="399"/>
        <v>0</v>
      </c>
      <c r="AX186" s="47">
        <f t="shared" si="399"/>
        <v>0</v>
      </c>
      <c r="AZ186" s="47">
        <f t="shared" si="400"/>
        <v>113.10352366029049</v>
      </c>
      <c r="BA186" s="47">
        <f t="shared" si="400"/>
        <v>0</v>
      </c>
      <c r="BB186" s="47">
        <f t="shared" si="400"/>
        <v>0</v>
      </c>
      <c r="BD186" s="47">
        <f t="shared" si="401"/>
        <v>387.78350969242462</v>
      </c>
      <c r="BE186" s="47">
        <f t="shared" si="401"/>
        <v>0</v>
      </c>
      <c r="BF186" s="47">
        <f t="shared" si="401"/>
        <v>0</v>
      </c>
      <c r="BH186" s="44">
        <f t="shared" si="336"/>
        <v>0</v>
      </c>
      <c r="BI186" s="44">
        <f t="shared" si="337"/>
        <v>0</v>
      </c>
      <c r="BJ186" s="44">
        <f t="shared" si="338"/>
        <v>0</v>
      </c>
      <c r="BK186" s="44">
        <f t="shared" si="339"/>
        <v>0</v>
      </c>
    </row>
    <row r="187" spans="2:63" x14ac:dyDescent="0.25">
      <c r="B187" s="30">
        <v>554</v>
      </c>
      <c r="C187" s="30" t="s">
        <v>118</v>
      </c>
      <c r="D187" s="47" t="str">
        <f>INDEX(Alloc,$E187,D$1)</f>
        <v>Prod</v>
      </c>
      <c r="E187" s="94">
        <v>24</v>
      </c>
      <c r="F187" s="94"/>
      <c r="G187" s="105">
        <f>+'Function-Classif'!F187</f>
        <v>5139214.7041662829</v>
      </c>
      <c r="H187" s="31">
        <f>+'Function-Classif'!S187</f>
        <v>5139214.7041662829</v>
      </c>
      <c r="I187" s="31">
        <f>+'Function-Classif'!T187</f>
        <v>0</v>
      </c>
      <c r="J187" s="31">
        <f>+'Function-Classif'!U187</f>
        <v>0</v>
      </c>
      <c r="K187" s="65"/>
      <c r="L187" s="47">
        <f t="shared" si="390"/>
        <v>1735897.2938373841</v>
      </c>
      <c r="M187" s="47">
        <f t="shared" si="390"/>
        <v>0</v>
      </c>
      <c r="N187" s="47">
        <f t="shared" si="390"/>
        <v>0</v>
      </c>
      <c r="O187" s="47"/>
      <c r="P187" s="47">
        <f t="shared" si="391"/>
        <v>521022.49320819607</v>
      </c>
      <c r="Q187" s="47">
        <f t="shared" si="391"/>
        <v>0</v>
      </c>
      <c r="R187" s="47">
        <f t="shared" si="391"/>
        <v>0</v>
      </c>
      <c r="S187" s="47"/>
      <c r="T187" s="47">
        <f t="shared" si="392"/>
        <v>42914.852287601701</v>
      </c>
      <c r="U187" s="47">
        <f t="shared" si="392"/>
        <v>0</v>
      </c>
      <c r="V187" s="47">
        <f t="shared" si="392"/>
        <v>0</v>
      </c>
      <c r="W187" s="24"/>
      <c r="X187" s="47">
        <f t="shared" si="393"/>
        <v>611154.99127363192</v>
      </c>
      <c r="Y187" s="47">
        <f t="shared" si="393"/>
        <v>0</v>
      </c>
      <c r="Z187" s="47">
        <f t="shared" si="393"/>
        <v>0</v>
      </c>
      <c r="AB187" s="47">
        <f t="shared" si="394"/>
        <v>46606.999658326844</v>
      </c>
      <c r="AC187" s="47">
        <f t="shared" si="394"/>
        <v>0</v>
      </c>
      <c r="AD187" s="47">
        <f t="shared" si="394"/>
        <v>0</v>
      </c>
      <c r="AF187" s="47">
        <f t="shared" si="395"/>
        <v>472300.8486545381</v>
      </c>
      <c r="AG187" s="47">
        <f t="shared" si="395"/>
        <v>0</v>
      </c>
      <c r="AH187" s="47">
        <f t="shared" si="395"/>
        <v>0</v>
      </c>
      <c r="AJ187" s="47">
        <f t="shared" si="396"/>
        <v>1131730.8081536698</v>
      </c>
      <c r="AK187" s="47">
        <f t="shared" si="396"/>
        <v>0</v>
      </c>
      <c r="AL187" s="47">
        <f t="shared" si="396"/>
        <v>0</v>
      </c>
      <c r="AN187" s="47">
        <f t="shared" si="397"/>
        <v>400041.05784616526</v>
      </c>
      <c r="AO187" s="47">
        <f t="shared" si="397"/>
        <v>0</v>
      </c>
      <c r="AP187" s="47">
        <f t="shared" si="397"/>
        <v>0</v>
      </c>
      <c r="AR187" s="47">
        <f t="shared" si="398"/>
        <v>144349.95769466023</v>
      </c>
      <c r="AS187" s="47">
        <f t="shared" si="398"/>
        <v>0</v>
      </c>
      <c r="AT187" s="47">
        <f t="shared" si="398"/>
        <v>0</v>
      </c>
      <c r="AV187" s="47">
        <f t="shared" si="399"/>
        <v>32669.567393644607</v>
      </c>
      <c r="AW187" s="47">
        <f t="shared" si="399"/>
        <v>0</v>
      </c>
      <c r="AX187" s="47">
        <f t="shared" si="399"/>
        <v>0</v>
      </c>
      <c r="AZ187" s="47">
        <f t="shared" si="400"/>
        <v>118.7367454597675</v>
      </c>
      <c r="BA187" s="47">
        <f t="shared" si="400"/>
        <v>0</v>
      </c>
      <c r="BB187" s="47">
        <f t="shared" si="400"/>
        <v>0</v>
      </c>
      <c r="BD187" s="47">
        <f t="shared" si="401"/>
        <v>407.09741300491726</v>
      </c>
      <c r="BE187" s="47">
        <f t="shared" si="401"/>
        <v>0</v>
      </c>
      <c r="BF187" s="47">
        <f t="shared" si="401"/>
        <v>0</v>
      </c>
      <c r="BH187" s="44">
        <f t="shared" si="336"/>
        <v>0</v>
      </c>
      <c r="BI187" s="44">
        <f t="shared" si="337"/>
        <v>0</v>
      </c>
      <c r="BJ187" s="44">
        <f t="shared" si="338"/>
        <v>0</v>
      </c>
      <c r="BK187" s="44">
        <f t="shared" si="339"/>
        <v>0</v>
      </c>
    </row>
    <row r="188" spans="2:63" x14ac:dyDescent="0.25">
      <c r="B188" s="6"/>
      <c r="C188" s="6" t="s">
        <v>119</v>
      </c>
      <c r="D188" s="6"/>
      <c r="E188" s="93"/>
      <c r="F188" s="93"/>
      <c r="G188" s="105">
        <f>+'Function-Classif'!F188</f>
        <v>11972530.282583334</v>
      </c>
      <c r="H188" s="24">
        <f>SUM(H184:H187)</f>
        <v>11972530.282583334</v>
      </c>
      <c r="I188" s="24">
        <f t="shared" ref="I188:BF188" si="402">SUM(I184:I187)</f>
        <v>0</v>
      </c>
      <c r="J188" s="24">
        <f t="shared" si="402"/>
        <v>0</v>
      </c>
      <c r="K188" s="24"/>
      <c r="L188" s="24">
        <f t="shared" si="402"/>
        <v>4044019.1963713858</v>
      </c>
      <c r="M188" s="24">
        <f t="shared" si="402"/>
        <v>0</v>
      </c>
      <c r="N188" s="24">
        <f t="shared" si="402"/>
        <v>0</v>
      </c>
      <c r="O188" s="24">
        <f t="shared" si="402"/>
        <v>0</v>
      </c>
      <c r="P188" s="24">
        <f t="shared" si="402"/>
        <v>1213795.8690041068</v>
      </c>
      <c r="Q188" s="24">
        <f t="shared" si="402"/>
        <v>0</v>
      </c>
      <c r="R188" s="24">
        <f t="shared" si="402"/>
        <v>0</v>
      </c>
      <c r="S188" s="24">
        <f t="shared" si="402"/>
        <v>0</v>
      </c>
      <c r="T188" s="24">
        <f t="shared" si="402"/>
        <v>99976.241150106594</v>
      </c>
      <c r="U188" s="24">
        <f t="shared" si="402"/>
        <v>0</v>
      </c>
      <c r="V188" s="24">
        <f t="shared" si="402"/>
        <v>0</v>
      </c>
      <c r="W188" s="24">
        <f t="shared" si="402"/>
        <v>0</v>
      </c>
      <c r="X188" s="24">
        <f t="shared" si="402"/>
        <v>1423772.3196198971</v>
      </c>
      <c r="Y188" s="24">
        <f t="shared" si="402"/>
        <v>0</v>
      </c>
      <c r="Z188" s="24">
        <f t="shared" si="402"/>
        <v>0</v>
      </c>
      <c r="AA188" s="24">
        <f t="shared" si="402"/>
        <v>0</v>
      </c>
      <c r="AB188" s="24">
        <f t="shared" si="402"/>
        <v>108577.6226350894</v>
      </c>
      <c r="AC188" s="24">
        <f t="shared" si="402"/>
        <v>0</v>
      </c>
      <c r="AD188" s="24">
        <f t="shared" si="402"/>
        <v>0</v>
      </c>
      <c r="AE188" s="24">
        <f t="shared" si="402"/>
        <v>0</v>
      </c>
      <c r="AF188" s="24">
        <f t="shared" si="402"/>
        <v>1100291.88086307</v>
      </c>
      <c r="AG188" s="24">
        <f t="shared" si="402"/>
        <v>0</v>
      </c>
      <c r="AH188" s="24">
        <f t="shared" si="402"/>
        <v>0</v>
      </c>
      <c r="AI188" s="24">
        <f t="shared" si="402"/>
        <v>0</v>
      </c>
      <c r="AJ188" s="24">
        <f t="shared" si="402"/>
        <v>2636527.5927016246</v>
      </c>
      <c r="AK188" s="24">
        <f t="shared" si="402"/>
        <v>0</v>
      </c>
      <c r="AL188" s="24">
        <f t="shared" si="402"/>
        <v>0</v>
      </c>
      <c r="AM188" s="24">
        <f t="shared" si="402"/>
        <v>0</v>
      </c>
      <c r="AN188" s="24">
        <f t="shared" si="402"/>
        <v>931952.43924273248</v>
      </c>
      <c r="AO188" s="24">
        <f t="shared" si="402"/>
        <v>0</v>
      </c>
      <c r="AP188" s="24">
        <f t="shared" si="402"/>
        <v>0</v>
      </c>
      <c r="AQ188" s="24">
        <f t="shared" si="402"/>
        <v>0</v>
      </c>
      <c r="AR188" s="24">
        <f t="shared" si="402"/>
        <v>336283.72023217665</v>
      </c>
      <c r="AS188" s="24">
        <f t="shared" si="402"/>
        <v>0</v>
      </c>
      <c r="AT188" s="24">
        <f t="shared" si="402"/>
        <v>0</v>
      </c>
      <c r="AU188" s="24">
        <f t="shared" si="402"/>
        <v>0</v>
      </c>
      <c r="AV188" s="24">
        <f t="shared" si="402"/>
        <v>76108.395436800492</v>
      </c>
      <c r="AW188" s="24">
        <f t="shared" si="402"/>
        <v>0</v>
      </c>
      <c r="AX188" s="24">
        <f t="shared" si="402"/>
        <v>0</v>
      </c>
      <c r="AY188" s="24">
        <f t="shared" si="402"/>
        <v>0</v>
      </c>
      <c r="AZ188" s="24">
        <f t="shared" si="402"/>
        <v>276.61410594891146</v>
      </c>
      <c r="BA188" s="24">
        <f t="shared" si="402"/>
        <v>0</v>
      </c>
      <c r="BB188" s="24">
        <f t="shared" si="402"/>
        <v>0</v>
      </c>
      <c r="BC188" s="24">
        <f t="shared" si="402"/>
        <v>0</v>
      </c>
      <c r="BD188" s="24">
        <f t="shared" si="402"/>
        <v>948.39122039626795</v>
      </c>
      <c r="BE188" s="24">
        <f t="shared" si="402"/>
        <v>0</v>
      </c>
      <c r="BF188" s="24">
        <f t="shared" si="402"/>
        <v>0</v>
      </c>
      <c r="BH188" s="44">
        <f t="shared" si="336"/>
        <v>0</v>
      </c>
      <c r="BI188" s="44">
        <f t="shared" si="337"/>
        <v>0</v>
      </c>
      <c r="BJ188" s="44">
        <f t="shared" si="338"/>
        <v>0</v>
      </c>
      <c r="BK188" s="44">
        <f t="shared" si="339"/>
        <v>0</v>
      </c>
    </row>
    <row r="189" spans="2:63" x14ac:dyDescent="0.2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25">
      <c r="B190" s="6"/>
      <c r="C190" s="6" t="s">
        <v>120</v>
      </c>
      <c r="D190" s="6"/>
      <c r="E190" s="93"/>
      <c r="F190" s="93"/>
      <c r="G190" s="105">
        <f>+'Function-Classif'!F190</f>
        <v>148068346.36234975</v>
      </c>
      <c r="H190" s="24">
        <f>H188+H181</f>
        <v>17298704.866946481</v>
      </c>
      <c r="I190" s="24">
        <f t="shared" ref="I190:J190" si="403">I188+I181</f>
        <v>130769641.49540326</v>
      </c>
      <c r="J190" s="24">
        <f t="shared" si="403"/>
        <v>0</v>
      </c>
      <c r="K190" s="24"/>
      <c r="L190" s="24">
        <f t="shared" ref="L190:BF190" si="404">L188+L181</f>
        <v>5843066.829078014</v>
      </c>
      <c r="M190" s="24">
        <f t="shared" si="404"/>
        <v>44008997.492490537</v>
      </c>
      <c r="N190" s="24">
        <f t="shared" si="404"/>
        <v>0</v>
      </c>
      <c r="O190" s="24">
        <f t="shared" si="404"/>
        <v>0</v>
      </c>
      <c r="P190" s="24">
        <f t="shared" si="404"/>
        <v>1753772.6788768913</v>
      </c>
      <c r="Q190" s="24">
        <f t="shared" si="404"/>
        <v>13114582.441456854</v>
      </c>
      <c r="R190" s="24">
        <f t="shared" si="404"/>
        <v>0</v>
      </c>
      <c r="S190" s="24">
        <f t="shared" si="404"/>
        <v>0</v>
      </c>
      <c r="T190" s="24">
        <f t="shared" si="404"/>
        <v>144452.29609301899</v>
      </c>
      <c r="U190" s="24">
        <f t="shared" si="404"/>
        <v>1098522.4128069696</v>
      </c>
      <c r="V190" s="24">
        <f t="shared" si="404"/>
        <v>0</v>
      </c>
      <c r="W190" s="24">
        <f t="shared" si="404"/>
        <v>0</v>
      </c>
      <c r="X190" s="24">
        <f t="shared" si="404"/>
        <v>2057160.5645183688</v>
      </c>
      <c r="Y190" s="24">
        <f t="shared" si="404"/>
        <v>15434462.687116038</v>
      </c>
      <c r="Z190" s="24">
        <f t="shared" si="404"/>
        <v>0</v>
      </c>
      <c r="AA190" s="24">
        <f t="shared" si="404"/>
        <v>0</v>
      </c>
      <c r="AB190" s="24">
        <f t="shared" si="404"/>
        <v>156880.14185701654</v>
      </c>
      <c r="AC190" s="24">
        <f t="shared" si="404"/>
        <v>1191647.4110018862</v>
      </c>
      <c r="AD190" s="24">
        <f t="shared" si="404"/>
        <v>0</v>
      </c>
      <c r="AE190" s="24">
        <f t="shared" si="404"/>
        <v>0</v>
      </c>
      <c r="AF190" s="24">
        <f t="shared" si="404"/>
        <v>1589774.5977921027</v>
      </c>
      <c r="AG190" s="24">
        <f t="shared" si="404"/>
        <v>12036044.986131571</v>
      </c>
      <c r="AH190" s="24">
        <f t="shared" si="404"/>
        <v>0</v>
      </c>
      <c r="AI190" s="24">
        <f t="shared" si="404"/>
        <v>0</v>
      </c>
      <c r="AJ190" s="24">
        <f t="shared" si="404"/>
        <v>3809429.7214728165</v>
      </c>
      <c r="AK190" s="24">
        <f t="shared" si="404"/>
        <v>28897449.716795728</v>
      </c>
      <c r="AL190" s="24">
        <f t="shared" si="404"/>
        <v>0</v>
      </c>
      <c r="AM190" s="24">
        <f t="shared" si="404"/>
        <v>0</v>
      </c>
      <c r="AN190" s="24">
        <f t="shared" si="404"/>
        <v>1346546.6209714464</v>
      </c>
      <c r="AO190" s="24">
        <f t="shared" si="404"/>
        <v>10289269.984163268</v>
      </c>
      <c r="AP190" s="24">
        <f t="shared" si="404"/>
        <v>0</v>
      </c>
      <c r="AQ190" s="24">
        <f t="shared" si="404"/>
        <v>0</v>
      </c>
      <c r="AR190" s="24">
        <f t="shared" si="404"/>
        <v>485884.99594924564</v>
      </c>
      <c r="AS190" s="24">
        <f t="shared" si="404"/>
        <v>3801456.2309868829</v>
      </c>
      <c r="AT190" s="24">
        <f t="shared" si="404"/>
        <v>0</v>
      </c>
      <c r="AU190" s="24">
        <f t="shared" si="404"/>
        <v>0</v>
      </c>
      <c r="AV190" s="24">
        <f t="shared" si="404"/>
        <v>109966.45149215593</v>
      </c>
      <c r="AW190" s="24">
        <f t="shared" si="404"/>
        <v>883308.71496185032</v>
      </c>
      <c r="AX190" s="24">
        <f t="shared" si="404"/>
        <v>0</v>
      </c>
      <c r="AY190" s="24">
        <f t="shared" si="404"/>
        <v>0</v>
      </c>
      <c r="AZ190" s="24">
        <f t="shared" si="404"/>
        <v>399.67038444708805</v>
      </c>
      <c r="BA190" s="24">
        <f t="shared" si="404"/>
        <v>3188.5460768841949</v>
      </c>
      <c r="BB190" s="24">
        <f t="shared" si="404"/>
        <v>0</v>
      </c>
      <c r="BC190" s="24">
        <f t="shared" si="404"/>
        <v>0</v>
      </c>
      <c r="BD190" s="24">
        <f t="shared" si="404"/>
        <v>1370.2984609614448</v>
      </c>
      <c r="BE190" s="24">
        <f t="shared" si="404"/>
        <v>10710.871414805086</v>
      </c>
      <c r="BF190" s="24">
        <f t="shared" si="404"/>
        <v>0</v>
      </c>
      <c r="BH190" s="44">
        <f t="shared" si="336"/>
        <v>0</v>
      </c>
      <c r="BI190" s="44">
        <f t="shared" si="337"/>
        <v>0</v>
      </c>
      <c r="BJ190" s="44">
        <f t="shared" si="338"/>
        <v>0</v>
      </c>
      <c r="BK190" s="44">
        <f t="shared" si="339"/>
        <v>0</v>
      </c>
    </row>
    <row r="191" spans="2:63" x14ac:dyDescent="0.2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25">
      <c r="B192" s="6"/>
      <c r="C192" s="6" t="s">
        <v>121</v>
      </c>
      <c r="D192" s="6"/>
      <c r="E192" s="93"/>
      <c r="F192" s="93"/>
      <c r="G192" s="105">
        <f>+'Function-Classif'!F192</f>
        <v>634802483.66796935</v>
      </c>
      <c r="H192" s="24">
        <f>H190+H173+H154</f>
        <v>69906844.781594709</v>
      </c>
      <c r="I192" s="24">
        <f t="shared" ref="I192:J192" si="405">I190+I173+I154</f>
        <v>564895638.88637459</v>
      </c>
      <c r="J192" s="24">
        <f t="shared" si="405"/>
        <v>0</v>
      </c>
      <c r="K192" s="24"/>
      <c r="L192" s="24">
        <f t="shared" ref="L192:BF192" si="406">L190+L173+L154</f>
        <v>25796381.454325624</v>
      </c>
      <c r="M192" s="24">
        <f t="shared" si="406"/>
        <v>190059647.40002823</v>
      </c>
      <c r="N192" s="24">
        <f t="shared" si="406"/>
        <v>0</v>
      </c>
      <c r="O192" s="24">
        <f t="shared" si="406"/>
        <v>0</v>
      </c>
      <c r="P192" s="24">
        <f t="shared" si="406"/>
        <v>7433690.7698167516</v>
      </c>
      <c r="Q192" s="24">
        <f t="shared" si="406"/>
        <v>56644355.718410082</v>
      </c>
      <c r="R192" s="24">
        <f t="shared" si="406"/>
        <v>0</v>
      </c>
      <c r="S192" s="24">
        <f t="shared" si="406"/>
        <v>0</v>
      </c>
      <c r="T192" s="24">
        <f t="shared" si="406"/>
        <v>612739.2909621523</v>
      </c>
      <c r="U192" s="24">
        <f t="shared" si="406"/>
        <v>4743466.3166634757</v>
      </c>
      <c r="V192" s="24">
        <f t="shared" si="406"/>
        <v>0</v>
      </c>
      <c r="W192" s="24">
        <f t="shared" si="406"/>
        <v>0</v>
      </c>
      <c r="X192" s="24">
        <f t="shared" si="406"/>
        <v>8097690.8555512847</v>
      </c>
      <c r="Y192" s="24">
        <f t="shared" si="406"/>
        <v>66689520.982395023</v>
      </c>
      <c r="Z192" s="24">
        <f t="shared" si="406"/>
        <v>0</v>
      </c>
      <c r="AA192" s="24">
        <f t="shared" si="406"/>
        <v>0</v>
      </c>
      <c r="AB192" s="24">
        <f t="shared" si="406"/>
        <v>585276.57536419865</v>
      </c>
      <c r="AC192" s="24">
        <f t="shared" si="406"/>
        <v>5148627.0028028302</v>
      </c>
      <c r="AD192" s="24">
        <f t="shared" si="406"/>
        <v>0</v>
      </c>
      <c r="AE192" s="24">
        <f t="shared" si="406"/>
        <v>0</v>
      </c>
      <c r="AF192" s="24">
        <f t="shared" si="406"/>
        <v>6000803.2769052424</v>
      </c>
      <c r="AG192" s="24">
        <f t="shared" si="406"/>
        <v>51996222.252647109</v>
      </c>
      <c r="AH192" s="24">
        <f t="shared" si="406"/>
        <v>0</v>
      </c>
      <c r="AI192" s="24">
        <f t="shared" si="406"/>
        <v>0</v>
      </c>
      <c r="AJ192" s="24">
        <f t="shared" si="406"/>
        <v>14243223.782343108</v>
      </c>
      <c r="AK192" s="24">
        <f t="shared" si="406"/>
        <v>124854204.81796858</v>
      </c>
      <c r="AL192" s="24">
        <f t="shared" si="406"/>
        <v>0</v>
      </c>
      <c r="AM192" s="24">
        <f t="shared" si="406"/>
        <v>0</v>
      </c>
      <c r="AN192" s="24">
        <f t="shared" si="406"/>
        <v>5004954.7608213285</v>
      </c>
      <c r="AO192" s="24">
        <f t="shared" si="406"/>
        <v>44456740.156578407</v>
      </c>
      <c r="AP192" s="24">
        <f t="shared" si="406"/>
        <v>0</v>
      </c>
      <c r="AQ192" s="24">
        <f t="shared" si="406"/>
        <v>0</v>
      </c>
      <c r="AR192" s="24">
        <f t="shared" si="406"/>
        <v>1826162.0320339613</v>
      </c>
      <c r="AS192" s="24">
        <f t="shared" si="406"/>
        <v>16423563.589843843</v>
      </c>
      <c r="AT192" s="24">
        <f t="shared" si="406"/>
        <v>0</v>
      </c>
      <c r="AU192" s="24">
        <f t="shared" si="406"/>
        <v>0</v>
      </c>
      <c r="AV192" s="24">
        <f t="shared" si="406"/>
        <v>299894.15357644379</v>
      </c>
      <c r="AW192" s="24">
        <f t="shared" si="406"/>
        <v>3819224.6582829761</v>
      </c>
      <c r="AX192" s="24">
        <f t="shared" si="406"/>
        <v>0</v>
      </c>
      <c r="AY192" s="24">
        <f t="shared" si="406"/>
        <v>0</v>
      </c>
      <c r="AZ192" s="24">
        <f t="shared" si="406"/>
        <v>1089.9579828842711</v>
      </c>
      <c r="BA192" s="24">
        <f t="shared" si="406"/>
        <v>13787.962291756605</v>
      </c>
      <c r="BB192" s="24">
        <f t="shared" si="406"/>
        <v>0</v>
      </c>
      <c r="BC192" s="24">
        <f t="shared" si="406"/>
        <v>0</v>
      </c>
      <c r="BD192" s="24">
        <f t="shared" si="406"/>
        <v>4937.8719117288592</v>
      </c>
      <c r="BE192" s="24">
        <f t="shared" si="406"/>
        <v>46278.028462385832</v>
      </c>
      <c r="BF192" s="24">
        <f t="shared" si="406"/>
        <v>0</v>
      </c>
      <c r="BH192" s="44">
        <f t="shared" si="336"/>
        <v>0</v>
      </c>
      <c r="BI192" s="44">
        <f t="shared" si="337"/>
        <v>0</v>
      </c>
      <c r="BJ192" s="44">
        <f t="shared" si="338"/>
        <v>0</v>
      </c>
      <c r="BK192" s="44">
        <f t="shared" si="339"/>
        <v>0</v>
      </c>
    </row>
    <row r="193" spans="2:63" x14ac:dyDescent="0.2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2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2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3163948.7647254034</v>
      </c>
      <c r="M195" s="47">
        <f t="shared" si="407"/>
        <v>14545450.728441287</v>
      </c>
      <c r="N195" s="47">
        <f t="shared" si="407"/>
        <v>0</v>
      </c>
      <c r="O195" s="47"/>
      <c r="P195" s="47">
        <f t="shared" ref="P195:R195" si="408">INDEX(Alloc,$E195,P$1)*$G195</f>
        <v>850511.17326625611</v>
      </c>
      <c r="Q195" s="47">
        <f t="shared" si="408"/>
        <v>4339554.1774939196</v>
      </c>
      <c r="R195" s="47">
        <f t="shared" si="408"/>
        <v>0</v>
      </c>
      <c r="S195" s="47"/>
      <c r="T195" s="47">
        <f t="shared" ref="T195:V195" si="409">INDEX(Alloc,$E195,T$1)*$G195</f>
        <v>70198.555276077881</v>
      </c>
      <c r="U195" s="47">
        <f t="shared" si="409"/>
        <v>362589.82102504122</v>
      </c>
      <c r="V195" s="47">
        <f t="shared" si="409"/>
        <v>0</v>
      </c>
      <c r="W195" s="24"/>
      <c r="X195" s="47">
        <f t="shared" ref="X195:Z195" si="410">INDEX(Alloc,$E195,X$1)*$G195</f>
        <v>798092.03215990693</v>
      </c>
      <c r="Y195" s="47">
        <f t="shared" si="410"/>
        <v>5125299.9930448551</v>
      </c>
      <c r="Z195" s="47">
        <f t="shared" si="410"/>
        <v>0</v>
      </c>
      <c r="AB195" s="47">
        <f t="shared" ref="AB195:AD195" si="411">INDEX(Alloc,$E195,AB$1)*$G195</f>
        <v>50513.453912350698</v>
      </c>
      <c r="AC195" s="47">
        <f t="shared" si="411"/>
        <v>395517.33399492176</v>
      </c>
      <c r="AD195" s="47">
        <f t="shared" si="411"/>
        <v>0</v>
      </c>
      <c r="AF195" s="47">
        <f t="shared" ref="AF195:AH195" si="412">INDEX(Alloc,$E195,AF$1)*$G195</f>
        <v>534279.70469433535</v>
      </c>
      <c r="AG195" s="47">
        <f t="shared" si="412"/>
        <v>3990063.6715207445</v>
      </c>
      <c r="AH195" s="47">
        <f t="shared" si="412"/>
        <v>0</v>
      </c>
      <c r="AJ195" s="47">
        <f t="shared" ref="AJ195:AL195" si="413">INDEX(Alloc,$E195,AJ$1)*$G195</f>
        <v>1236628.4278023206</v>
      </c>
      <c r="AK195" s="47">
        <f t="shared" si="413"/>
        <v>9591295.3493768517</v>
      </c>
      <c r="AL195" s="47">
        <f t="shared" si="413"/>
        <v>0</v>
      </c>
      <c r="AN195" s="47">
        <f t="shared" ref="AN195:AP195" si="414">INDEX(Alloc,$E195,AN$1)*$G195</f>
        <v>427590.96481236728</v>
      </c>
      <c r="AO195" s="47">
        <f t="shared" si="414"/>
        <v>3415783.2781968224</v>
      </c>
      <c r="AP195" s="47">
        <f t="shared" si="414"/>
        <v>0</v>
      </c>
      <c r="AR195" s="47">
        <f t="shared" ref="AR195:AT195" si="415">INDEX(Alloc,$E195,AR$1)*$G195</f>
        <v>160767.09066108425</v>
      </c>
      <c r="AS195" s="47">
        <f t="shared" si="415"/>
        <v>1261019.3479727826</v>
      </c>
      <c r="AT195" s="47">
        <f t="shared" si="415"/>
        <v>0</v>
      </c>
      <c r="AV195" s="47">
        <f t="shared" ref="AV195:AX195" si="416">INDEX(Alloc,$E195,AV$1)*$G195</f>
        <v>0</v>
      </c>
      <c r="AW195" s="47">
        <f t="shared" si="416"/>
        <v>295195.38711962005</v>
      </c>
      <c r="AX195" s="47">
        <f t="shared" si="416"/>
        <v>0</v>
      </c>
      <c r="AZ195" s="47">
        <f t="shared" ref="AZ195:BB195" si="417">INDEX(Alloc,$E195,AZ$1)*$G195</f>
        <v>0</v>
      </c>
      <c r="BA195" s="47">
        <f t="shared" si="417"/>
        <v>1066.6101727114103</v>
      </c>
      <c r="BB195" s="47">
        <f t="shared" si="417"/>
        <v>0</v>
      </c>
      <c r="BD195" s="47">
        <f t="shared" ref="BD195:BF195" si="418">INDEX(Alloc,$E195,BD$1)*$G195</f>
        <v>385.28603602258238</v>
      </c>
      <c r="BE195" s="47">
        <f t="shared" si="418"/>
        <v>3555.5138725593156</v>
      </c>
      <c r="BF195" s="47">
        <f t="shared" si="418"/>
        <v>0</v>
      </c>
      <c r="BH195" s="44">
        <f t="shared" si="336"/>
        <v>0</v>
      </c>
      <c r="BI195" s="44">
        <f t="shared" si="337"/>
        <v>0</v>
      </c>
      <c r="BJ195" s="44">
        <f t="shared" si="338"/>
        <v>0</v>
      </c>
      <c r="BK195" s="44">
        <f t="shared" si="339"/>
        <v>0</v>
      </c>
    </row>
    <row r="196" spans="2:63" x14ac:dyDescent="0.2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2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2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25">
      <c r="B199" s="6">
        <v>556</v>
      </c>
      <c r="C199" s="56" t="s">
        <v>127</v>
      </c>
      <c r="D199" s="47" t="str">
        <f>INDEX(Alloc,$E199,D$1)</f>
        <v>Prod</v>
      </c>
      <c r="E199" s="93">
        <v>24</v>
      </c>
      <c r="F199" s="93"/>
      <c r="G199" s="105">
        <f>+'Function-Classif'!F199</f>
        <v>1864717.1978980682</v>
      </c>
      <c r="H199" s="21">
        <f>+'Function-Classif'!S199</f>
        <v>1864717.1978980682</v>
      </c>
      <c r="I199" s="21">
        <f>+'Function-Classif'!T199</f>
        <v>0</v>
      </c>
      <c r="J199" s="21">
        <f>+'Function-Classif'!U199</f>
        <v>0</v>
      </c>
      <c r="K199" s="47"/>
      <c r="L199" s="47">
        <f t="shared" ref="L199:N200" si="419">INDEX(Alloc,$E199,L$1)*$G199</f>
        <v>629854.50578259246</v>
      </c>
      <c r="M199" s="47">
        <f t="shared" si="419"/>
        <v>0</v>
      </c>
      <c r="N199" s="47">
        <f t="shared" si="419"/>
        <v>0</v>
      </c>
      <c r="O199" s="47"/>
      <c r="P199" s="47">
        <f t="shared" ref="P199:R200" si="420">INDEX(Alloc,$E199,P$1)*$G199</f>
        <v>189048.26116515897</v>
      </c>
      <c r="Q199" s="47">
        <f t="shared" si="420"/>
        <v>0</v>
      </c>
      <c r="R199" s="47">
        <f t="shared" si="420"/>
        <v>0</v>
      </c>
      <c r="S199" s="47"/>
      <c r="T199" s="47">
        <f t="shared" ref="T199:V200" si="421">INDEX(Alloc,$E199,T$1)*$G199</f>
        <v>15571.262870389877</v>
      </c>
      <c r="U199" s="47">
        <f t="shared" si="421"/>
        <v>0</v>
      </c>
      <c r="V199" s="47">
        <f t="shared" si="421"/>
        <v>0</v>
      </c>
      <c r="W199" s="24"/>
      <c r="X199" s="47">
        <f t="shared" ref="X199:Z200" si="422">INDEX(Alloc,$E199,X$1)*$G199</f>
        <v>221752.0162925483</v>
      </c>
      <c r="Y199" s="47">
        <f t="shared" si="422"/>
        <v>0</v>
      </c>
      <c r="Z199" s="47">
        <f t="shared" si="422"/>
        <v>0</v>
      </c>
      <c r="AB199" s="47">
        <f t="shared" ref="AB199:AD200" si="423">INDEX(Alloc,$E199,AB$1)*$G199</f>
        <v>16910.92488018758</v>
      </c>
      <c r="AC199" s="47">
        <f t="shared" si="423"/>
        <v>0</v>
      </c>
      <c r="AD199" s="47">
        <f t="shared" si="423"/>
        <v>0</v>
      </c>
      <c r="AF199" s="47">
        <f t="shared" ref="AF199:AH200" si="424">INDEX(Alloc,$E199,AF$1)*$G199</f>
        <v>171370.05666527103</v>
      </c>
      <c r="AG199" s="47">
        <f t="shared" si="424"/>
        <v>0</v>
      </c>
      <c r="AH199" s="47">
        <f t="shared" si="424"/>
        <v>0</v>
      </c>
      <c r="AJ199" s="47">
        <f t="shared" ref="AJ199:AL200" si="425">INDEX(Alloc,$E199,AJ$1)*$G199</f>
        <v>410638.20502466895</v>
      </c>
      <c r="AK199" s="47">
        <f t="shared" si="425"/>
        <v>0</v>
      </c>
      <c r="AL199" s="47">
        <f t="shared" si="425"/>
        <v>0</v>
      </c>
      <c r="AN199" s="47">
        <f t="shared" ref="AN199:AP200" si="426">INDEX(Alloc,$E199,AN$1)*$G199</f>
        <v>145151.25040919951</v>
      </c>
      <c r="AO199" s="47">
        <f t="shared" si="426"/>
        <v>0</v>
      </c>
      <c r="AP199" s="47">
        <f t="shared" si="426"/>
        <v>0</v>
      </c>
      <c r="AR199" s="47">
        <f t="shared" ref="AR199:AT200" si="427">INDEX(Alloc,$E199,AR$1)*$G199</f>
        <v>52376.066018584119</v>
      </c>
      <c r="AS199" s="47">
        <f t="shared" si="427"/>
        <v>0</v>
      </c>
      <c r="AT199" s="47">
        <f t="shared" si="427"/>
        <v>0</v>
      </c>
      <c r="AV199" s="47">
        <f t="shared" ref="AV199:AX200" si="428">INDEX(Alloc,$E199,AV$1)*$G199</f>
        <v>11853.854659435137</v>
      </c>
      <c r="AW199" s="47">
        <f t="shared" si="428"/>
        <v>0</v>
      </c>
      <c r="AX199" s="47">
        <f t="shared" si="428"/>
        <v>0</v>
      </c>
      <c r="AZ199" s="47">
        <f t="shared" ref="AZ199:BB200" si="429">INDEX(Alloc,$E199,AZ$1)*$G199</f>
        <v>43.08254549119728</v>
      </c>
      <c r="BA199" s="47">
        <f t="shared" si="429"/>
        <v>0</v>
      </c>
      <c r="BB199" s="47">
        <f t="shared" si="429"/>
        <v>0</v>
      </c>
      <c r="BD199" s="47">
        <f t="shared" ref="BD199:BF200" si="430">INDEX(Alloc,$E199,BD$1)*$G199</f>
        <v>147.71158454124784</v>
      </c>
      <c r="BE199" s="47">
        <f t="shared" si="430"/>
        <v>0</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25">
      <c r="B200" s="30">
        <v>557</v>
      </c>
      <c r="C200" s="30" t="s">
        <v>128</v>
      </c>
      <c r="D200" s="47" t="str">
        <f>INDEX(Alloc,$E200,D$1)</f>
        <v>Prod</v>
      </c>
      <c r="E200" s="94">
        <v>24</v>
      </c>
      <c r="F200" s="94"/>
      <c r="G200" s="105">
        <f>+'Function-Classif'!F200</f>
        <v>10368.893324844234</v>
      </c>
      <c r="H200" s="31">
        <f>+'Function-Classif'!S200</f>
        <v>10368.893324844234</v>
      </c>
      <c r="I200" s="31">
        <f>+'Function-Classif'!T200</f>
        <v>0</v>
      </c>
      <c r="J200" s="31">
        <f>+'Function-Classif'!U200</f>
        <v>0</v>
      </c>
      <c r="K200" s="65"/>
      <c r="L200" s="47">
        <f t="shared" si="419"/>
        <v>3502.3510203015717</v>
      </c>
      <c r="M200" s="47">
        <f t="shared" si="419"/>
        <v>0</v>
      </c>
      <c r="N200" s="47">
        <f t="shared" si="419"/>
        <v>0</v>
      </c>
      <c r="O200" s="47"/>
      <c r="P200" s="47">
        <f t="shared" si="420"/>
        <v>1051.2163750505499</v>
      </c>
      <c r="Q200" s="47">
        <f t="shared" si="420"/>
        <v>0</v>
      </c>
      <c r="R200" s="47">
        <f t="shared" si="420"/>
        <v>0</v>
      </c>
      <c r="S200" s="47"/>
      <c r="T200" s="47">
        <f t="shared" si="421"/>
        <v>86.585120691854229</v>
      </c>
      <c r="U200" s="47">
        <f t="shared" si="421"/>
        <v>0</v>
      </c>
      <c r="V200" s="47">
        <f t="shared" si="421"/>
        <v>0</v>
      </c>
      <c r="W200" s="24"/>
      <c r="X200" s="47">
        <f t="shared" si="422"/>
        <v>1233.0679440820186</v>
      </c>
      <c r="Y200" s="47">
        <f t="shared" si="422"/>
        <v>0</v>
      </c>
      <c r="Z200" s="47">
        <f t="shared" si="422"/>
        <v>0</v>
      </c>
      <c r="AB200" s="47">
        <f t="shared" si="423"/>
        <v>94.034407096568415</v>
      </c>
      <c r="AC200" s="47">
        <f t="shared" si="423"/>
        <v>0</v>
      </c>
      <c r="AD200" s="47">
        <f t="shared" si="423"/>
        <v>0</v>
      </c>
      <c r="AF200" s="47">
        <f t="shared" si="424"/>
        <v>952.91545476046986</v>
      </c>
      <c r="AG200" s="47">
        <f t="shared" si="424"/>
        <v>0</v>
      </c>
      <c r="AH200" s="47">
        <f t="shared" si="424"/>
        <v>0</v>
      </c>
      <c r="AJ200" s="47">
        <f t="shared" si="425"/>
        <v>2283.3831037788591</v>
      </c>
      <c r="AK200" s="47">
        <f t="shared" si="425"/>
        <v>0</v>
      </c>
      <c r="AL200" s="47">
        <f t="shared" si="425"/>
        <v>0</v>
      </c>
      <c r="AN200" s="47">
        <f t="shared" si="426"/>
        <v>807.12390766667568</v>
      </c>
      <c r="AO200" s="47">
        <f t="shared" si="426"/>
        <v>0</v>
      </c>
      <c r="AP200" s="47">
        <f t="shared" si="426"/>
        <v>0</v>
      </c>
      <c r="AR200" s="47">
        <f t="shared" si="427"/>
        <v>291.24086050896415</v>
      </c>
      <c r="AS200" s="47">
        <f t="shared" si="427"/>
        <v>0</v>
      </c>
      <c r="AT200" s="47">
        <f t="shared" si="427"/>
        <v>0</v>
      </c>
      <c r="AV200" s="47">
        <f t="shared" si="428"/>
        <v>65.914206502968852</v>
      </c>
      <c r="AW200" s="47">
        <f t="shared" si="428"/>
        <v>0</v>
      </c>
      <c r="AX200" s="47">
        <f t="shared" si="428"/>
        <v>0</v>
      </c>
      <c r="AZ200" s="47">
        <f t="shared" si="429"/>
        <v>0.23956357503675077</v>
      </c>
      <c r="BA200" s="47">
        <f t="shared" si="429"/>
        <v>0</v>
      </c>
      <c r="BB200" s="47">
        <f t="shared" si="429"/>
        <v>0</v>
      </c>
      <c r="BD200" s="47">
        <f t="shared" si="430"/>
        <v>0.82136082869743132</v>
      </c>
      <c r="BE200" s="47">
        <f t="shared" si="430"/>
        <v>0</v>
      </c>
      <c r="BF200" s="47">
        <f t="shared" si="430"/>
        <v>0</v>
      </c>
      <c r="BH200" s="44">
        <f t="shared" si="431"/>
        <v>0</v>
      </c>
      <c r="BI200" s="44">
        <f t="shared" si="432"/>
        <v>0</v>
      </c>
      <c r="BJ200" s="44">
        <f t="shared" si="433"/>
        <v>0</v>
      </c>
      <c r="BK200" s="44">
        <f t="shared" si="434"/>
        <v>0</v>
      </c>
    </row>
    <row r="201" spans="2:63" x14ac:dyDescent="0.25">
      <c r="B201" s="6"/>
      <c r="C201" s="6" t="s">
        <v>129</v>
      </c>
      <c r="D201" s="6"/>
      <c r="E201" s="93"/>
      <c r="F201" s="93"/>
      <c r="G201" s="105">
        <f>+'Function-Classif'!F201</f>
        <v>52494392.756801143</v>
      </c>
      <c r="H201" s="24">
        <f>SUM(H195:H200)</f>
        <v>9168001.5445690341</v>
      </c>
      <c r="I201" s="24">
        <f t="shared" ref="I201:BF201" si="435">SUM(I195:I200)</f>
        <v>43326391.212232105</v>
      </c>
      <c r="J201" s="24">
        <f t="shared" si="435"/>
        <v>0</v>
      </c>
      <c r="K201" s="24"/>
      <c r="L201" s="24">
        <f t="shared" si="435"/>
        <v>3797305.6215282977</v>
      </c>
      <c r="M201" s="24">
        <f t="shared" si="435"/>
        <v>14545450.728441287</v>
      </c>
      <c r="N201" s="24">
        <f t="shared" si="435"/>
        <v>0</v>
      </c>
      <c r="O201" s="24">
        <f t="shared" si="435"/>
        <v>0</v>
      </c>
      <c r="P201" s="24">
        <f t="shared" si="435"/>
        <v>1040610.6508064657</v>
      </c>
      <c r="Q201" s="24">
        <f t="shared" si="435"/>
        <v>4339554.1774939196</v>
      </c>
      <c r="R201" s="24">
        <f t="shared" si="435"/>
        <v>0</v>
      </c>
      <c r="S201" s="24">
        <f t="shared" si="435"/>
        <v>0</v>
      </c>
      <c r="T201" s="24">
        <f t="shared" si="435"/>
        <v>85856.403267159621</v>
      </c>
      <c r="U201" s="24">
        <f t="shared" si="435"/>
        <v>362589.82102504122</v>
      </c>
      <c r="V201" s="24">
        <f t="shared" si="435"/>
        <v>0</v>
      </c>
      <c r="W201" s="24">
        <f t="shared" si="435"/>
        <v>0</v>
      </c>
      <c r="X201" s="24">
        <f t="shared" si="435"/>
        <v>1021077.1163965372</v>
      </c>
      <c r="Y201" s="24">
        <f t="shared" si="435"/>
        <v>5125299.9930448551</v>
      </c>
      <c r="Z201" s="24">
        <f t="shared" si="435"/>
        <v>0</v>
      </c>
      <c r="AA201" s="24">
        <f t="shared" si="435"/>
        <v>0</v>
      </c>
      <c r="AB201" s="24">
        <f t="shared" si="435"/>
        <v>67518.413199634844</v>
      </c>
      <c r="AC201" s="24">
        <f t="shared" si="435"/>
        <v>395517.33399492176</v>
      </c>
      <c r="AD201" s="24">
        <f t="shared" si="435"/>
        <v>0</v>
      </c>
      <c r="AE201" s="24">
        <f t="shared" si="435"/>
        <v>0</v>
      </c>
      <c r="AF201" s="24">
        <f t="shared" si="435"/>
        <v>706602.67681436683</v>
      </c>
      <c r="AG201" s="24">
        <f t="shared" si="435"/>
        <v>3990063.6715207445</v>
      </c>
      <c r="AH201" s="24">
        <f t="shared" si="435"/>
        <v>0</v>
      </c>
      <c r="AI201" s="24">
        <f t="shared" si="435"/>
        <v>0</v>
      </c>
      <c r="AJ201" s="24">
        <f t="shared" si="435"/>
        <v>1649550.0159307683</v>
      </c>
      <c r="AK201" s="24">
        <f t="shared" si="435"/>
        <v>9591295.3493768517</v>
      </c>
      <c r="AL201" s="24">
        <f t="shared" si="435"/>
        <v>0</v>
      </c>
      <c r="AM201" s="24">
        <f t="shared" si="435"/>
        <v>0</v>
      </c>
      <c r="AN201" s="24">
        <f t="shared" si="435"/>
        <v>573549.3391292335</v>
      </c>
      <c r="AO201" s="24">
        <f t="shared" si="435"/>
        <v>3415783.2781968224</v>
      </c>
      <c r="AP201" s="24">
        <f t="shared" si="435"/>
        <v>0</v>
      </c>
      <c r="AQ201" s="24">
        <f t="shared" si="435"/>
        <v>0</v>
      </c>
      <c r="AR201" s="24">
        <f t="shared" si="435"/>
        <v>213434.39754017734</v>
      </c>
      <c r="AS201" s="24">
        <f t="shared" si="435"/>
        <v>1261019.3479727826</v>
      </c>
      <c r="AT201" s="24">
        <f t="shared" si="435"/>
        <v>0</v>
      </c>
      <c r="AU201" s="24">
        <f t="shared" si="435"/>
        <v>0</v>
      </c>
      <c r="AV201" s="24">
        <f t="shared" si="435"/>
        <v>11919.768865938106</v>
      </c>
      <c r="AW201" s="24">
        <f t="shared" si="435"/>
        <v>295195.38711962005</v>
      </c>
      <c r="AX201" s="24">
        <f t="shared" si="435"/>
        <v>0</v>
      </c>
      <c r="AY201" s="24">
        <f t="shared" si="435"/>
        <v>0</v>
      </c>
      <c r="AZ201" s="24">
        <f t="shared" si="435"/>
        <v>43.322109066234027</v>
      </c>
      <c r="BA201" s="24">
        <f t="shared" si="435"/>
        <v>1066.6101727114103</v>
      </c>
      <c r="BB201" s="24">
        <f t="shared" si="435"/>
        <v>0</v>
      </c>
      <c r="BC201" s="24">
        <f t="shared" si="435"/>
        <v>0</v>
      </c>
      <c r="BD201" s="24">
        <f t="shared" si="435"/>
        <v>533.81898139252758</v>
      </c>
      <c r="BE201" s="24">
        <f t="shared" si="435"/>
        <v>3555.5138725593156</v>
      </c>
      <c r="BF201" s="24">
        <f t="shared" si="435"/>
        <v>0</v>
      </c>
      <c r="BH201" s="44">
        <f t="shared" si="336"/>
        <v>0</v>
      </c>
      <c r="BI201" s="44">
        <f t="shared" si="337"/>
        <v>0</v>
      </c>
      <c r="BJ201" s="44">
        <f t="shared" si="338"/>
        <v>0</v>
      </c>
      <c r="BK201" s="44">
        <f t="shared" si="339"/>
        <v>0</v>
      </c>
    </row>
    <row r="202" spans="2:63" x14ac:dyDescent="0.2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25">
      <c r="B203" s="6"/>
      <c r="C203" s="6" t="s">
        <v>130</v>
      </c>
      <c r="D203" s="6"/>
      <c r="E203" s="93"/>
      <c r="F203" s="93"/>
      <c r="G203" s="105">
        <f>+'Function-Classif'!F203</f>
        <v>687296876.42477047</v>
      </c>
      <c r="H203" s="24">
        <f>H192+H201</f>
        <v>79074846.326163739</v>
      </c>
      <c r="I203" s="24">
        <f t="shared" ref="I203:BF203" si="436">I192+I201</f>
        <v>608222030.09860671</v>
      </c>
      <c r="J203" s="24">
        <f t="shared" si="436"/>
        <v>0</v>
      </c>
      <c r="K203" s="24"/>
      <c r="L203" s="24">
        <f t="shared" si="436"/>
        <v>29593687.075853921</v>
      </c>
      <c r="M203" s="24">
        <f t="shared" si="436"/>
        <v>204605098.12846953</v>
      </c>
      <c r="N203" s="24">
        <f t="shared" si="436"/>
        <v>0</v>
      </c>
      <c r="O203" s="24">
        <f t="shared" si="436"/>
        <v>0</v>
      </c>
      <c r="P203" s="24">
        <f t="shared" si="436"/>
        <v>8474301.4206232168</v>
      </c>
      <c r="Q203" s="24">
        <f t="shared" si="436"/>
        <v>60983909.895904005</v>
      </c>
      <c r="R203" s="24">
        <f t="shared" si="436"/>
        <v>0</v>
      </c>
      <c r="S203" s="24">
        <f t="shared" si="436"/>
        <v>0</v>
      </c>
      <c r="T203" s="24">
        <f t="shared" si="436"/>
        <v>698595.69422931189</v>
      </c>
      <c r="U203" s="24">
        <f t="shared" si="436"/>
        <v>5106056.1376885166</v>
      </c>
      <c r="V203" s="24">
        <f t="shared" si="436"/>
        <v>0</v>
      </c>
      <c r="W203" s="24">
        <f t="shared" si="436"/>
        <v>0</v>
      </c>
      <c r="X203" s="24">
        <f t="shared" si="436"/>
        <v>9118767.9719478227</v>
      </c>
      <c r="Y203" s="24">
        <f t="shared" si="436"/>
        <v>71814820.975439876</v>
      </c>
      <c r="Z203" s="24">
        <f t="shared" si="436"/>
        <v>0</v>
      </c>
      <c r="AA203" s="24">
        <f t="shared" si="436"/>
        <v>0</v>
      </c>
      <c r="AB203" s="24">
        <f t="shared" si="436"/>
        <v>652794.98856383353</v>
      </c>
      <c r="AC203" s="24">
        <f t="shared" si="436"/>
        <v>5544144.3367977515</v>
      </c>
      <c r="AD203" s="24">
        <f t="shared" si="436"/>
        <v>0</v>
      </c>
      <c r="AE203" s="24">
        <f t="shared" si="436"/>
        <v>0</v>
      </c>
      <c r="AF203" s="24">
        <f t="shared" si="436"/>
        <v>6707405.9537196094</v>
      </c>
      <c r="AG203" s="24">
        <f t="shared" si="436"/>
        <v>55986285.924167857</v>
      </c>
      <c r="AH203" s="24">
        <f t="shared" si="436"/>
        <v>0</v>
      </c>
      <c r="AI203" s="24">
        <f t="shared" si="436"/>
        <v>0</v>
      </c>
      <c r="AJ203" s="24">
        <f t="shared" si="436"/>
        <v>15892773.798273876</v>
      </c>
      <c r="AK203" s="24">
        <f t="shared" si="436"/>
        <v>134445500.16734543</v>
      </c>
      <c r="AL203" s="24">
        <f t="shared" si="436"/>
        <v>0</v>
      </c>
      <c r="AM203" s="24">
        <f t="shared" si="436"/>
        <v>0</v>
      </c>
      <c r="AN203" s="24">
        <f t="shared" si="436"/>
        <v>5578504.0999505622</v>
      </c>
      <c r="AO203" s="24">
        <f t="shared" si="436"/>
        <v>47872523.434775226</v>
      </c>
      <c r="AP203" s="24">
        <f t="shared" si="436"/>
        <v>0</v>
      </c>
      <c r="AQ203" s="24">
        <f t="shared" si="436"/>
        <v>0</v>
      </c>
      <c r="AR203" s="24">
        <f t="shared" si="436"/>
        <v>2039596.4295741385</v>
      </c>
      <c r="AS203" s="24">
        <f t="shared" si="436"/>
        <v>17684582.937816627</v>
      </c>
      <c r="AT203" s="24">
        <f t="shared" si="436"/>
        <v>0</v>
      </c>
      <c r="AU203" s="24">
        <f t="shared" si="436"/>
        <v>0</v>
      </c>
      <c r="AV203" s="24">
        <f t="shared" si="436"/>
        <v>311813.92244238191</v>
      </c>
      <c r="AW203" s="24">
        <f t="shared" si="436"/>
        <v>4114420.0454025962</v>
      </c>
      <c r="AX203" s="24">
        <f t="shared" si="436"/>
        <v>0</v>
      </c>
      <c r="AY203" s="24">
        <f t="shared" si="436"/>
        <v>0</v>
      </c>
      <c r="AZ203" s="24">
        <f t="shared" si="436"/>
        <v>1133.2800919505053</v>
      </c>
      <c r="BA203" s="24">
        <f t="shared" si="436"/>
        <v>14854.572464468016</v>
      </c>
      <c r="BB203" s="24">
        <f t="shared" si="436"/>
        <v>0</v>
      </c>
      <c r="BC203" s="24">
        <f t="shared" si="436"/>
        <v>0</v>
      </c>
      <c r="BD203" s="24">
        <f t="shared" si="436"/>
        <v>5471.6908931213866</v>
      </c>
      <c r="BE203" s="24">
        <f t="shared" si="436"/>
        <v>49833.542334945145</v>
      </c>
      <c r="BF203" s="24">
        <f t="shared" si="436"/>
        <v>0</v>
      </c>
      <c r="BH203" s="44">
        <f t="shared" si="336"/>
        <v>0</v>
      </c>
      <c r="BI203" s="44">
        <f t="shared" si="337"/>
        <v>0</v>
      </c>
      <c r="BJ203" s="44">
        <f t="shared" si="338"/>
        <v>0</v>
      </c>
      <c r="BK203" s="44">
        <f t="shared" si="339"/>
        <v>0</v>
      </c>
    </row>
    <row r="204" spans="2:63" x14ac:dyDescent="0.2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2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2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2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2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2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2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2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2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2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2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2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2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2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2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2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2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2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2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25">
      <c r="B223" s="6">
        <v>580</v>
      </c>
      <c r="C223" s="6" t="s">
        <v>147</v>
      </c>
      <c r="D223" s="47" t="str">
        <f>INDEX(Alloc,$E223,D$1)</f>
        <v>LBDO</v>
      </c>
      <c r="E223" s="93">
        <v>40</v>
      </c>
      <c r="F223" s="93"/>
      <c r="G223" s="105">
        <f>+'Function-Classif'!F223</f>
        <v>1510424.1157263049</v>
      </c>
      <c r="H223" s="21">
        <f>+'Function-Classif'!S223</f>
        <v>420342.65307767043</v>
      </c>
      <c r="I223" s="21">
        <f>+'Function-Classif'!T223</f>
        <v>0</v>
      </c>
      <c r="J223" s="21">
        <f>+'Function-Classif'!U223</f>
        <v>1090081.4626486343</v>
      </c>
      <c r="K223" s="47"/>
      <c r="L223" s="47">
        <f t="shared" ref="L223:N226" si="479">INDEX(Alloc,$E223,L$1)*$G223</f>
        <v>230042.70902606254</v>
      </c>
      <c r="M223" s="47">
        <f t="shared" si="479"/>
        <v>0</v>
      </c>
      <c r="N223" s="47">
        <f t="shared" si="479"/>
        <v>721349.5250931069</v>
      </c>
      <c r="O223" s="47"/>
      <c r="P223" s="47">
        <f t="shared" ref="P223:R226" si="480">INDEX(Alloc,$E223,P$1)*$G223</f>
        <v>52523.669169165791</v>
      </c>
      <c r="Q223" s="47">
        <f t="shared" si="480"/>
        <v>0</v>
      </c>
      <c r="R223" s="47">
        <f t="shared" si="480"/>
        <v>222194.14644168853</v>
      </c>
      <c r="S223" s="47"/>
      <c r="T223" s="47">
        <f t="shared" ref="T223:V226" si="481">INDEX(Alloc,$E223,T$1)*$G223</f>
        <v>4700.1455176646468</v>
      </c>
      <c r="U223" s="47">
        <f t="shared" si="481"/>
        <v>0</v>
      </c>
      <c r="V223" s="47">
        <f t="shared" si="481"/>
        <v>3925.0478821707607</v>
      </c>
      <c r="W223" s="24"/>
      <c r="X223" s="47">
        <f t="shared" ref="X223:Z226" si="482">INDEX(Alloc,$E223,X$1)*$G223</f>
        <v>37638.047549042327</v>
      </c>
      <c r="Y223" s="47">
        <f t="shared" si="482"/>
        <v>0</v>
      </c>
      <c r="Z223" s="47">
        <f t="shared" si="482"/>
        <v>47177.025145150525</v>
      </c>
      <c r="AB223" s="47">
        <f t="shared" ref="AB223:AD226" si="483">INDEX(Alloc,$E223,AB$1)*$G223</f>
        <v>2664.7475403997732</v>
      </c>
      <c r="AC223" s="47">
        <f t="shared" si="483"/>
        <v>0</v>
      </c>
      <c r="AD223" s="47">
        <f t="shared" si="483"/>
        <v>9939.3487262381586</v>
      </c>
      <c r="AF223" s="47">
        <f t="shared" ref="AF223:AH226" si="484">INDEX(Alloc,$E223,AF$1)*$G223</f>
        <v>28830.657721139796</v>
      </c>
      <c r="AG223" s="47">
        <f t="shared" si="484"/>
        <v>0</v>
      </c>
      <c r="AH223" s="47">
        <f t="shared" si="484"/>
        <v>8637.3660143285979</v>
      </c>
      <c r="AJ223" s="47">
        <f t="shared" ref="AJ223:AL226" si="485">INDEX(Alloc,$E223,AJ$1)*$G223</f>
        <v>60678.301928776113</v>
      </c>
      <c r="AK223" s="47">
        <f t="shared" si="485"/>
        <v>0</v>
      </c>
      <c r="AL223" s="47">
        <f t="shared" si="485"/>
        <v>22043.960671866153</v>
      </c>
      <c r="AN223" s="47">
        <f t="shared" ref="AN223:AP226" si="486">INDEX(Alloc,$E223,AN$1)*$G223</f>
        <v>0</v>
      </c>
      <c r="AO223" s="47">
        <f t="shared" si="486"/>
        <v>0</v>
      </c>
      <c r="AP223" s="47">
        <f t="shared" si="486"/>
        <v>14963.802928299943</v>
      </c>
      <c r="AR223" s="47">
        <f t="shared" ref="AR223:AT226" si="487">INDEX(Alloc,$E223,AR$1)*$G223</f>
        <v>0</v>
      </c>
      <c r="AS223" s="47">
        <f t="shared" si="487"/>
        <v>0</v>
      </c>
      <c r="AT223" s="47">
        <f t="shared" si="487"/>
        <v>633.33385305385934</v>
      </c>
      <c r="AV223" s="47">
        <f t="shared" ref="AV223:AX226" si="488">INDEX(Alloc,$E223,AV$1)*$G223</f>
        <v>3229.8972881585905</v>
      </c>
      <c r="AW223" s="47">
        <f t="shared" si="488"/>
        <v>0</v>
      </c>
      <c r="AX223" s="47">
        <f t="shared" si="488"/>
        <v>38362.211700642758</v>
      </c>
      <c r="AZ223" s="47">
        <f t="shared" ref="AZ223:BB226" si="489">INDEX(Alloc,$E223,AZ$1)*$G223</f>
        <v>13.528911541503001</v>
      </c>
      <c r="BA223" s="47">
        <f t="shared" si="489"/>
        <v>0</v>
      </c>
      <c r="BB223" s="47">
        <f t="shared" si="489"/>
        <v>4.3881753440422955</v>
      </c>
      <c r="BD223" s="47">
        <f t="shared" ref="BD223:BF226" si="490">INDEX(Alloc,$E223,BD$1)*$G223</f>
        <v>20.94842571944805</v>
      </c>
      <c r="BE223" s="47">
        <f t="shared" si="490"/>
        <v>0</v>
      </c>
      <c r="BF223" s="47">
        <f t="shared" si="490"/>
        <v>851.30601674420541</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2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2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25">
      <c r="B226" s="6">
        <v>583</v>
      </c>
      <c r="C226" s="6" t="s">
        <v>135</v>
      </c>
      <c r="D226" s="47" t="str">
        <f>INDEX(Alloc,$E226,D$1)</f>
        <v>Acct365</v>
      </c>
      <c r="E226" s="93">
        <v>30</v>
      </c>
      <c r="F226" s="93"/>
      <c r="G226" s="105">
        <f>+'Function-Classif'!F226</f>
        <v>4706316.5542154722</v>
      </c>
      <c r="H226" s="21">
        <f>+'Function-Classif'!S226</f>
        <v>1920647.7857753343</v>
      </c>
      <c r="I226" s="21">
        <f>+'Function-Classif'!T226</f>
        <v>0</v>
      </c>
      <c r="J226" s="21">
        <f>+'Function-Classif'!U226</f>
        <v>2785668.7684401381</v>
      </c>
      <c r="K226" s="24"/>
      <c r="L226" s="47">
        <f t="shared" si="479"/>
        <v>1150741.3935443012</v>
      </c>
      <c r="M226" s="47">
        <f t="shared" si="479"/>
        <v>0</v>
      </c>
      <c r="N226" s="47">
        <f t="shared" si="479"/>
        <v>2234015.5763767059</v>
      </c>
      <c r="O226" s="47"/>
      <c r="P226" s="47">
        <f t="shared" si="480"/>
        <v>250658.37310786385</v>
      </c>
      <c r="Q226" s="47">
        <f t="shared" si="480"/>
        <v>0</v>
      </c>
      <c r="R226" s="47">
        <f t="shared" si="480"/>
        <v>432244.70245495363</v>
      </c>
      <c r="S226" s="47"/>
      <c r="T226" s="47">
        <f t="shared" si="481"/>
        <v>21562.330739663776</v>
      </c>
      <c r="U226" s="47">
        <f t="shared" si="481"/>
        <v>0</v>
      </c>
      <c r="V226" s="47">
        <f t="shared" si="481"/>
        <v>3076.0132553587287</v>
      </c>
      <c r="W226" s="24"/>
      <c r="X226" s="47">
        <f t="shared" si="482"/>
        <v>132604.61314983989</v>
      </c>
      <c r="Y226" s="47">
        <f t="shared" si="482"/>
        <v>0</v>
      </c>
      <c r="Z226" s="47">
        <f t="shared" si="482"/>
        <v>15176.600223148156</v>
      </c>
      <c r="AB226" s="47">
        <f t="shared" si="483"/>
        <v>10428.186437163011</v>
      </c>
      <c r="AC226" s="47">
        <f t="shared" si="483"/>
        <v>0</v>
      </c>
      <c r="AD226" s="47">
        <f t="shared" si="483"/>
        <v>583.06725263260751</v>
      </c>
      <c r="AF226" s="47">
        <f t="shared" si="484"/>
        <v>102490.09202346622</v>
      </c>
      <c r="AG226" s="47">
        <f t="shared" si="484"/>
        <v>0</v>
      </c>
      <c r="AH226" s="47">
        <f t="shared" si="484"/>
        <v>2082.8645209650372</v>
      </c>
      <c r="AJ226" s="47">
        <f t="shared" si="485"/>
        <v>237457.63364465514</v>
      </c>
      <c r="AK226" s="47">
        <f t="shared" si="485"/>
        <v>0</v>
      </c>
      <c r="AL226" s="47">
        <f t="shared" si="485"/>
        <v>933.58167040018645</v>
      </c>
      <c r="AN226" s="47">
        <f t="shared" si="486"/>
        <v>0</v>
      </c>
      <c r="AO226" s="47">
        <f t="shared" si="486"/>
        <v>0</v>
      </c>
      <c r="AP226" s="47">
        <f t="shared" si="486"/>
        <v>0</v>
      </c>
      <c r="AR226" s="47">
        <f t="shared" si="487"/>
        <v>0</v>
      </c>
      <c r="AS226" s="47">
        <f t="shared" si="487"/>
        <v>0</v>
      </c>
      <c r="AT226" s="47">
        <f t="shared" si="487"/>
        <v>0</v>
      </c>
      <c r="AV226" s="47">
        <f t="shared" si="488"/>
        <v>14549.862818806174</v>
      </c>
      <c r="AW226" s="47">
        <f t="shared" si="488"/>
        <v>0</v>
      </c>
      <c r="AX226" s="47">
        <f t="shared" si="488"/>
        <v>97106.80481841111</v>
      </c>
      <c r="AZ226" s="47">
        <f t="shared" si="489"/>
        <v>60.944293101300346</v>
      </c>
      <c r="BA226" s="47">
        <f t="shared" si="489"/>
        <v>0</v>
      </c>
      <c r="BB226" s="47">
        <f t="shared" si="489"/>
        <v>2.3054249618577694</v>
      </c>
      <c r="BD226" s="47">
        <f t="shared" si="490"/>
        <v>94.356016474392746</v>
      </c>
      <c r="BE226" s="47">
        <f t="shared" si="490"/>
        <v>0</v>
      </c>
      <c r="BF226" s="47">
        <f t="shared" si="490"/>
        <v>447.25244260040733</v>
      </c>
      <c r="BH226" s="44">
        <f t="shared" si="475"/>
        <v>0</v>
      </c>
      <c r="BI226" s="44">
        <f t="shared" si="476"/>
        <v>0</v>
      </c>
      <c r="BJ226" s="44">
        <f t="shared" si="477"/>
        <v>0</v>
      </c>
      <c r="BK226" s="44">
        <f t="shared" si="478"/>
        <v>0</v>
      </c>
    </row>
    <row r="227" spans="2:63" x14ac:dyDescent="0.2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2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2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2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2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25">
      <c r="B232" s="6">
        <v>588</v>
      </c>
      <c r="C232" s="6" t="s">
        <v>153</v>
      </c>
      <c r="D232" s="47" t="str">
        <f>INDEX(Alloc,$E232,D$1)</f>
        <v>Dist</v>
      </c>
      <c r="E232" s="93">
        <v>26</v>
      </c>
      <c r="F232" s="93"/>
      <c r="G232" s="105">
        <f>+'Function-Classif'!F232</f>
        <v>6743173.0000804961</v>
      </c>
      <c r="H232" s="21">
        <f>+'Function-Classif'!S232</f>
        <v>2751385.0473328759</v>
      </c>
      <c r="I232" s="21">
        <f>+'Function-Classif'!T232</f>
        <v>0</v>
      </c>
      <c r="J232" s="21">
        <f>+'Function-Classif'!U232</f>
        <v>3991787.9527476197</v>
      </c>
      <c r="K232" s="47"/>
      <c r="L232" s="47">
        <f t="shared" si="495"/>
        <v>1591555.1863670722</v>
      </c>
      <c r="M232" s="47">
        <f t="shared" si="495"/>
        <v>0</v>
      </c>
      <c r="N232" s="47">
        <f t="shared" si="495"/>
        <v>2742687.6105677979</v>
      </c>
      <c r="O232" s="47"/>
      <c r="P232" s="47">
        <f t="shared" si="496"/>
        <v>345770.7931058273</v>
      </c>
      <c r="Q232" s="47">
        <f t="shared" si="496"/>
        <v>0</v>
      </c>
      <c r="R232" s="47">
        <f t="shared" si="496"/>
        <v>619310.08989978721</v>
      </c>
      <c r="S232" s="47"/>
      <c r="T232" s="47">
        <f t="shared" si="497"/>
        <v>29675.834790147681</v>
      </c>
      <c r="U232" s="47">
        <f t="shared" si="497"/>
        <v>0</v>
      </c>
      <c r="V232" s="47">
        <f t="shared" si="497"/>
        <v>5707.2322585054017</v>
      </c>
      <c r="W232" s="24"/>
      <c r="X232" s="47">
        <f t="shared" si="498"/>
        <v>243003.14456005211</v>
      </c>
      <c r="Y232" s="47">
        <f t="shared" si="498"/>
        <v>0</v>
      </c>
      <c r="Z232" s="47">
        <f t="shared" si="498"/>
        <v>45871.687110562627</v>
      </c>
      <c r="AB232" s="47">
        <f t="shared" si="499"/>
        <v>14205.018415215183</v>
      </c>
      <c r="AC232" s="47">
        <f t="shared" si="499"/>
        <v>0</v>
      </c>
      <c r="AD232" s="47">
        <f t="shared" si="499"/>
        <v>5002.7448674795032</v>
      </c>
      <c r="AF232" s="47">
        <f t="shared" si="500"/>
        <v>183499.83785700466</v>
      </c>
      <c r="AG232" s="47">
        <f t="shared" si="500"/>
        <v>0</v>
      </c>
      <c r="AH232" s="47">
        <f t="shared" si="500"/>
        <v>7330.5164569038652</v>
      </c>
      <c r="AJ232" s="47">
        <f t="shared" si="501"/>
        <v>323458.93306385848</v>
      </c>
      <c r="AK232" s="47">
        <f t="shared" si="501"/>
        <v>0</v>
      </c>
      <c r="AL232" s="47">
        <f t="shared" si="501"/>
        <v>10786.781898033027</v>
      </c>
      <c r="AN232" s="47">
        <f t="shared" si="502"/>
        <v>0</v>
      </c>
      <c r="AO232" s="47">
        <f t="shared" si="502"/>
        <v>0</v>
      </c>
      <c r="AP232" s="47">
        <f t="shared" si="502"/>
        <v>6778.4503755394171</v>
      </c>
      <c r="AR232" s="47">
        <f t="shared" si="503"/>
        <v>0</v>
      </c>
      <c r="AS232" s="47">
        <f t="shared" si="503"/>
        <v>0</v>
      </c>
      <c r="AT232" s="47">
        <f t="shared" si="503"/>
        <v>286.89378727086029</v>
      </c>
      <c r="AV232" s="47">
        <f t="shared" si="504"/>
        <v>20002.797032276849</v>
      </c>
      <c r="AW232" s="47">
        <f t="shared" si="504"/>
        <v>0</v>
      </c>
      <c r="AX232" s="47">
        <f t="shared" si="504"/>
        <v>547204.157490668</v>
      </c>
      <c r="AZ232" s="47">
        <f t="shared" si="505"/>
        <v>83.784729819255077</v>
      </c>
      <c r="BA232" s="47">
        <f t="shared" si="505"/>
        <v>0</v>
      </c>
      <c r="BB232" s="47">
        <f t="shared" si="505"/>
        <v>4.2142976157478884</v>
      </c>
      <c r="BD232" s="47">
        <f t="shared" si="506"/>
        <v>129.71741160222876</v>
      </c>
      <c r="BE232" s="47">
        <f t="shared" si="506"/>
        <v>0</v>
      </c>
      <c r="BF232" s="47">
        <f t="shared" si="506"/>
        <v>817.57373745509062</v>
      </c>
      <c r="BH232" s="44">
        <f t="shared" si="507"/>
        <v>0</v>
      </c>
      <c r="BI232" s="44">
        <f t="shared" si="508"/>
        <v>0</v>
      </c>
      <c r="BJ232" s="44">
        <f t="shared" si="509"/>
        <v>0</v>
      </c>
      <c r="BK232" s="44">
        <f t="shared" si="510"/>
        <v>0</v>
      </c>
    </row>
    <row r="233" spans="2:63" x14ac:dyDescent="0.2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2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25">
      <c r="B235" s="6" t="s">
        <v>155</v>
      </c>
      <c r="C235" s="6"/>
      <c r="D235" s="6"/>
      <c r="E235" s="93"/>
      <c r="F235" s="93"/>
      <c r="G235" s="105">
        <f>+'Function-Classif'!F235</f>
        <v>23705895.029375821</v>
      </c>
      <c r="H235" s="24">
        <f>SUM(H223:H234)</f>
        <v>7231974.2755649984</v>
      </c>
      <c r="I235" s="24">
        <f t="shared" ref="I235:BF235" si="511">SUM(I223:I234)</f>
        <v>0</v>
      </c>
      <c r="J235" s="24">
        <f t="shared" si="511"/>
        <v>16473920.753810823</v>
      </c>
      <c r="K235" s="24"/>
      <c r="L235" s="24">
        <f t="shared" si="511"/>
        <v>3987294.4115505535</v>
      </c>
      <c r="M235" s="24">
        <f t="shared" si="511"/>
        <v>0</v>
      </c>
      <c r="N235" s="24">
        <f t="shared" si="511"/>
        <v>11135342.165103599</v>
      </c>
      <c r="O235" s="24">
        <f t="shared" si="511"/>
        <v>0</v>
      </c>
      <c r="P235" s="24">
        <f t="shared" si="511"/>
        <v>905909.13850069337</v>
      </c>
      <c r="Q235" s="24">
        <f t="shared" si="511"/>
        <v>0</v>
      </c>
      <c r="R235" s="24">
        <f t="shared" si="511"/>
        <v>3300214.3116491693</v>
      </c>
      <c r="S235" s="24">
        <f t="shared" si="511"/>
        <v>0</v>
      </c>
      <c r="T235" s="24">
        <f t="shared" si="511"/>
        <v>80744.780870392075</v>
      </c>
      <c r="U235" s="24">
        <f t="shared" si="511"/>
        <v>0</v>
      </c>
      <c r="V235" s="24">
        <f t="shared" si="511"/>
        <v>55692.873802510068</v>
      </c>
      <c r="W235" s="24">
        <f t="shared" si="511"/>
        <v>0</v>
      </c>
      <c r="X235" s="24">
        <f t="shared" si="511"/>
        <v>639777.53765632643</v>
      </c>
      <c r="Y235" s="24">
        <f t="shared" si="511"/>
        <v>0</v>
      </c>
      <c r="Z235" s="24">
        <f t="shared" si="511"/>
        <v>657497.93530089676</v>
      </c>
      <c r="AA235" s="24">
        <f t="shared" si="511"/>
        <v>0</v>
      </c>
      <c r="AB235" s="24">
        <f t="shared" si="511"/>
        <v>45112.680578019666</v>
      </c>
      <c r="AC235" s="24">
        <f t="shared" si="511"/>
        <v>0</v>
      </c>
      <c r="AD235" s="24">
        <f t="shared" si="511"/>
        <v>136628.21745666733</v>
      </c>
      <c r="AE235" s="24">
        <f t="shared" si="511"/>
        <v>0</v>
      </c>
      <c r="AF235" s="24">
        <f t="shared" si="511"/>
        <v>489906.94054326147</v>
      </c>
      <c r="AG235" s="24">
        <f t="shared" si="511"/>
        <v>0</v>
      </c>
      <c r="AH235" s="24">
        <f t="shared" si="511"/>
        <v>119914.90823466537</v>
      </c>
      <c r="AI235" s="24">
        <f t="shared" si="511"/>
        <v>0</v>
      </c>
      <c r="AJ235" s="24">
        <f t="shared" si="511"/>
        <v>1027249.6029844705</v>
      </c>
      <c r="AK235" s="24">
        <f t="shared" si="511"/>
        <v>0</v>
      </c>
      <c r="AL235" s="24">
        <f t="shared" si="511"/>
        <v>302840.24356740684</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55387.951826315766</v>
      </c>
      <c r="AW235" s="24">
        <f t="shared" si="511"/>
        <v>0</v>
      </c>
      <c r="AX235" s="24">
        <f t="shared" si="511"/>
        <v>539873.17400972184</v>
      </c>
      <c r="AY235" s="24">
        <f t="shared" si="511"/>
        <v>0</v>
      </c>
      <c r="AZ235" s="24">
        <f t="shared" si="511"/>
        <v>232.00078326653659</v>
      </c>
      <c r="BA235" s="24">
        <f t="shared" si="511"/>
        <v>0</v>
      </c>
      <c r="BB235" s="24">
        <f t="shared" si="511"/>
        <v>61.407670324711226</v>
      </c>
      <c r="BC235" s="24">
        <f t="shared" si="511"/>
        <v>0</v>
      </c>
      <c r="BD235" s="24">
        <f t="shared" si="511"/>
        <v>359.23027170027115</v>
      </c>
      <c r="BE235" s="24">
        <f t="shared" si="511"/>
        <v>0</v>
      </c>
      <c r="BF235" s="24">
        <f t="shared" si="511"/>
        <v>11913.088042993981</v>
      </c>
      <c r="BH235" s="44">
        <f t="shared" si="475"/>
        <v>0</v>
      </c>
      <c r="BI235" s="44">
        <f t="shared" si="476"/>
        <v>0</v>
      </c>
      <c r="BJ235" s="44">
        <f t="shared" si="477"/>
        <v>0</v>
      </c>
      <c r="BK235" s="44">
        <f t="shared" si="478"/>
        <v>0</v>
      </c>
    </row>
    <row r="236" spans="2:63" x14ac:dyDescent="0.2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2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25">
      <c r="B238" s="6">
        <v>590</v>
      </c>
      <c r="C238" s="6" t="s">
        <v>368</v>
      </c>
      <c r="D238" s="47" t="str">
        <f>INDEX(Alloc,$E238,D$1)</f>
        <v>LBDM</v>
      </c>
      <c r="E238" s="93">
        <v>41</v>
      </c>
      <c r="F238" s="93"/>
      <c r="G238" s="105">
        <f>+'Function-Classif'!F238</f>
        <v>57449.2177803097</v>
      </c>
      <c r="H238" s="21">
        <f>+'Function-Classif'!S238</f>
        <v>25670.118353927985</v>
      </c>
      <c r="I238" s="21">
        <f>+'Function-Classif'!T238</f>
        <v>0</v>
      </c>
      <c r="J238" s="21">
        <f>+'Function-Classif'!U238</f>
        <v>31779.099426381719</v>
      </c>
      <c r="K238" s="47"/>
      <c r="L238" s="47">
        <f t="shared" ref="L238:N243" si="512">INDEX(Alloc,$E238,L$1)*$G238</f>
        <v>14736.355032272968</v>
      </c>
      <c r="M238" s="47">
        <f t="shared" si="512"/>
        <v>0</v>
      </c>
      <c r="N238" s="47">
        <f t="shared" si="512"/>
        <v>25479.560145341584</v>
      </c>
      <c r="O238" s="47"/>
      <c r="P238" s="47">
        <f t="shared" ref="P238:R243" si="513">INDEX(Alloc,$E238,P$1)*$G238</f>
        <v>3293.5132345924821</v>
      </c>
      <c r="Q238" s="47">
        <f t="shared" si="513"/>
        <v>0</v>
      </c>
      <c r="R238" s="47">
        <f t="shared" si="513"/>
        <v>4929.8693393931617</v>
      </c>
      <c r="S238" s="47"/>
      <c r="T238" s="47">
        <f t="shared" ref="T238:V243" si="514">INDEX(Alloc,$E238,T$1)*$G238</f>
        <v>289.61378525188064</v>
      </c>
      <c r="U238" s="47">
        <f t="shared" si="514"/>
        <v>0</v>
      </c>
      <c r="V238" s="47">
        <f t="shared" si="514"/>
        <v>35.082774523396964</v>
      </c>
      <c r="W238" s="24"/>
      <c r="X238" s="47">
        <f t="shared" ref="X238:Z243" si="515">INDEX(Alloc,$E238,X$1)*$G238</f>
        <v>1974.6550029664238</v>
      </c>
      <c r="Y238" s="47">
        <f t="shared" si="515"/>
        <v>0</v>
      </c>
      <c r="Z238" s="47">
        <f t="shared" si="515"/>
        <v>179.51450056476301</v>
      </c>
      <c r="AB238" s="47">
        <f t="shared" ref="AB238:AD243" si="516">INDEX(Alloc,$E238,AB$1)*$G238</f>
        <v>153.62100257538316</v>
      </c>
      <c r="AC238" s="47">
        <f t="shared" si="516"/>
        <v>0</v>
      </c>
      <c r="AD238" s="47">
        <f t="shared" si="516"/>
        <v>6.8349236349402673</v>
      </c>
      <c r="AF238" s="47">
        <f t="shared" ref="AF238:AH243" si="517">INDEX(Alloc,$E238,AF$1)*$G238</f>
        <v>1524.7423132324875</v>
      </c>
      <c r="AG238" s="47">
        <f t="shared" si="517"/>
        <v>0</v>
      </c>
      <c r="AH238" s="47">
        <f t="shared" si="517"/>
        <v>24.636900144131367</v>
      </c>
      <c r="AJ238" s="47">
        <f t="shared" ref="AJ238:AL243" si="518">INDEX(Alloc,$E238,AJ$1)*$G238</f>
        <v>3498.0655523832324</v>
      </c>
      <c r="AK238" s="47">
        <f t="shared" si="518"/>
        <v>0</v>
      </c>
      <c r="AL238" s="47">
        <f t="shared" si="518"/>
        <v>10.943779461725168</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197.44488402921064</v>
      </c>
      <c r="AW238" s="47">
        <f t="shared" si="521"/>
        <v>0</v>
      </c>
      <c r="AX238" s="47">
        <f t="shared" si="521"/>
        <v>1107.5297325838512</v>
      </c>
      <c r="AZ238" s="47">
        <f t="shared" ref="AZ238:BB243" si="522">INDEX(Alloc,$E238,AZ$1)*$G238</f>
        <v>0.82702765197725736</v>
      </c>
      <c r="BA238" s="47">
        <f t="shared" si="522"/>
        <v>0</v>
      </c>
      <c r="BB238" s="47">
        <f t="shared" si="522"/>
        <v>2.6294003764959311E-2</v>
      </c>
      <c r="BD238" s="47">
        <f t="shared" ref="BD238:BF243" si="523">INDEX(Alloc,$E238,BD$1)*$G238</f>
        <v>1.2805189719386931</v>
      </c>
      <c r="BE238" s="47">
        <f t="shared" si="523"/>
        <v>0</v>
      </c>
      <c r="BF238" s="47">
        <f t="shared" si="523"/>
        <v>5.1010367304021074</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2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2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25">
      <c r="B241" s="6">
        <v>593</v>
      </c>
      <c r="C241" s="6" t="s">
        <v>159</v>
      </c>
      <c r="D241" s="47" t="str">
        <f>INDEX(Alloc,$E241,D$1)</f>
        <v>Acct365</v>
      </c>
      <c r="E241" s="93">
        <v>30</v>
      </c>
      <c r="F241" s="93"/>
      <c r="G241" s="105">
        <f>+'Function-Classif'!F241</f>
        <v>30239214.880671129</v>
      </c>
      <c r="H241" s="21">
        <f>+'Function-Classif'!S241</f>
        <v>12340623.592801888</v>
      </c>
      <c r="I241" s="21">
        <f>+'Function-Classif'!T241</f>
        <v>0</v>
      </c>
      <c r="J241" s="21">
        <f>+'Function-Classif'!U241</f>
        <v>17898591.287869241</v>
      </c>
      <c r="K241" s="24"/>
      <c r="L241" s="47">
        <f t="shared" si="512"/>
        <v>7393789.99916628</v>
      </c>
      <c r="M241" s="47">
        <f t="shared" si="512"/>
        <v>0</v>
      </c>
      <c r="N241" s="47">
        <f t="shared" si="512"/>
        <v>14354086.955819478</v>
      </c>
      <c r="O241" s="47"/>
      <c r="P241" s="47">
        <f t="shared" si="513"/>
        <v>1610540.2853233374</v>
      </c>
      <c r="Q241" s="47">
        <f t="shared" si="513"/>
        <v>0</v>
      </c>
      <c r="R241" s="47">
        <f t="shared" si="513"/>
        <v>2777276.0901218103</v>
      </c>
      <c r="S241" s="47"/>
      <c r="T241" s="47">
        <f t="shared" si="514"/>
        <v>138543.15685177798</v>
      </c>
      <c r="U241" s="47">
        <f t="shared" si="514"/>
        <v>0</v>
      </c>
      <c r="V241" s="47">
        <f t="shared" si="514"/>
        <v>19764.124391775174</v>
      </c>
      <c r="W241" s="24"/>
      <c r="X241" s="47">
        <f t="shared" si="515"/>
        <v>852016.50696756155</v>
      </c>
      <c r="Y241" s="47">
        <f t="shared" si="515"/>
        <v>0</v>
      </c>
      <c r="Z241" s="47">
        <f t="shared" si="515"/>
        <v>97513.303667334898</v>
      </c>
      <c r="AB241" s="47">
        <f t="shared" si="516"/>
        <v>67003.60395575616</v>
      </c>
      <c r="AC241" s="47">
        <f t="shared" si="516"/>
        <v>0</v>
      </c>
      <c r="AD241" s="47">
        <f t="shared" si="516"/>
        <v>3746.347220619351</v>
      </c>
      <c r="AF241" s="47">
        <f t="shared" si="517"/>
        <v>658523.47162269941</v>
      </c>
      <c r="AG241" s="47">
        <f t="shared" si="517"/>
        <v>0</v>
      </c>
      <c r="AH241" s="47">
        <f t="shared" si="517"/>
        <v>13382.905100247161</v>
      </c>
      <c r="AJ241" s="47">
        <f t="shared" si="518"/>
        <v>1525722.3618765655</v>
      </c>
      <c r="AK241" s="47">
        <f t="shared" si="518"/>
        <v>0</v>
      </c>
      <c r="AL241" s="47">
        <f t="shared" si="518"/>
        <v>5998.4865902402325</v>
      </c>
      <c r="AN241" s="47">
        <f t="shared" si="519"/>
        <v>0</v>
      </c>
      <c r="AO241" s="47">
        <f t="shared" si="519"/>
        <v>0</v>
      </c>
      <c r="AP241" s="47">
        <f t="shared" si="519"/>
        <v>0</v>
      </c>
      <c r="AR241" s="47">
        <f t="shared" si="520"/>
        <v>0</v>
      </c>
      <c r="AS241" s="47">
        <f t="shared" si="520"/>
        <v>0</v>
      </c>
      <c r="AT241" s="47">
        <f t="shared" si="520"/>
        <v>0</v>
      </c>
      <c r="AV241" s="47">
        <f t="shared" si="521"/>
        <v>93486.365227191971</v>
      </c>
      <c r="AW241" s="47">
        <f t="shared" si="521"/>
        <v>0</v>
      </c>
      <c r="AX241" s="47">
        <f t="shared" si="521"/>
        <v>623934.5576211072</v>
      </c>
      <c r="AZ241" s="47">
        <f t="shared" si="522"/>
        <v>391.58172928043319</v>
      </c>
      <c r="BA241" s="47">
        <f t="shared" si="522"/>
        <v>0</v>
      </c>
      <c r="BB241" s="47">
        <f t="shared" si="522"/>
        <v>14.81290941860609</v>
      </c>
      <c r="BD241" s="47">
        <f t="shared" si="523"/>
        <v>606.26008144259549</v>
      </c>
      <c r="BE241" s="47">
        <f t="shared" si="523"/>
        <v>0</v>
      </c>
      <c r="BF241" s="47">
        <f t="shared" si="523"/>
        <v>2873.7044272095818</v>
      </c>
      <c r="BH241" s="44">
        <f t="shared" si="475"/>
        <v>0</v>
      </c>
      <c r="BI241" s="44">
        <f t="shared" si="476"/>
        <v>0</v>
      </c>
      <c r="BJ241" s="44">
        <f t="shared" si="477"/>
        <v>0</v>
      </c>
      <c r="BK241" s="44">
        <f t="shared" si="478"/>
        <v>0</v>
      </c>
    </row>
    <row r="242" spans="2:63" x14ac:dyDescent="0.25">
      <c r="B242" s="6">
        <v>594</v>
      </c>
      <c r="C242" s="6" t="s">
        <v>160</v>
      </c>
      <c r="D242" s="47" t="str">
        <f>INDEX(Alloc,$E242,D$1)</f>
        <v>Acct367</v>
      </c>
      <c r="E242" s="93">
        <v>31</v>
      </c>
      <c r="F242" s="93"/>
      <c r="G242" s="105">
        <f>+'Function-Classif'!F242</f>
        <v>790500.34303623124</v>
      </c>
      <c r="H242" s="21">
        <f>+'Function-Classif'!S242</f>
        <v>161183.01994508752</v>
      </c>
      <c r="I242" s="21">
        <f>+'Function-Classif'!T242</f>
        <v>0</v>
      </c>
      <c r="J242" s="21">
        <f>+'Function-Classif'!U242</f>
        <v>629317.32309114363</v>
      </c>
      <c r="K242" s="24"/>
      <c r="L242" s="47">
        <f t="shared" si="512"/>
        <v>81194.446085414515</v>
      </c>
      <c r="M242" s="47">
        <f t="shared" si="512"/>
        <v>0</v>
      </c>
      <c r="N242" s="47">
        <f t="shared" si="512"/>
        <v>503294.95085795131</v>
      </c>
      <c r="O242" s="47"/>
      <c r="P242" s="47">
        <f t="shared" si="513"/>
        <v>19752.428944334533</v>
      </c>
      <c r="Q242" s="47">
        <f t="shared" si="513"/>
        <v>0</v>
      </c>
      <c r="R242" s="47">
        <f t="shared" si="513"/>
        <v>97379.167173717302</v>
      </c>
      <c r="S242" s="47"/>
      <c r="T242" s="47">
        <f t="shared" si="514"/>
        <v>1854.8126358538711</v>
      </c>
      <c r="U242" s="47">
        <f t="shared" si="514"/>
        <v>0</v>
      </c>
      <c r="V242" s="47">
        <f t="shared" si="514"/>
        <v>692.98618888999465</v>
      </c>
      <c r="W242" s="24"/>
      <c r="X242" s="47">
        <f t="shared" si="515"/>
        <v>15667.726387631441</v>
      </c>
      <c r="Y242" s="47">
        <f t="shared" si="515"/>
        <v>0</v>
      </c>
      <c r="Z242" s="47">
        <f t="shared" si="515"/>
        <v>4827.14664947042</v>
      </c>
      <c r="AB242" s="47">
        <f t="shared" si="516"/>
        <v>1232.128867432818</v>
      </c>
      <c r="AC242" s="47">
        <f t="shared" si="516"/>
        <v>0</v>
      </c>
      <c r="AD242" s="47">
        <f t="shared" si="516"/>
        <v>185.45333563366259</v>
      </c>
      <c r="AF242" s="47">
        <f t="shared" si="517"/>
        <v>12109.584132283069</v>
      </c>
      <c r="AG242" s="47">
        <f t="shared" si="517"/>
        <v>0</v>
      </c>
      <c r="AH242" s="47">
        <f t="shared" si="517"/>
        <v>662.48648220580048</v>
      </c>
      <c r="AJ242" s="47">
        <f t="shared" si="518"/>
        <v>28056.499274236408</v>
      </c>
      <c r="AK242" s="47">
        <f t="shared" si="518"/>
        <v>0</v>
      </c>
      <c r="AL242" s="47">
        <f t="shared" si="518"/>
        <v>296.93973393366787</v>
      </c>
      <c r="AN242" s="47">
        <f t="shared" si="519"/>
        <v>0</v>
      </c>
      <c r="AO242" s="47">
        <f t="shared" si="519"/>
        <v>0</v>
      </c>
      <c r="AP242" s="47">
        <f t="shared" si="519"/>
        <v>0</v>
      </c>
      <c r="AR242" s="47">
        <f t="shared" si="520"/>
        <v>0</v>
      </c>
      <c r="AS242" s="47">
        <f t="shared" si="520"/>
        <v>0</v>
      </c>
      <c r="AT242" s="47">
        <f t="shared" si="520"/>
        <v>0</v>
      </c>
      <c r="AV242" s="47">
        <f t="shared" si="521"/>
        <v>1301.4997054531029</v>
      </c>
      <c r="AW242" s="47">
        <f t="shared" si="521"/>
        <v>0</v>
      </c>
      <c r="AX242" s="47">
        <f t="shared" si="521"/>
        <v>21876.913068941703</v>
      </c>
      <c r="AZ242" s="47">
        <f t="shared" si="522"/>
        <v>5.4515276541210804</v>
      </c>
      <c r="BA242" s="47">
        <f t="shared" si="522"/>
        <v>0</v>
      </c>
      <c r="BB242" s="47">
        <f t="shared" si="522"/>
        <v>0.51938256615326561</v>
      </c>
      <c r="BD242" s="47">
        <f t="shared" si="523"/>
        <v>8.4423847937718772</v>
      </c>
      <c r="BE242" s="47">
        <f t="shared" si="523"/>
        <v>0</v>
      </c>
      <c r="BF242" s="47">
        <f t="shared" si="523"/>
        <v>100.76021783373355</v>
      </c>
      <c r="BH242" s="44">
        <f t="shared" si="475"/>
        <v>0</v>
      </c>
      <c r="BI242" s="44">
        <f t="shared" si="476"/>
        <v>0</v>
      </c>
      <c r="BJ242" s="44">
        <f t="shared" si="477"/>
        <v>0</v>
      </c>
      <c r="BK242" s="44">
        <f t="shared" si="478"/>
        <v>0</v>
      </c>
    </row>
    <row r="243" spans="2:63" x14ac:dyDescent="0.25">
      <c r="B243" s="6">
        <v>595</v>
      </c>
      <c r="C243" s="6" t="s">
        <v>389</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2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2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25">
      <c r="B246" s="30">
        <v>598</v>
      </c>
      <c r="C246" s="30" t="s">
        <v>164</v>
      </c>
      <c r="D246" s="47" t="str">
        <f>INDEX(Alloc,$E246,D$1)</f>
        <v>Dist</v>
      </c>
      <c r="E246" s="94">
        <v>26</v>
      </c>
      <c r="F246" s="94"/>
      <c r="G246" s="105">
        <f>+'Function-Classif'!F246</f>
        <v>550313.71965749969</v>
      </c>
      <c r="H246" s="31">
        <f>+'Function-Classif'!S246</f>
        <v>224541.90921539548</v>
      </c>
      <c r="I246" s="31">
        <f>+'Function-Classif'!T246</f>
        <v>0</v>
      </c>
      <c r="J246" s="31">
        <f>+'Function-Classif'!U246</f>
        <v>325771.81044210418</v>
      </c>
      <c r="K246" s="65"/>
      <c r="L246" s="47">
        <f t="shared" si="528"/>
        <v>129887.61442712403</v>
      </c>
      <c r="M246" s="47">
        <f t="shared" si="528"/>
        <v>0</v>
      </c>
      <c r="N246" s="47">
        <f t="shared" si="528"/>
        <v>223832.10705287958</v>
      </c>
      <c r="O246" s="47"/>
      <c r="P246" s="47">
        <f t="shared" si="529"/>
        <v>28218.527286890028</v>
      </c>
      <c r="Q246" s="47">
        <f t="shared" si="529"/>
        <v>0</v>
      </c>
      <c r="R246" s="47">
        <f t="shared" si="529"/>
        <v>50542.206049007487</v>
      </c>
      <c r="S246" s="47"/>
      <c r="T246" s="47">
        <f t="shared" si="530"/>
        <v>2421.8597130924354</v>
      </c>
      <c r="U246" s="47">
        <f t="shared" si="530"/>
        <v>0</v>
      </c>
      <c r="V246" s="47">
        <f t="shared" si="530"/>
        <v>465.77007783871005</v>
      </c>
      <c r="W246" s="24"/>
      <c r="X246" s="47">
        <f t="shared" si="531"/>
        <v>19831.60811234044</v>
      </c>
      <c r="Y246" s="47">
        <f t="shared" si="531"/>
        <v>0</v>
      </c>
      <c r="Z246" s="47">
        <f t="shared" si="531"/>
        <v>3743.6113177694474</v>
      </c>
      <c r="AB246" s="47">
        <f t="shared" si="532"/>
        <v>1159.2786543941602</v>
      </c>
      <c r="AC246" s="47">
        <f t="shared" si="532"/>
        <v>0</v>
      </c>
      <c r="AD246" s="47">
        <f t="shared" si="532"/>
        <v>408.27650966203095</v>
      </c>
      <c r="AF246" s="47">
        <f t="shared" si="533"/>
        <v>14975.51350475968</v>
      </c>
      <c r="AG246" s="47">
        <f t="shared" si="533"/>
        <v>0</v>
      </c>
      <c r="AH246" s="47">
        <f t="shared" si="533"/>
        <v>598.24711280003123</v>
      </c>
      <c r="AJ246" s="47">
        <f t="shared" si="534"/>
        <v>26397.645234475411</v>
      </c>
      <c r="AK246" s="47">
        <f t="shared" si="534"/>
        <v>0</v>
      </c>
      <c r="AL246" s="47">
        <f t="shared" si="534"/>
        <v>880.31466334467143</v>
      </c>
      <c r="AN246" s="47">
        <f t="shared" si="535"/>
        <v>0</v>
      </c>
      <c r="AO246" s="47">
        <f t="shared" si="535"/>
        <v>0</v>
      </c>
      <c r="AP246" s="47">
        <f t="shared" si="535"/>
        <v>553.19272390495428</v>
      </c>
      <c r="AR246" s="47">
        <f t="shared" si="536"/>
        <v>0</v>
      </c>
      <c r="AS246" s="47">
        <f t="shared" si="536"/>
        <v>0</v>
      </c>
      <c r="AT246" s="47">
        <f t="shared" si="536"/>
        <v>23.413545406260507</v>
      </c>
      <c r="AV246" s="47">
        <f t="shared" si="537"/>
        <v>1632.4382658215743</v>
      </c>
      <c r="AW246" s="47">
        <f t="shared" si="537"/>
        <v>0</v>
      </c>
      <c r="AX246" s="47">
        <f t="shared" si="537"/>
        <v>44657.604857111481</v>
      </c>
      <c r="AZ246" s="47">
        <f t="shared" si="538"/>
        <v>6.8377136871295585</v>
      </c>
      <c r="BA246" s="47">
        <f t="shared" si="538"/>
        <v>0</v>
      </c>
      <c r="BB246" s="47">
        <f t="shared" si="538"/>
        <v>0.34393093527902485</v>
      </c>
      <c r="BD246" s="47">
        <f t="shared" si="539"/>
        <v>10.586302810607597</v>
      </c>
      <c r="BE246" s="47">
        <f t="shared" si="539"/>
        <v>0</v>
      </c>
      <c r="BF246" s="47">
        <f t="shared" si="539"/>
        <v>66.722601444130845</v>
      </c>
      <c r="BH246" s="44">
        <f t="shared" si="475"/>
        <v>0</v>
      </c>
      <c r="BI246" s="44">
        <f t="shared" si="476"/>
        <v>0</v>
      </c>
      <c r="BJ246" s="44">
        <f t="shared" si="477"/>
        <v>0</v>
      </c>
      <c r="BK246" s="44">
        <f t="shared" si="478"/>
        <v>0</v>
      </c>
    </row>
    <row r="247" spans="2:63" x14ac:dyDescent="0.25">
      <c r="B247" s="6" t="s">
        <v>165</v>
      </c>
      <c r="C247" s="6"/>
      <c r="D247" s="6"/>
      <c r="E247" s="93"/>
      <c r="F247" s="93"/>
      <c r="G247" s="105">
        <f>+'Function-Classif'!F247</f>
        <v>34392454.215919353</v>
      </c>
      <c r="H247" s="24">
        <f>SUM(H238:H246)</f>
        <v>14089682.545109505</v>
      </c>
      <c r="I247" s="24">
        <f t="shared" ref="I247:J247" si="540">SUM(I238:I246)</f>
        <v>0</v>
      </c>
      <c r="J247" s="24">
        <f t="shared" si="540"/>
        <v>20302771.670809839</v>
      </c>
      <c r="K247" s="24"/>
      <c r="L247" s="24">
        <f t="shared" ref="L247:BF247" si="541">SUM(L238:L246)</f>
        <v>8265336.4303096924</v>
      </c>
      <c r="M247" s="24">
        <f t="shared" si="541"/>
        <v>0</v>
      </c>
      <c r="N247" s="24">
        <f t="shared" si="541"/>
        <v>15995586.126839772</v>
      </c>
      <c r="O247" s="24">
        <f t="shared" si="541"/>
        <v>0</v>
      </c>
      <c r="P247" s="24">
        <f t="shared" si="541"/>
        <v>1822699.5732717263</v>
      </c>
      <c r="Q247" s="24">
        <f t="shared" si="541"/>
        <v>0</v>
      </c>
      <c r="R247" s="24">
        <f t="shared" si="541"/>
        <v>3254914.5525376219</v>
      </c>
      <c r="S247" s="24">
        <f t="shared" si="541"/>
        <v>0</v>
      </c>
      <c r="T247" s="24">
        <f t="shared" si="541"/>
        <v>158474.68860203912</v>
      </c>
      <c r="U247" s="24">
        <f t="shared" si="541"/>
        <v>0</v>
      </c>
      <c r="V247" s="24">
        <f t="shared" si="541"/>
        <v>27748.292276495016</v>
      </c>
      <c r="W247" s="24">
        <f t="shared" si="541"/>
        <v>0</v>
      </c>
      <c r="X247" s="24">
        <f t="shared" si="541"/>
        <v>1030720.6604485655</v>
      </c>
      <c r="Y247" s="24">
        <f t="shared" si="541"/>
        <v>0</v>
      </c>
      <c r="Z247" s="24">
        <f t="shared" si="541"/>
        <v>192773.90707428596</v>
      </c>
      <c r="AA247" s="24">
        <f t="shared" si="541"/>
        <v>0</v>
      </c>
      <c r="AB247" s="24">
        <f t="shared" si="541"/>
        <v>80261.886578182646</v>
      </c>
      <c r="AC247" s="24">
        <f t="shared" si="541"/>
        <v>0</v>
      </c>
      <c r="AD247" s="24">
        <f t="shared" si="541"/>
        <v>23336.997105059691</v>
      </c>
      <c r="AE247" s="24">
        <f t="shared" si="541"/>
        <v>0</v>
      </c>
      <c r="AF247" s="24">
        <f t="shared" si="541"/>
        <v>795943.95898229838</v>
      </c>
      <c r="AG247" s="24">
        <f t="shared" si="541"/>
        <v>0</v>
      </c>
      <c r="AH247" s="24">
        <f t="shared" si="541"/>
        <v>30693.575782713684</v>
      </c>
      <c r="AI247" s="24">
        <f t="shared" si="541"/>
        <v>0</v>
      </c>
      <c r="AJ247" s="24">
        <f t="shared" si="541"/>
        <v>1827623.4102212605</v>
      </c>
      <c r="AK247" s="24">
        <f t="shared" si="541"/>
        <v>0</v>
      </c>
      <c r="AL247" s="24">
        <f t="shared" si="541"/>
        <v>49380.290391633695</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107474.76428180655</v>
      </c>
      <c r="AW247" s="24">
        <f t="shared" si="541"/>
        <v>0</v>
      </c>
      <c r="AX247" s="24">
        <f t="shared" si="541"/>
        <v>693153.38531833864</v>
      </c>
      <c r="AY247" s="24">
        <f t="shared" si="541"/>
        <v>0</v>
      </c>
      <c r="AZ247" s="24">
        <f t="shared" si="541"/>
        <v>450.17424679204044</v>
      </c>
      <c r="BA247" s="24">
        <f t="shared" si="541"/>
        <v>0</v>
      </c>
      <c r="BB247" s="24">
        <f t="shared" si="541"/>
        <v>23.658785244351122</v>
      </c>
      <c r="BC247" s="24">
        <f t="shared" si="541"/>
        <v>0</v>
      </c>
      <c r="BD247" s="24">
        <f t="shared" si="541"/>
        <v>696.99816714742428</v>
      </c>
      <c r="BE247" s="24">
        <f t="shared" si="541"/>
        <v>0</v>
      </c>
      <c r="BF247" s="24">
        <f t="shared" si="541"/>
        <v>4589.8043374041181</v>
      </c>
      <c r="BH247" s="44">
        <f t="shared" si="475"/>
        <v>0</v>
      </c>
      <c r="BI247" s="44">
        <f t="shared" si="476"/>
        <v>0</v>
      </c>
      <c r="BJ247" s="44">
        <f t="shared" si="477"/>
        <v>0</v>
      </c>
      <c r="BK247" s="44">
        <f t="shared" si="478"/>
        <v>0</v>
      </c>
    </row>
    <row r="248" spans="2:63" x14ac:dyDescent="0.2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25">
      <c r="B249" s="6" t="s">
        <v>240</v>
      </c>
      <c r="C249" s="6"/>
      <c r="D249" s="6"/>
      <c r="E249" s="93"/>
      <c r="F249" s="93"/>
      <c r="G249" s="105">
        <f>+'Function-Classif'!F249</f>
        <v>58098349.245295174</v>
      </c>
      <c r="H249" s="24">
        <f>H247+H235</f>
        <v>21321656.820674501</v>
      </c>
      <c r="I249" s="24">
        <f t="shared" ref="I249:J249" si="542">I247+I235</f>
        <v>0</v>
      </c>
      <c r="J249" s="24">
        <f t="shared" si="542"/>
        <v>36776692.424620658</v>
      </c>
      <c r="K249" s="24"/>
      <c r="L249" s="24">
        <f t="shared" ref="L249:BF249" si="543">L247+L235</f>
        <v>12252630.841860246</v>
      </c>
      <c r="M249" s="24">
        <f t="shared" si="543"/>
        <v>0</v>
      </c>
      <c r="N249" s="24">
        <f t="shared" si="543"/>
        <v>27130928.291943371</v>
      </c>
      <c r="O249" s="24">
        <f t="shared" si="543"/>
        <v>0</v>
      </c>
      <c r="P249" s="24">
        <f t="shared" si="543"/>
        <v>2728608.7117724195</v>
      </c>
      <c r="Q249" s="24">
        <f t="shared" si="543"/>
        <v>0</v>
      </c>
      <c r="R249" s="24">
        <f t="shared" si="543"/>
        <v>6555128.8641867917</v>
      </c>
      <c r="S249" s="24">
        <f t="shared" si="543"/>
        <v>0</v>
      </c>
      <c r="T249" s="24">
        <f t="shared" si="543"/>
        <v>239219.4694724312</v>
      </c>
      <c r="U249" s="24">
        <f t="shared" si="543"/>
        <v>0</v>
      </c>
      <c r="V249" s="24">
        <f t="shared" si="543"/>
        <v>83441.166079005081</v>
      </c>
      <c r="W249" s="24">
        <f t="shared" si="543"/>
        <v>0</v>
      </c>
      <c r="X249" s="24">
        <f t="shared" si="543"/>
        <v>1670498.1981048919</v>
      </c>
      <c r="Y249" s="24">
        <f t="shared" si="543"/>
        <v>0</v>
      </c>
      <c r="Z249" s="24">
        <f t="shared" si="543"/>
        <v>850271.84237518278</v>
      </c>
      <c r="AA249" s="24">
        <f t="shared" si="543"/>
        <v>0</v>
      </c>
      <c r="AB249" s="24">
        <f t="shared" si="543"/>
        <v>125374.56715620231</v>
      </c>
      <c r="AC249" s="24">
        <f t="shared" si="543"/>
        <v>0</v>
      </c>
      <c r="AD249" s="24">
        <f t="shared" si="543"/>
        <v>159965.21456172701</v>
      </c>
      <c r="AE249" s="24">
        <f t="shared" si="543"/>
        <v>0</v>
      </c>
      <c r="AF249" s="24">
        <f t="shared" si="543"/>
        <v>1285850.89952556</v>
      </c>
      <c r="AG249" s="24">
        <f t="shared" si="543"/>
        <v>0</v>
      </c>
      <c r="AH249" s="24">
        <f t="shared" si="543"/>
        <v>150608.48401737906</v>
      </c>
      <c r="AI249" s="24">
        <f t="shared" si="543"/>
        <v>0</v>
      </c>
      <c r="AJ249" s="24">
        <f t="shared" si="543"/>
        <v>2854873.0132057313</v>
      </c>
      <c r="AK249" s="24">
        <f t="shared" si="543"/>
        <v>0</v>
      </c>
      <c r="AL249" s="24">
        <f t="shared" si="543"/>
        <v>352220.53395904053</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162862.71610812232</v>
      </c>
      <c r="AW249" s="24">
        <f t="shared" si="543"/>
        <v>0</v>
      </c>
      <c r="AX249" s="24">
        <f t="shared" si="543"/>
        <v>1233026.5593280606</v>
      </c>
      <c r="AY249" s="24">
        <f t="shared" si="543"/>
        <v>0</v>
      </c>
      <c r="AZ249" s="24">
        <f t="shared" si="543"/>
        <v>682.17503005857702</v>
      </c>
      <c r="BA249" s="24">
        <f t="shared" si="543"/>
        <v>0</v>
      </c>
      <c r="BB249" s="24">
        <f t="shared" si="543"/>
        <v>85.066455569062356</v>
      </c>
      <c r="BC249" s="24">
        <f t="shared" si="543"/>
        <v>0</v>
      </c>
      <c r="BD249" s="24">
        <f t="shared" si="543"/>
        <v>1056.2284388476955</v>
      </c>
      <c r="BE249" s="24">
        <f t="shared" si="543"/>
        <v>0</v>
      </c>
      <c r="BF249" s="24">
        <f t="shared" si="543"/>
        <v>16502.892380398098</v>
      </c>
      <c r="BH249" s="44">
        <f t="shared" si="475"/>
        <v>0</v>
      </c>
      <c r="BI249" s="44">
        <f t="shared" si="476"/>
        <v>0</v>
      </c>
      <c r="BJ249" s="44">
        <f t="shared" si="477"/>
        <v>0</v>
      </c>
      <c r="BK249" s="44">
        <f t="shared" si="478"/>
        <v>0</v>
      </c>
    </row>
    <row r="250" spans="2:63" x14ac:dyDescent="0.2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2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2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2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2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2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2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2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2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2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2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2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2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2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2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2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2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2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2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2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2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2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2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25">
      <c r="B273" s="6">
        <v>920</v>
      </c>
      <c r="C273" s="6" t="s">
        <v>185</v>
      </c>
      <c r="D273" s="47" t="str">
        <f t="shared" ref="D273:D280" si="614">INDEX(Alloc,$E273,D$1)</f>
        <v>LBSUB7</v>
      </c>
      <c r="E273" s="93">
        <v>35</v>
      </c>
      <c r="F273" s="93"/>
      <c r="G273" s="105">
        <f>+'Function-Classif'!F273</f>
        <v>33809231.790585563</v>
      </c>
      <c r="H273" s="21">
        <f>+'Function-Classif'!S273</f>
        <v>15352917.348098459</v>
      </c>
      <c r="I273" s="21">
        <f>+'Function-Classif'!T273</f>
        <v>7680250.7495813007</v>
      </c>
      <c r="J273" s="21">
        <f>+'Function-Classif'!U273</f>
        <v>10776063.692905802</v>
      </c>
      <c r="K273" s="47"/>
      <c r="L273" s="47">
        <f t="shared" ref="L273:N276" si="615">INDEX(Alloc,$E273,L$1)*$G273</f>
        <v>5907966.6757727135</v>
      </c>
      <c r="M273" s="47">
        <f t="shared" si="615"/>
        <v>2579367.0095172743</v>
      </c>
      <c r="N273" s="47">
        <f t="shared" si="615"/>
        <v>7217088.8875323553</v>
      </c>
      <c r="O273" s="47"/>
      <c r="P273" s="47">
        <f t="shared" ref="P273:R276" si="616">INDEX(Alloc,$E273,P$1)*$G273</f>
        <v>1630050.7341646762</v>
      </c>
      <c r="Q273" s="47">
        <f t="shared" si="616"/>
        <v>769402.04979976313</v>
      </c>
      <c r="R273" s="47">
        <f t="shared" si="616"/>
        <v>2411758.8093258436</v>
      </c>
      <c r="S273" s="47"/>
      <c r="T273" s="47">
        <f t="shared" ref="T273:V276" si="617">INDEX(Alloc,$E273,T$1)*$G273</f>
        <v>139637.11351591791</v>
      </c>
      <c r="U273" s="47">
        <f t="shared" si="617"/>
        <v>64311.819566696475</v>
      </c>
      <c r="V273" s="47">
        <f t="shared" si="617"/>
        <v>67844.527952916425</v>
      </c>
      <c r="W273" s="24"/>
      <c r="X273" s="47">
        <f t="shared" ref="X273:Z276" si="618">INDEX(Alloc,$E273,X$1)*$G273</f>
        <v>1688245.8269599779</v>
      </c>
      <c r="Y273" s="47">
        <f t="shared" si="618"/>
        <v>908220.60652363615</v>
      </c>
      <c r="Z273" s="47">
        <f t="shared" si="618"/>
        <v>356985.40272705239</v>
      </c>
      <c r="AB273" s="47">
        <f t="shared" ref="AB273:AD276" si="619">INDEX(Alloc,$E273,AB$1)*$G273</f>
        <v>128768.29585393489</v>
      </c>
      <c r="AC273" s="47">
        <f t="shared" si="619"/>
        <v>70092.219011664434</v>
      </c>
      <c r="AD273" s="47">
        <f t="shared" si="619"/>
        <v>38245.487301092624</v>
      </c>
      <c r="AF273" s="47">
        <f t="shared" ref="AF273:AH276" si="620">INDEX(Alloc,$E273,AF$1)*$G273</f>
        <v>1303871.6970256895</v>
      </c>
      <c r="AG273" s="47">
        <f t="shared" si="620"/>
        <v>707235.78063717717</v>
      </c>
      <c r="AH273" s="47">
        <f t="shared" si="620"/>
        <v>169133.12344700642</v>
      </c>
      <c r="AJ273" s="47">
        <f t="shared" ref="AJ273:AL276" si="621">INDEX(Alloc,$E273,AJ$1)*$G273</f>
        <v>3079146.1973235542</v>
      </c>
      <c r="AK273" s="47">
        <f t="shared" si="621"/>
        <v>1699736.3110328622</v>
      </c>
      <c r="AL273" s="47">
        <f t="shared" si="621"/>
        <v>130663.36024253668</v>
      </c>
      <c r="AN273" s="47">
        <f t="shared" ref="AN273:AP276" si="622">INDEX(Alloc,$E273,AN$1)*$G273</f>
        <v>976042.90108806849</v>
      </c>
      <c r="AO273" s="47">
        <f t="shared" si="622"/>
        <v>605314.520102771</v>
      </c>
      <c r="AP273" s="47">
        <f t="shared" si="622"/>
        <v>50687.413988864173</v>
      </c>
      <c r="AR273" s="47">
        <f t="shared" ref="AR273:AT276" si="623">INDEX(Alloc,$E273,AR$1)*$G273</f>
        <v>394663.36827856617</v>
      </c>
      <c r="AS273" s="47">
        <f t="shared" si="623"/>
        <v>223492.93541838785</v>
      </c>
      <c r="AT273" s="47">
        <f t="shared" si="623"/>
        <v>2371.4824045161176</v>
      </c>
      <c r="AV273" s="47">
        <f t="shared" ref="AV273:AX276" si="624">INDEX(Alloc,$E273,AV$1)*$G273</f>
        <v>103054.9549003236</v>
      </c>
      <c r="AW273" s="47">
        <f t="shared" si="624"/>
        <v>52258.620304227094</v>
      </c>
      <c r="AX273" s="47">
        <f t="shared" si="624"/>
        <v>327534.48332057637</v>
      </c>
      <c r="AZ273" s="47">
        <f t="shared" ref="AZ273:BB276" si="625">INDEX(Alloc,$E273,AZ$1)*$G273</f>
        <v>393.88782582479047</v>
      </c>
      <c r="BA273" s="47">
        <f t="shared" si="625"/>
        <v>188.79507012590921</v>
      </c>
      <c r="BB273" s="47">
        <f t="shared" si="625"/>
        <v>14.362226507056699</v>
      </c>
      <c r="BD273" s="47">
        <f t="shared" ref="BD273:BF276" si="626">INDEX(Alloc,$E273,BD$1)*$G273</f>
        <v>1075.6953892107956</v>
      </c>
      <c r="BE273" s="47">
        <f t="shared" si="626"/>
        <v>630.08259671245605</v>
      </c>
      <c r="BF273" s="47">
        <f t="shared" si="626"/>
        <v>3736.3524365310941</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25">
      <c r="B274" s="6">
        <v>921</v>
      </c>
      <c r="C274" s="6" t="s">
        <v>186</v>
      </c>
      <c r="D274" s="47" t="str">
        <f t="shared" si="614"/>
        <v>LBSUB7</v>
      </c>
      <c r="E274" s="93">
        <v>35</v>
      </c>
      <c r="F274" s="93"/>
      <c r="G274" s="105">
        <f>+'Function-Classif'!F274</f>
        <v>7269103.8220331799</v>
      </c>
      <c r="H274" s="21">
        <f>+'Function-Classif'!S274</f>
        <v>3300931.2623748649</v>
      </c>
      <c r="I274" s="21">
        <f>+'Function-Classif'!T274</f>
        <v>1651280.9407725292</v>
      </c>
      <c r="J274" s="21">
        <f>+'Function-Classif'!U274</f>
        <v>2316891.6188857853</v>
      </c>
      <c r="K274" s="47"/>
      <c r="L274" s="47">
        <f t="shared" si="615"/>
        <v>1270233.6275875582</v>
      </c>
      <c r="M274" s="47">
        <f t="shared" si="615"/>
        <v>554572.9847824967</v>
      </c>
      <c r="N274" s="47">
        <f t="shared" si="615"/>
        <v>1551699.510395945</v>
      </c>
      <c r="O274" s="47"/>
      <c r="P274" s="47">
        <f t="shared" si="616"/>
        <v>350466.64459036558</v>
      </c>
      <c r="Q274" s="47">
        <f t="shared" si="616"/>
        <v>165424.14851428234</v>
      </c>
      <c r="R274" s="47">
        <f t="shared" si="616"/>
        <v>518536.63186675572</v>
      </c>
      <c r="S274" s="47"/>
      <c r="T274" s="47">
        <f t="shared" si="617"/>
        <v>30022.470840017271</v>
      </c>
      <c r="U274" s="47">
        <f t="shared" si="617"/>
        <v>13827.26754366414</v>
      </c>
      <c r="V274" s="47">
        <f t="shared" si="617"/>
        <v>14586.812279594838</v>
      </c>
      <c r="W274" s="24"/>
      <c r="X274" s="47">
        <f t="shared" si="618"/>
        <v>362978.79435118026</v>
      </c>
      <c r="Y274" s="47">
        <f t="shared" si="618"/>
        <v>195270.62676320909</v>
      </c>
      <c r="Z274" s="47">
        <f t="shared" si="618"/>
        <v>76753.117948567466</v>
      </c>
      <c r="AB274" s="47">
        <f t="shared" si="619"/>
        <v>27685.636791344725</v>
      </c>
      <c r="AC274" s="47">
        <f t="shared" si="619"/>
        <v>15070.073767672915</v>
      </c>
      <c r="AD274" s="47">
        <f t="shared" si="619"/>
        <v>8222.9143695985422</v>
      </c>
      <c r="AF274" s="47">
        <f t="shared" si="620"/>
        <v>280337.0036621046</v>
      </c>
      <c r="AG274" s="47">
        <f t="shared" si="620"/>
        <v>152058.18185847887</v>
      </c>
      <c r="AH274" s="47">
        <f t="shared" si="620"/>
        <v>36364.216782452677</v>
      </c>
      <c r="AJ274" s="47">
        <f t="shared" si="621"/>
        <v>662027.26906667522</v>
      </c>
      <c r="AK274" s="47">
        <f t="shared" si="621"/>
        <v>365449.28886606806</v>
      </c>
      <c r="AL274" s="47">
        <f t="shared" si="621"/>
        <v>28093.082304319087</v>
      </c>
      <c r="AN274" s="47">
        <f t="shared" si="622"/>
        <v>209852.65878603241</v>
      </c>
      <c r="AO274" s="47">
        <f t="shared" si="622"/>
        <v>130144.75214537328</v>
      </c>
      <c r="AP274" s="47">
        <f t="shared" si="622"/>
        <v>10897.972395161871</v>
      </c>
      <c r="AR274" s="47">
        <f t="shared" si="623"/>
        <v>84854.013144689859</v>
      </c>
      <c r="AS274" s="47">
        <f t="shared" si="623"/>
        <v>48051.767668367967</v>
      </c>
      <c r="AT274" s="47">
        <f t="shared" si="623"/>
        <v>509.87706308525924</v>
      </c>
      <c r="AV274" s="47">
        <f t="shared" si="624"/>
        <v>22157.177991663113</v>
      </c>
      <c r="AW274" s="47">
        <f t="shared" si="624"/>
        <v>11235.787282614818</v>
      </c>
      <c r="AX274" s="47">
        <f t="shared" si="624"/>
        <v>70421.066627613807</v>
      </c>
      <c r="AZ274" s="47">
        <f t="shared" si="625"/>
        <v>84.687268787710423</v>
      </c>
      <c r="BA274" s="47">
        <f t="shared" si="625"/>
        <v>40.59160451600134</v>
      </c>
      <c r="BB274" s="47">
        <f t="shared" si="625"/>
        <v>3.0879292449473286</v>
      </c>
      <c r="BD274" s="47">
        <f t="shared" si="626"/>
        <v>231.27829444598675</v>
      </c>
      <c r="BE274" s="47">
        <f t="shared" si="626"/>
        <v>135.46997578437964</v>
      </c>
      <c r="BF274" s="47">
        <f t="shared" si="626"/>
        <v>803.32892344552033</v>
      </c>
      <c r="BH274" s="44">
        <f t="shared" si="627"/>
        <v>0</v>
      </c>
      <c r="BI274" s="44">
        <f t="shared" si="628"/>
        <v>0</v>
      </c>
      <c r="BJ274" s="44">
        <f t="shared" si="629"/>
        <v>0</v>
      </c>
      <c r="BK274" s="44">
        <f t="shared" si="630"/>
        <v>0</v>
      </c>
    </row>
    <row r="275" spans="2:63" x14ac:dyDescent="0.25">
      <c r="B275" s="6">
        <v>922</v>
      </c>
      <c r="C275" s="6" t="s">
        <v>187</v>
      </c>
      <c r="D275" s="47" t="str">
        <f t="shared" si="614"/>
        <v>LBSUB7</v>
      </c>
      <c r="E275" s="93">
        <v>35</v>
      </c>
      <c r="F275" s="93"/>
      <c r="G275" s="105">
        <f>+'Function-Classif'!F275</f>
        <v>-4414265.7425975818</v>
      </c>
      <c r="H275" s="21">
        <f>+'Function-Classif'!S275</f>
        <v>-2004537.0305489972</v>
      </c>
      <c r="I275" s="21">
        <f>+'Function-Classif'!T275</f>
        <v>-1002763.6235105641</v>
      </c>
      <c r="J275" s="21">
        <f>+'Function-Classif'!U275</f>
        <v>-1406965.0885380204</v>
      </c>
      <c r="K275" s="47"/>
      <c r="L275" s="47">
        <f t="shared" si="615"/>
        <v>-771367.27231210249</v>
      </c>
      <c r="M275" s="47">
        <f t="shared" si="615"/>
        <v>-336772.26084944629</v>
      </c>
      <c r="N275" s="47">
        <f t="shared" si="615"/>
        <v>-942291.39646961493</v>
      </c>
      <c r="O275" s="47"/>
      <c r="P275" s="47">
        <f t="shared" si="616"/>
        <v>-212825.80920761422</v>
      </c>
      <c r="Q275" s="47">
        <f t="shared" si="616"/>
        <v>-100456.14558036753</v>
      </c>
      <c r="R275" s="47">
        <f t="shared" si="616"/>
        <v>-314888.67766523769</v>
      </c>
      <c r="S275" s="47"/>
      <c r="T275" s="47">
        <f t="shared" si="617"/>
        <v>-18231.568537447994</v>
      </c>
      <c r="U275" s="47">
        <f t="shared" si="617"/>
        <v>-8396.8030896353066</v>
      </c>
      <c r="V275" s="47">
        <f t="shared" si="617"/>
        <v>-8858.0473351262754</v>
      </c>
      <c r="W275" s="24"/>
      <c r="X275" s="47">
        <f t="shared" si="618"/>
        <v>-220423.98848908255</v>
      </c>
      <c r="Y275" s="47">
        <f t="shared" si="618"/>
        <v>-118580.84013653504</v>
      </c>
      <c r="Z275" s="47">
        <f t="shared" si="618"/>
        <v>-46609.41258961791</v>
      </c>
      <c r="AB275" s="47">
        <f t="shared" si="619"/>
        <v>-16812.493127364556</v>
      </c>
      <c r="AC275" s="47">
        <f t="shared" si="619"/>
        <v>-9151.5146845777672</v>
      </c>
      <c r="AD275" s="47">
        <f t="shared" si="619"/>
        <v>-4993.4806400769758</v>
      </c>
      <c r="AF275" s="47">
        <f t="shared" si="620"/>
        <v>-170238.5963861437</v>
      </c>
      <c r="AG275" s="47">
        <f t="shared" si="620"/>
        <v>-92339.473956201327</v>
      </c>
      <c r="AH275" s="47">
        <f t="shared" si="620"/>
        <v>-22082.683137998549</v>
      </c>
      <c r="AJ275" s="47">
        <f t="shared" si="621"/>
        <v>-402025.3893813648</v>
      </c>
      <c r="AK275" s="47">
        <f t="shared" si="621"/>
        <v>-221924.23110101078</v>
      </c>
      <c r="AL275" s="47">
        <f t="shared" si="621"/>
        <v>-17059.920157426532</v>
      </c>
      <c r="AN275" s="47">
        <f t="shared" si="622"/>
        <v>-127435.98459336656</v>
      </c>
      <c r="AO275" s="47">
        <f t="shared" si="622"/>
        <v>-79032.234927343176</v>
      </c>
      <c r="AP275" s="47">
        <f t="shared" si="622"/>
        <v>-6617.9473268661732</v>
      </c>
      <c r="AR275" s="47">
        <f t="shared" si="623"/>
        <v>-51528.795366931772</v>
      </c>
      <c r="AS275" s="47">
        <f t="shared" si="623"/>
        <v>-29180.113131250666</v>
      </c>
      <c r="AT275" s="47">
        <f t="shared" si="623"/>
        <v>-309.63003247957357</v>
      </c>
      <c r="AV275" s="47">
        <f t="shared" si="624"/>
        <v>-13455.258606263598</v>
      </c>
      <c r="AW275" s="47">
        <f t="shared" si="624"/>
        <v>-6823.0901782453284</v>
      </c>
      <c r="AX275" s="47">
        <f t="shared" si="624"/>
        <v>-42764.185184592694</v>
      </c>
      <c r="AZ275" s="47">
        <f t="shared" si="625"/>
        <v>-51.427537506154664</v>
      </c>
      <c r="BA275" s="47">
        <f t="shared" si="625"/>
        <v>-24.649823917625167</v>
      </c>
      <c r="BB275" s="47">
        <f t="shared" si="625"/>
        <v>-1.875188553535285</v>
      </c>
      <c r="BD275" s="47">
        <f t="shared" si="626"/>
        <v>-140.44700380875312</v>
      </c>
      <c r="BE275" s="47">
        <f t="shared" si="626"/>
        <v>-82.266052032841841</v>
      </c>
      <c r="BF275" s="47">
        <f t="shared" si="626"/>
        <v>-487.8328104290996</v>
      </c>
      <c r="BH275" s="44">
        <f t="shared" si="627"/>
        <v>0</v>
      </c>
      <c r="BI275" s="44">
        <f t="shared" si="628"/>
        <v>0</v>
      </c>
      <c r="BJ275" s="44">
        <f t="shared" si="629"/>
        <v>0</v>
      </c>
      <c r="BK275" s="44">
        <f t="shared" si="630"/>
        <v>0</v>
      </c>
    </row>
    <row r="276" spans="2:63" x14ac:dyDescent="0.25">
      <c r="B276" s="6">
        <v>923</v>
      </c>
      <c r="C276" s="6" t="s">
        <v>188</v>
      </c>
      <c r="D276" s="47" t="str">
        <f t="shared" si="614"/>
        <v>LBSUB7</v>
      </c>
      <c r="E276" s="93">
        <v>35</v>
      </c>
      <c r="F276" s="93"/>
      <c r="G276" s="105">
        <f>+'Function-Classif'!F276</f>
        <v>19133212.797257014</v>
      </c>
      <c r="H276" s="21">
        <f>+'Function-Classif'!S276</f>
        <v>8688474.0978250727</v>
      </c>
      <c r="I276" s="21">
        <f>+'Function-Classif'!T276</f>
        <v>4346383.0482226592</v>
      </c>
      <c r="J276" s="21">
        <f>+'Function-Classif'!U276</f>
        <v>6098355.6512092818</v>
      </c>
      <c r="K276" s="47"/>
      <c r="L276" s="47">
        <f t="shared" si="615"/>
        <v>3343417.68860122</v>
      </c>
      <c r="M276" s="47">
        <f t="shared" si="615"/>
        <v>1459707.1646289458</v>
      </c>
      <c r="N276" s="47">
        <f t="shared" si="615"/>
        <v>4084271.9620836391</v>
      </c>
      <c r="O276" s="47"/>
      <c r="P276" s="47">
        <f t="shared" si="616"/>
        <v>922473.12095929787</v>
      </c>
      <c r="Q276" s="47">
        <f t="shared" si="616"/>
        <v>435417.55803998536</v>
      </c>
      <c r="R276" s="47">
        <f t="shared" si="616"/>
        <v>1364854.8656861202</v>
      </c>
      <c r="S276" s="47"/>
      <c r="T276" s="47">
        <f t="shared" si="617"/>
        <v>79022.990638868883</v>
      </c>
      <c r="U276" s="47">
        <f t="shared" si="617"/>
        <v>36395.140143084842</v>
      </c>
      <c r="V276" s="47">
        <f t="shared" si="617"/>
        <v>38394.359223922474</v>
      </c>
      <c r="W276" s="24"/>
      <c r="X276" s="47">
        <f t="shared" si="618"/>
        <v>955406.70256521518</v>
      </c>
      <c r="Y276" s="47">
        <f t="shared" si="618"/>
        <v>513977.31362560473</v>
      </c>
      <c r="Z276" s="47">
        <f t="shared" si="618"/>
        <v>202024.04237392731</v>
      </c>
      <c r="AB276" s="47">
        <f t="shared" si="619"/>
        <v>72872.143956832952</v>
      </c>
      <c r="AC276" s="47">
        <f t="shared" si="619"/>
        <v>39666.365390637351</v>
      </c>
      <c r="AD276" s="47">
        <f t="shared" si="619"/>
        <v>21643.764389534575</v>
      </c>
      <c r="AF276" s="47">
        <f t="shared" si="620"/>
        <v>737882.91890322964</v>
      </c>
      <c r="AG276" s="47">
        <f t="shared" si="620"/>
        <v>400236.62094958621</v>
      </c>
      <c r="AH276" s="47">
        <f t="shared" si="620"/>
        <v>95715.278655855727</v>
      </c>
      <c r="AJ276" s="47">
        <f t="shared" si="621"/>
        <v>1742540.6111611603</v>
      </c>
      <c r="AK276" s="47">
        <f t="shared" si="621"/>
        <v>961909.36072295555</v>
      </c>
      <c r="AL276" s="47">
        <f t="shared" si="621"/>
        <v>73944.59276123668</v>
      </c>
      <c r="AN276" s="47">
        <f t="shared" si="622"/>
        <v>552359.09060111339</v>
      </c>
      <c r="AO276" s="47">
        <f t="shared" si="622"/>
        <v>342557.66573261254</v>
      </c>
      <c r="AP276" s="47">
        <f t="shared" si="622"/>
        <v>28684.859922243249</v>
      </c>
      <c r="AR276" s="47">
        <f t="shared" si="623"/>
        <v>223346.63666208182</v>
      </c>
      <c r="AS276" s="47">
        <f t="shared" si="623"/>
        <v>126478.41035046401</v>
      </c>
      <c r="AT276" s="47">
        <f t="shared" si="623"/>
        <v>1342.0617709270866</v>
      </c>
      <c r="AV276" s="47">
        <f t="shared" si="624"/>
        <v>58320.531922546397</v>
      </c>
      <c r="AW276" s="47">
        <f t="shared" si="624"/>
        <v>29574.031997090686</v>
      </c>
      <c r="AX276" s="47">
        <f t="shared" si="624"/>
        <v>185357.2718430488</v>
      </c>
      <c r="AZ276" s="47">
        <f t="shared" si="625"/>
        <v>222.90774414617647</v>
      </c>
      <c r="BA276" s="47">
        <f t="shared" si="625"/>
        <v>106.84230491146332</v>
      </c>
      <c r="BB276" s="47">
        <f t="shared" si="625"/>
        <v>8.1278254916883395</v>
      </c>
      <c r="BD276" s="47">
        <f t="shared" si="626"/>
        <v>608.75410935925015</v>
      </c>
      <c r="BE276" s="47">
        <f t="shared" si="626"/>
        <v>356.57433677935978</v>
      </c>
      <c r="BF276" s="47">
        <f t="shared" si="626"/>
        <v>2114.464673332378</v>
      </c>
      <c r="BH276" s="44">
        <f t="shared" si="627"/>
        <v>0</v>
      </c>
      <c r="BI276" s="44">
        <f t="shared" si="628"/>
        <v>0</v>
      </c>
      <c r="BJ276" s="44">
        <f t="shared" si="629"/>
        <v>0</v>
      </c>
      <c r="BK276" s="44">
        <f t="shared" si="630"/>
        <v>0</v>
      </c>
    </row>
    <row r="277" spans="2:63" x14ac:dyDescent="0.25">
      <c r="B277" s="6">
        <v>924</v>
      </c>
      <c r="C277" s="6" t="s">
        <v>189</v>
      </c>
      <c r="D277" s="47" t="str">
        <f t="shared" si="614"/>
        <v>TUP</v>
      </c>
      <c r="E277" s="93">
        <v>34</v>
      </c>
      <c r="F277" s="93"/>
      <c r="G277" s="105">
        <f>+'Function-Classif'!F277</f>
        <v>5543868.9752872689</v>
      </c>
      <c r="H277" s="21">
        <f>+'Function-Classif'!S277</f>
        <v>4690097.1972328098</v>
      </c>
      <c r="I277" s="21">
        <f>+'Function-Classif'!T277</f>
        <v>0</v>
      </c>
      <c r="J277" s="21">
        <f>+'Function-Classif'!U277</f>
        <v>853771.77805445844</v>
      </c>
      <c r="K277" s="47"/>
      <c r="L277" s="47">
        <f t="shared" ref="L277:N279" si="631">INDEX(Alloc,$E277,L$1)*$G277</f>
        <v>1791019.7193730089</v>
      </c>
      <c r="M277" s="47">
        <f t="shared" si="631"/>
        <v>0</v>
      </c>
      <c r="N277" s="47">
        <f t="shared" si="631"/>
        <v>586611.64010744041</v>
      </c>
      <c r="O277" s="47"/>
      <c r="P277" s="47">
        <f t="shared" ref="P277:R279" si="632">INDEX(Alloc,$E277,P$1)*$G277</f>
        <v>494475.32988392422</v>
      </c>
      <c r="Q277" s="47">
        <f t="shared" si="632"/>
        <v>0</v>
      </c>
      <c r="R277" s="47">
        <f t="shared" si="632"/>
        <v>132459.30968273504</v>
      </c>
      <c r="S277" s="47"/>
      <c r="T277" s="47">
        <f t="shared" ref="T277:V279" si="633">INDEX(Alloc,$E277,T$1)*$G277</f>
        <v>42120.229173908905</v>
      </c>
      <c r="U277" s="47">
        <f t="shared" si="633"/>
        <v>0</v>
      </c>
      <c r="V277" s="47">
        <f t="shared" si="633"/>
        <v>1220.6745174828161</v>
      </c>
      <c r="W277" s="24"/>
      <c r="X277" s="47">
        <f t="shared" ref="X277:Z279" si="634">INDEX(Alloc,$E277,X$1)*$G277</f>
        <v>521881.68698595028</v>
      </c>
      <c r="Y277" s="47">
        <f t="shared" si="634"/>
        <v>0</v>
      </c>
      <c r="Z277" s="47">
        <f t="shared" si="634"/>
        <v>9811.1303331595045</v>
      </c>
      <c r="AB277" s="47">
        <f t="shared" ref="AB277:AD279" si="635">INDEX(Alloc,$E277,AB$1)*$G277</f>
        <v>39041.85706327168</v>
      </c>
      <c r="AC277" s="47">
        <f t="shared" si="635"/>
        <v>0</v>
      </c>
      <c r="AD277" s="47">
        <f t="shared" si="635"/>
        <v>1069.9973122873037</v>
      </c>
      <c r="AF277" s="47">
        <f t="shared" ref="AF277:AH279" si="636">INDEX(Alloc,$E277,AF$1)*$G277</f>
        <v>402399.21127506613</v>
      </c>
      <c r="AG277" s="47">
        <f t="shared" si="636"/>
        <v>0</v>
      </c>
      <c r="AH277" s="47">
        <f t="shared" si="636"/>
        <v>1567.8658645082548</v>
      </c>
      <c r="AJ277" s="47">
        <f t="shared" ref="AJ277:AL279" si="637">INDEX(Alloc,$E277,AJ$1)*$G277</f>
        <v>935036.32778555702</v>
      </c>
      <c r="AK277" s="47">
        <f t="shared" si="637"/>
        <v>0</v>
      </c>
      <c r="AL277" s="47">
        <f t="shared" si="637"/>
        <v>2307.0989916261146</v>
      </c>
      <c r="AN277" s="47">
        <f t="shared" ref="AN277:AP279" si="638">INDEX(Alloc,$E277,AN$1)*$G277</f>
        <v>307642.31614390225</v>
      </c>
      <c r="AO277" s="47">
        <f t="shared" si="638"/>
        <v>0</v>
      </c>
      <c r="AP277" s="47">
        <f t="shared" si="638"/>
        <v>1449.78884101164</v>
      </c>
      <c r="AR277" s="47">
        <f t="shared" ref="AR277:AT279" si="639">INDEX(Alloc,$E277,AR$1)*$G277</f>
        <v>124920.67337501026</v>
      </c>
      <c r="AS277" s="47">
        <f t="shared" si="639"/>
        <v>0</v>
      </c>
      <c r="AT277" s="47">
        <f t="shared" si="639"/>
        <v>61.361430459356448</v>
      </c>
      <c r="AV277" s="47">
        <f t="shared" ref="AV277:AX279" si="640">INDEX(Alloc,$E277,AV$1)*$G277</f>
        <v>31112.046044575258</v>
      </c>
      <c r="AW277" s="47">
        <f t="shared" si="640"/>
        <v>0</v>
      </c>
      <c r="AX277" s="47">
        <f t="shared" si="640"/>
        <v>117037.14526670334</v>
      </c>
      <c r="AZ277" s="47">
        <f t="shared" ref="AZ277:BB279" si="641">INDEX(Alloc,$E277,AZ$1)*$G277</f>
        <v>118.49073371332251</v>
      </c>
      <c r="BA277" s="47">
        <f t="shared" si="641"/>
        <v>0</v>
      </c>
      <c r="BB277" s="47">
        <f t="shared" si="641"/>
        <v>0.90136260022808545</v>
      </c>
      <c r="BD277" s="47">
        <f t="shared" ref="BD277:BF279" si="642">INDEX(Alloc,$E277,BD$1)*$G277</f>
        <v>329.30939492285495</v>
      </c>
      <c r="BE277" s="47">
        <f t="shared" si="642"/>
        <v>0</v>
      </c>
      <c r="BF277" s="47">
        <f t="shared" si="642"/>
        <v>174.86434444424859</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25">
      <c r="B278" s="6">
        <v>925</v>
      </c>
      <c r="C278" s="6" t="s">
        <v>190</v>
      </c>
      <c r="D278" s="47" t="str">
        <f t="shared" si="614"/>
        <v>LBSUB7</v>
      </c>
      <c r="E278" s="93">
        <v>35</v>
      </c>
      <c r="F278" s="93"/>
      <c r="G278" s="105">
        <f>+'Function-Classif'!F278</f>
        <v>3904092.4577877838</v>
      </c>
      <c r="H278" s="21">
        <f>+'Function-Classif'!S278</f>
        <v>1772865.1510041393</v>
      </c>
      <c r="I278" s="21">
        <f>+'Function-Classif'!T278</f>
        <v>886870.46221821336</v>
      </c>
      <c r="J278" s="21">
        <f>+'Function-Classif'!U278</f>
        <v>1244356.8445654311</v>
      </c>
      <c r="K278" s="47"/>
      <c r="L278" s="47">
        <f t="shared" si="631"/>
        <v>682217.45713159058</v>
      </c>
      <c r="M278" s="47">
        <f t="shared" si="631"/>
        <v>297850.22475805302</v>
      </c>
      <c r="N278" s="47">
        <f t="shared" si="631"/>
        <v>833387.23776755459</v>
      </c>
      <c r="O278" s="47"/>
      <c r="P278" s="47">
        <f t="shared" si="632"/>
        <v>188228.73043911692</v>
      </c>
      <c r="Q278" s="47">
        <f t="shared" si="632"/>
        <v>88846.051227527496</v>
      </c>
      <c r="R278" s="47">
        <f t="shared" si="632"/>
        <v>278495.80954140914</v>
      </c>
      <c r="S278" s="47"/>
      <c r="T278" s="47">
        <f t="shared" si="633"/>
        <v>16124.47763029489</v>
      </c>
      <c r="U278" s="47">
        <f t="shared" si="633"/>
        <v>7426.3529935295201</v>
      </c>
      <c r="V278" s="47">
        <f t="shared" si="633"/>
        <v>7834.2895077819812</v>
      </c>
      <c r="W278" s="24"/>
      <c r="X278" s="47">
        <f t="shared" si="634"/>
        <v>194948.75957996427</v>
      </c>
      <c r="Y278" s="47">
        <f t="shared" si="634"/>
        <v>104876.00670429083</v>
      </c>
      <c r="Z278" s="47">
        <f t="shared" si="634"/>
        <v>41222.587574885605</v>
      </c>
      <c r="AB278" s="47">
        <f t="shared" si="635"/>
        <v>14869.410099566956</v>
      </c>
      <c r="AC278" s="47">
        <f t="shared" si="635"/>
        <v>8093.839732532685</v>
      </c>
      <c r="AD278" s="47">
        <f t="shared" si="635"/>
        <v>4416.3653123343602</v>
      </c>
      <c r="AF278" s="47">
        <f t="shared" si="636"/>
        <v>150563.48188598664</v>
      </c>
      <c r="AG278" s="47">
        <f t="shared" si="636"/>
        <v>81667.453853006868</v>
      </c>
      <c r="AH278" s="47">
        <f t="shared" si="636"/>
        <v>19530.504440370532</v>
      </c>
      <c r="AJ278" s="47">
        <f t="shared" si="637"/>
        <v>355561.80394327198</v>
      </c>
      <c r="AK278" s="47">
        <f t="shared" si="637"/>
        <v>196275.61351391757</v>
      </c>
      <c r="AL278" s="47">
        <f t="shared" si="637"/>
        <v>15088.241057702557</v>
      </c>
      <c r="AN278" s="47">
        <f t="shared" si="638"/>
        <v>112707.72883033432</v>
      </c>
      <c r="AO278" s="47">
        <f t="shared" si="638"/>
        <v>69898.182459759773</v>
      </c>
      <c r="AP278" s="47">
        <f t="shared" si="638"/>
        <v>5853.0862778667197</v>
      </c>
      <c r="AR278" s="47">
        <f t="shared" si="639"/>
        <v>45573.418792985431</v>
      </c>
      <c r="AS278" s="47">
        <f t="shared" si="639"/>
        <v>25807.65777052482</v>
      </c>
      <c r="AT278" s="47">
        <f t="shared" si="639"/>
        <v>273.84492574675738</v>
      </c>
      <c r="AV278" s="47">
        <f t="shared" si="640"/>
        <v>11900.183791695827</v>
      </c>
      <c r="AW278" s="47">
        <f t="shared" si="640"/>
        <v>6034.5199987933511</v>
      </c>
      <c r="AX278" s="47">
        <f t="shared" si="640"/>
        <v>37821.767555018851</v>
      </c>
      <c r="AZ278" s="47">
        <f t="shared" si="641"/>
        <v>45.483863683800045</v>
      </c>
      <c r="BA278" s="47">
        <f t="shared" si="641"/>
        <v>21.800951110380495</v>
      </c>
      <c r="BB278" s="47">
        <f t="shared" si="641"/>
        <v>1.6584659636914132</v>
      </c>
      <c r="BD278" s="47">
        <f t="shared" si="642"/>
        <v>124.21501564742374</v>
      </c>
      <c r="BE278" s="47">
        <f t="shared" si="642"/>
        <v>72.758255166667809</v>
      </c>
      <c r="BF278" s="47">
        <f t="shared" si="642"/>
        <v>431.45213879600578</v>
      </c>
      <c r="BH278" s="44">
        <f t="shared" si="643"/>
        <v>0</v>
      </c>
      <c r="BI278" s="44">
        <f t="shared" si="644"/>
        <v>0</v>
      </c>
      <c r="BJ278" s="44">
        <f t="shared" si="645"/>
        <v>0</v>
      </c>
      <c r="BK278" s="44">
        <f t="shared" si="646"/>
        <v>0</v>
      </c>
    </row>
    <row r="279" spans="2:63" x14ac:dyDescent="0.25">
      <c r="B279" s="6">
        <v>926</v>
      </c>
      <c r="C279" s="6" t="s">
        <v>191</v>
      </c>
      <c r="D279" s="47" t="str">
        <f t="shared" si="614"/>
        <v>LBSUB7</v>
      </c>
      <c r="E279" s="93">
        <v>35</v>
      </c>
      <c r="F279" s="93"/>
      <c r="G279" s="105">
        <f>+'Function-Classif'!F279</f>
        <v>38912105.991353229</v>
      </c>
      <c r="H279" s="21">
        <f>+'Function-Classif'!S279</f>
        <v>17670154.436695825</v>
      </c>
      <c r="I279" s="21">
        <f>+'Function-Classif'!T279</f>
        <v>8839441.637094399</v>
      </c>
      <c r="J279" s="21">
        <f>+'Function-Classif'!U279</f>
        <v>12402509.917563004</v>
      </c>
      <c r="K279" s="47"/>
      <c r="L279" s="47">
        <f t="shared" si="631"/>
        <v>6799664.2723206049</v>
      </c>
      <c r="M279" s="47">
        <f t="shared" si="631"/>
        <v>2968674.4462760724</v>
      </c>
      <c r="N279" s="47">
        <f t="shared" si="631"/>
        <v>8306374.113441892</v>
      </c>
      <c r="O279" s="47"/>
      <c r="P279" s="47">
        <f t="shared" si="632"/>
        <v>1876076.5500966287</v>
      </c>
      <c r="Q279" s="47">
        <f t="shared" si="632"/>
        <v>885528.9672718792</v>
      </c>
      <c r="R279" s="47">
        <f t="shared" si="632"/>
        <v>2775768.9081891351</v>
      </c>
      <c r="S279" s="47"/>
      <c r="T279" s="47">
        <f t="shared" si="633"/>
        <v>160712.73654230265</v>
      </c>
      <c r="U279" s="47">
        <f t="shared" si="633"/>
        <v>74018.491605388088</v>
      </c>
      <c r="V279" s="47">
        <f t="shared" si="633"/>
        <v>78084.396563317699</v>
      </c>
      <c r="W279" s="24"/>
      <c r="X279" s="47">
        <f t="shared" si="634"/>
        <v>1943055.1088835804</v>
      </c>
      <c r="Y279" s="47">
        <f t="shared" si="634"/>
        <v>1045299.6011113081</v>
      </c>
      <c r="Z279" s="47">
        <f t="shared" si="634"/>
        <v>410865.70420535409</v>
      </c>
      <c r="AB279" s="47">
        <f t="shared" si="635"/>
        <v>148203.4731705882</v>
      </c>
      <c r="AC279" s="47">
        <f t="shared" si="635"/>
        <v>80671.334747999368</v>
      </c>
      <c r="AD279" s="47">
        <f t="shared" si="635"/>
        <v>44017.931693008009</v>
      </c>
      <c r="AF279" s="47">
        <f t="shared" si="636"/>
        <v>1500666.8589233418</v>
      </c>
      <c r="AG279" s="47">
        <f t="shared" si="636"/>
        <v>813979.85696600308</v>
      </c>
      <c r="AH279" s="47">
        <f t="shared" si="636"/>
        <v>194660.62012243544</v>
      </c>
      <c r="AJ279" s="47">
        <f t="shared" si="637"/>
        <v>3543885.9994000238</v>
      </c>
      <c r="AK279" s="47">
        <f t="shared" si="637"/>
        <v>1956279.8676389845</v>
      </c>
      <c r="AL279" s="47">
        <f t="shared" si="637"/>
        <v>150384.56225319332</v>
      </c>
      <c r="AN279" s="47">
        <f t="shared" si="638"/>
        <v>1123358.4085700109</v>
      </c>
      <c r="AO279" s="47">
        <f t="shared" si="638"/>
        <v>696675.47935540345</v>
      </c>
      <c r="AP279" s="47">
        <f t="shared" si="638"/>
        <v>58337.735615498364</v>
      </c>
      <c r="AR279" s="47">
        <f t="shared" si="639"/>
        <v>454230.45730475202</v>
      </c>
      <c r="AS279" s="47">
        <f t="shared" si="639"/>
        <v>257225.03383648602</v>
      </c>
      <c r="AT279" s="47">
        <f t="shared" si="639"/>
        <v>2729.4135297938437</v>
      </c>
      <c r="AV279" s="47">
        <f t="shared" si="640"/>
        <v>118609.18203803014</v>
      </c>
      <c r="AW279" s="47">
        <f t="shared" si="640"/>
        <v>60146.086277127717</v>
      </c>
      <c r="AX279" s="47">
        <f t="shared" si="640"/>
        <v>376969.71672519168</v>
      </c>
      <c r="AZ279" s="47">
        <f t="shared" si="641"/>
        <v>453.33786115382389</v>
      </c>
      <c r="BA279" s="47">
        <f t="shared" si="641"/>
        <v>217.29017165749414</v>
      </c>
      <c r="BB279" s="47">
        <f t="shared" si="641"/>
        <v>16.529937254298488</v>
      </c>
      <c r="BD279" s="47">
        <f t="shared" si="642"/>
        <v>1238.0515848051893</v>
      </c>
      <c r="BE279" s="47">
        <f t="shared" si="642"/>
        <v>725.18183608683285</v>
      </c>
      <c r="BF279" s="47">
        <f t="shared" si="642"/>
        <v>4300.285286926679</v>
      </c>
      <c r="BH279" s="44">
        <f t="shared" si="643"/>
        <v>0</v>
      </c>
      <c r="BI279" s="44">
        <f t="shared" si="644"/>
        <v>0</v>
      </c>
      <c r="BJ279" s="44">
        <f t="shared" si="645"/>
        <v>0</v>
      </c>
      <c r="BK279" s="44">
        <f t="shared" si="646"/>
        <v>0</v>
      </c>
    </row>
    <row r="280" spans="2:63" x14ac:dyDescent="0.25">
      <c r="B280" s="6">
        <v>928</v>
      </c>
      <c r="C280" s="6" t="s">
        <v>192</v>
      </c>
      <c r="D280" s="47" t="str">
        <f t="shared" si="614"/>
        <v>TUP</v>
      </c>
      <c r="E280" s="93">
        <v>34</v>
      </c>
      <c r="F280" s="93"/>
      <c r="G280" s="105">
        <f>+'Function-Classif'!F280</f>
        <v>1800306.6730721656</v>
      </c>
      <c r="H280" s="21">
        <f>+'Function-Classif'!S280</f>
        <v>1523054.2639398803</v>
      </c>
      <c r="I280" s="21">
        <f>+'Function-Classif'!T280</f>
        <v>0</v>
      </c>
      <c r="J280" s="21">
        <f>+'Function-Classif'!U280</f>
        <v>277252.40913228533</v>
      </c>
      <c r="K280" s="47"/>
      <c r="L280" s="47">
        <f t="shared" ref="L280:N280" si="647">INDEX(Alloc,$E280,L$1)*$G280</f>
        <v>581612.72691766417</v>
      </c>
      <c r="M280" s="47">
        <f t="shared" si="647"/>
        <v>0</v>
      </c>
      <c r="N280" s="47">
        <f t="shared" si="647"/>
        <v>190495.27593362884</v>
      </c>
      <c r="O280" s="47"/>
      <c r="P280" s="47">
        <f t="shared" ref="P280:R280" si="648">INDEX(Alloc,$E280,P$1)*$G280</f>
        <v>160575.08574387999</v>
      </c>
      <c r="Q280" s="47">
        <f t="shared" si="648"/>
        <v>0</v>
      </c>
      <c r="R280" s="47">
        <f t="shared" si="648"/>
        <v>43014.613115022912</v>
      </c>
      <c r="S280" s="47"/>
      <c r="T280" s="47">
        <f t="shared" ref="T280:V280" si="649">INDEX(Alloc,$E280,T$1)*$G280</f>
        <v>13678.052275610975</v>
      </c>
      <c r="U280" s="47">
        <f t="shared" si="649"/>
        <v>0</v>
      </c>
      <c r="V280" s="47">
        <f t="shared" si="649"/>
        <v>396.39978673189808</v>
      </c>
      <c r="W280" s="24"/>
      <c r="X280" s="47">
        <f t="shared" ref="X280:Z280" si="650">INDEX(Alloc,$E280,X$1)*$G280</f>
        <v>169474.97998656804</v>
      </c>
      <c r="Y280" s="47">
        <f t="shared" si="650"/>
        <v>0</v>
      </c>
      <c r="Z280" s="47">
        <f t="shared" si="650"/>
        <v>3186.0499387528439</v>
      </c>
      <c r="AB280" s="47">
        <f t="shared" ref="AB280:AD280" si="651">INDEX(Alloc,$E280,AB$1)*$G280</f>
        <v>12678.386901540285</v>
      </c>
      <c r="AC280" s="47">
        <f t="shared" si="651"/>
        <v>0</v>
      </c>
      <c r="AD280" s="47">
        <f t="shared" si="651"/>
        <v>347.46912491385092</v>
      </c>
      <c r="AF280" s="47">
        <f t="shared" ref="AF280:AH280" si="652">INDEX(Alloc,$E280,AF$1)*$G280</f>
        <v>130674.44207768982</v>
      </c>
      <c r="AG280" s="47">
        <f t="shared" si="652"/>
        <v>0</v>
      </c>
      <c r="AH280" s="47">
        <f t="shared" si="652"/>
        <v>509.14611996399304</v>
      </c>
      <c r="AJ280" s="47">
        <f t="shared" ref="AJ280:AL280" si="653">INDEX(Alloc,$E280,AJ$1)*$G280</f>
        <v>303642.12213186442</v>
      </c>
      <c r="AK280" s="47">
        <f t="shared" si="653"/>
        <v>0</v>
      </c>
      <c r="AL280" s="47">
        <f t="shared" si="653"/>
        <v>749.20344051733935</v>
      </c>
      <c r="AN280" s="47">
        <f t="shared" ref="AN280:AP280" si="654">INDEX(Alloc,$E280,AN$1)*$G280</f>
        <v>99903.247559083029</v>
      </c>
      <c r="AO280" s="47">
        <f t="shared" si="654"/>
        <v>0</v>
      </c>
      <c r="AP280" s="47">
        <f t="shared" si="654"/>
        <v>470.80198623986593</v>
      </c>
      <c r="AR280" s="47">
        <f t="shared" ref="AR280:AT280" si="655">INDEX(Alloc,$E280,AR$1)*$G280</f>
        <v>40566.529058354208</v>
      </c>
      <c r="AS280" s="47">
        <f t="shared" si="655"/>
        <v>0</v>
      </c>
      <c r="AT280" s="47">
        <f t="shared" si="655"/>
        <v>19.926407571619929</v>
      </c>
      <c r="AV280" s="47">
        <f t="shared" ref="AV280:AX280" si="656">INDEX(Alloc,$E280,AV$1)*$G280</f>
        <v>10103.273428116137</v>
      </c>
      <c r="AW280" s="47">
        <f t="shared" si="656"/>
        <v>0</v>
      </c>
      <c r="AX280" s="47">
        <f t="shared" si="656"/>
        <v>38006.445419292104</v>
      </c>
      <c r="AZ280" s="47">
        <f t="shared" ref="AZ280:BB280" si="657">INDEX(Alloc,$E280,AZ$1)*$G280</f>
        <v>38.478481283056993</v>
      </c>
      <c r="BA280" s="47">
        <f t="shared" si="657"/>
        <v>0</v>
      </c>
      <c r="BB280" s="47">
        <f t="shared" si="657"/>
        <v>0.29270697256408651</v>
      </c>
      <c r="BD280" s="47">
        <f t="shared" ref="BD280:BF280" si="658">INDEX(Alloc,$E280,BD$1)*$G280</f>
        <v>106.9393782262418</v>
      </c>
      <c r="BE280" s="47">
        <f t="shared" si="658"/>
        <v>0</v>
      </c>
      <c r="BF280" s="47">
        <f t="shared" si="658"/>
        <v>56.785152677432784</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2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25">
      <c r="B282" s="6">
        <v>930</v>
      </c>
      <c r="C282" s="6" t="s">
        <v>194</v>
      </c>
      <c r="D282" s="47" t="str">
        <f>INDEX(Alloc,$E282,D$1)</f>
        <v>LBSUB7</v>
      </c>
      <c r="E282" s="93">
        <v>35</v>
      </c>
      <c r="F282" s="93"/>
      <c r="G282" s="105">
        <f>+'Function-Classif'!F282</f>
        <v>5197262.0211860752</v>
      </c>
      <c r="H282" s="21">
        <f>+'Function-Classif'!S282</f>
        <v>2360099.0031929668</v>
      </c>
      <c r="I282" s="21">
        <f>+'Function-Classif'!T282</f>
        <v>1180632.4314384384</v>
      </c>
      <c r="J282" s="21">
        <f>+'Function-Classif'!U282</f>
        <v>1656530.5865546698</v>
      </c>
      <c r="K282" s="47"/>
      <c r="L282" s="47">
        <f t="shared" ref="L282:N282" si="663">INDEX(Alloc,$E282,L$1)*$G282</f>
        <v>908191.31935960113</v>
      </c>
      <c r="M282" s="47">
        <f t="shared" si="663"/>
        <v>396508.45308461977</v>
      </c>
      <c r="N282" s="47">
        <f t="shared" si="663"/>
        <v>1109433.7254104859</v>
      </c>
      <c r="O282" s="47"/>
      <c r="P282" s="47">
        <f t="shared" ref="P282:R282" si="664">INDEX(Alloc,$E282,P$1)*$G282</f>
        <v>250576.55334362222</v>
      </c>
      <c r="Q282" s="47">
        <f t="shared" si="664"/>
        <v>118274.91607072002</v>
      </c>
      <c r="R282" s="47">
        <f t="shared" si="664"/>
        <v>370743.19054656819</v>
      </c>
      <c r="S282" s="47"/>
      <c r="T282" s="47">
        <f t="shared" ref="T282:V282" si="665">INDEX(Alloc,$E282,T$1)*$G282</f>
        <v>21465.458645127044</v>
      </c>
      <c r="U282" s="47">
        <f t="shared" si="665"/>
        <v>9886.2162683162842</v>
      </c>
      <c r="V282" s="47">
        <f t="shared" si="665"/>
        <v>10429.275372449467</v>
      </c>
      <c r="W282" s="24"/>
      <c r="X282" s="47">
        <f t="shared" ref="X282:Z282" si="666">INDEX(Alloc,$E282,X$1)*$G282</f>
        <v>259522.48703054618</v>
      </c>
      <c r="Y282" s="47">
        <f t="shared" si="666"/>
        <v>139614.54357736305</v>
      </c>
      <c r="Z282" s="47">
        <f t="shared" si="666"/>
        <v>54876.924953608701</v>
      </c>
      <c r="AB282" s="47">
        <f t="shared" ref="AB282:AD282" si="667">INDEX(Alloc,$E282,AB$1)*$G282</f>
        <v>19794.669625142556</v>
      </c>
      <c r="AC282" s="47">
        <f t="shared" si="667"/>
        <v>10774.797549568068</v>
      </c>
      <c r="AD282" s="47">
        <f t="shared" si="667"/>
        <v>5879.2172464289042</v>
      </c>
      <c r="AF282" s="47">
        <f t="shared" ref="AF282:AH282" si="668">INDEX(Alloc,$E282,AF$1)*$G282</f>
        <v>200435.28032299268</v>
      </c>
      <c r="AG282" s="47">
        <f t="shared" si="668"/>
        <v>108718.52059510595</v>
      </c>
      <c r="AH282" s="47">
        <f t="shared" si="668"/>
        <v>25999.678562956135</v>
      </c>
      <c r="AJ282" s="47">
        <f t="shared" ref="AJ282:AL282" si="669">INDEX(Alloc,$E282,AJ$1)*$G282</f>
        <v>473336.09021798079</v>
      </c>
      <c r="AK282" s="47">
        <f t="shared" si="669"/>
        <v>261288.84057702558</v>
      </c>
      <c r="AL282" s="47">
        <f t="shared" si="669"/>
        <v>20085.984915462905</v>
      </c>
      <c r="AN282" s="47">
        <f t="shared" ref="AN282:AP282" si="670">INDEX(Alloc,$E282,AN$1)*$G282</f>
        <v>150040.40116302914</v>
      </c>
      <c r="AO282" s="47">
        <f t="shared" si="670"/>
        <v>93050.86213401123</v>
      </c>
      <c r="AP282" s="47">
        <f t="shared" si="670"/>
        <v>7791.8295602864082</v>
      </c>
      <c r="AR282" s="47">
        <f t="shared" ref="AR282:AT282" si="671">INDEX(Alloc,$E282,AR$1)*$G282</f>
        <v>60668.900962095468</v>
      </c>
      <c r="AS282" s="47">
        <f t="shared" si="671"/>
        <v>34356.040753839967</v>
      </c>
      <c r="AT282" s="47">
        <f t="shared" si="671"/>
        <v>364.5517742386179</v>
      </c>
      <c r="AV282" s="47">
        <f t="shared" ref="AV282:AX282" si="672">INDEX(Alloc,$E282,AV$1)*$G282</f>
        <v>15841.933543951109</v>
      </c>
      <c r="AW282" s="47">
        <f t="shared" si="672"/>
        <v>8033.3603634961182</v>
      </c>
      <c r="AX282" s="47">
        <f t="shared" si="672"/>
        <v>50349.636493806676</v>
      </c>
      <c r="AZ282" s="47">
        <f t="shared" ref="AZ282:BB282" si="673">INDEX(Alloc,$E282,AZ$1)*$G282</f>
        <v>60.5496821237086</v>
      </c>
      <c r="BA282" s="47">
        <f t="shared" si="673"/>
        <v>29.022175180737978</v>
      </c>
      <c r="BB282" s="47">
        <f t="shared" si="673"/>
        <v>2.2078068743810673</v>
      </c>
      <c r="BD282" s="47">
        <f t="shared" ref="BD282:BF282" si="674">INDEX(Alloc,$E282,BD$1)*$G282</f>
        <v>165.35929675476999</v>
      </c>
      <c r="BE282" s="47">
        <f t="shared" si="674"/>
        <v>96.858289191173398</v>
      </c>
      <c r="BF282" s="47">
        <f t="shared" si="674"/>
        <v>574.36391150290569</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25">
      <c r="B283" s="6">
        <v>931</v>
      </c>
      <c r="C283" s="6" t="s">
        <v>195</v>
      </c>
      <c r="D283" s="47" t="str">
        <f>INDEX(Alloc,$E283,D$1)</f>
        <v>PT&amp;D</v>
      </c>
      <c r="E283" s="93">
        <v>23</v>
      </c>
      <c r="F283" s="93"/>
      <c r="G283" s="105">
        <f>+'Function-Classif'!F283</f>
        <v>1831133.6799085943</v>
      </c>
      <c r="H283" s="21">
        <f>+'Function-Classif'!S283</f>
        <v>1550551.6927301339</v>
      </c>
      <c r="I283" s="21">
        <f>+'Function-Classif'!T283</f>
        <v>0</v>
      </c>
      <c r="J283" s="21">
        <f>+'Function-Classif'!U283</f>
        <v>280581.9871784604</v>
      </c>
      <c r="K283" s="47"/>
      <c r="L283" s="47">
        <f t="shared" ref="L283:N284" si="679">INDEX(Alloc,$E283,L$1)*$G283</f>
        <v>591405.57311916212</v>
      </c>
      <c r="M283" s="47">
        <f t="shared" si="679"/>
        <v>0</v>
      </c>
      <c r="N283" s="47">
        <f t="shared" si="679"/>
        <v>192782.97071194925</v>
      </c>
      <c r="O283" s="47"/>
      <c r="P283" s="47">
        <f t="shared" ref="P283:R284" si="680">INDEX(Alloc,$E283,P$1)*$G283</f>
        <v>163415.15233587322</v>
      </c>
      <c r="Q283" s="47">
        <f t="shared" si="680"/>
        <v>0</v>
      </c>
      <c r="R283" s="47">
        <f t="shared" si="680"/>
        <v>43531.183960847957</v>
      </c>
      <c r="S283" s="47"/>
      <c r="T283" s="47">
        <f t="shared" ref="T283:V284" si="681">INDEX(Alloc,$E283,T$1)*$G283</f>
        <v>13912.149476793023</v>
      </c>
      <c r="U283" s="47">
        <f t="shared" si="681"/>
        <v>0</v>
      </c>
      <c r="V283" s="47">
        <f t="shared" si="681"/>
        <v>401.16022878375162</v>
      </c>
      <c r="W283" s="24"/>
      <c r="X283" s="47">
        <f t="shared" ref="X283:Z284" si="682">INDEX(Alloc,$E283,X$1)*$G283</f>
        <v>172687.74372936768</v>
      </c>
      <c r="Y283" s="47">
        <f t="shared" si="682"/>
        <v>0</v>
      </c>
      <c r="Z283" s="47">
        <f t="shared" si="682"/>
        <v>3224.3118314566409</v>
      </c>
      <c r="AB283" s="47">
        <f t="shared" ref="AB283:AD284" si="683">INDEX(Alloc,$E283,AB$1)*$G283</f>
        <v>12919.662706337633</v>
      </c>
      <c r="AC283" s="47">
        <f t="shared" si="683"/>
        <v>0</v>
      </c>
      <c r="AD283" s="47">
        <f t="shared" si="683"/>
        <v>351.64194914162823</v>
      </c>
      <c r="AF283" s="47">
        <f t="shared" ref="AF283:AH284" si="684">INDEX(Alloc,$E283,AF$1)*$G283</f>
        <v>133153.68130462992</v>
      </c>
      <c r="AG283" s="47">
        <f t="shared" si="684"/>
        <v>0</v>
      </c>
      <c r="AH283" s="47">
        <f t="shared" si="684"/>
        <v>515.26055463611328</v>
      </c>
      <c r="AJ283" s="47">
        <f t="shared" ref="AJ283:AL284" si="685">INDEX(Alloc,$E283,AJ$1)*$G283</f>
        <v>309489.08657832077</v>
      </c>
      <c r="AK283" s="47">
        <f t="shared" si="685"/>
        <v>0</v>
      </c>
      <c r="AL283" s="47">
        <f t="shared" si="685"/>
        <v>758.20077019058704</v>
      </c>
      <c r="AN283" s="47">
        <f t="shared" ref="AN283:AP284" si="686">INDEX(Alloc,$E283,AN$1)*$G283</f>
        <v>101873.49659589719</v>
      </c>
      <c r="AO283" s="47">
        <f t="shared" si="686"/>
        <v>0</v>
      </c>
      <c r="AP283" s="47">
        <f t="shared" si="686"/>
        <v>476.45593876055244</v>
      </c>
      <c r="AR283" s="47">
        <f t="shared" ref="AR283:AT284" si="687">INDEX(Alloc,$E283,AR$1)*$G283</f>
        <v>41267.344713250022</v>
      </c>
      <c r="AS283" s="47">
        <f t="shared" si="687"/>
        <v>0</v>
      </c>
      <c r="AT283" s="47">
        <f t="shared" si="687"/>
        <v>20.165707671472074</v>
      </c>
      <c r="AV283" s="47">
        <f t="shared" ref="AV283:AX284" si="688">INDEX(Alloc,$E283,AV$1)*$G283</f>
        <v>10279.614798896671</v>
      </c>
      <c r="AW283" s="47">
        <f t="shared" si="688"/>
        <v>0</v>
      </c>
      <c r="AX283" s="47">
        <f t="shared" si="688"/>
        <v>38462.872206266744</v>
      </c>
      <c r="AZ283" s="47">
        <f t="shared" ref="AZ283:BB284" si="689">INDEX(Alloc,$E283,AZ$1)*$G283</f>
        <v>39.126420513679378</v>
      </c>
      <c r="BA283" s="47">
        <f t="shared" si="689"/>
        <v>0</v>
      </c>
      <c r="BB283" s="47">
        <f t="shared" si="689"/>
        <v>0.29622214746504377</v>
      </c>
      <c r="BD283" s="47">
        <f t="shared" ref="BD283:BF284" si="690">INDEX(Alloc,$E283,BD$1)*$G283</f>
        <v>109.06095109225345</v>
      </c>
      <c r="BE283" s="47">
        <f t="shared" si="690"/>
        <v>0</v>
      </c>
      <c r="BF283" s="47">
        <f t="shared" si="690"/>
        <v>57.467096608218498</v>
      </c>
      <c r="BH283" s="44">
        <f t="shared" si="475"/>
        <v>0</v>
      </c>
      <c r="BI283" s="44">
        <f t="shared" si="476"/>
        <v>0</v>
      </c>
      <c r="BJ283" s="44">
        <f t="shared" si="477"/>
        <v>0</v>
      </c>
      <c r="BK283" s="44">
        <f t="shared" si="478"/>
        <v>0</v>
      </c>
    </row>
    <row r="284" spans="2:63" x14ac:dyDescent="0.25">
      <c r="B284" s="30">
        <v>935</v>
      </c>
      <c r="C284" s="30" t="s">
        <v>196</v>
      </c>
      <c r="D284" s="47" t="str">
        <f>INDEX(Alloc,$E284,D$1)</f>
        <v>PT&amp;D</v>
      </c>
      <c r="E284" s="94">
        <v>23</v>
      </c>
      <c r="F284" s="94"/>
      <c r="G284" s="105">
        <f>+'Function-Classif'!F284</f>
        <v>873720.0683666378</v>
      </c>
      <c r="H284" s="31">
        <f>+'Function-Classif'!S284</f>
        <v>739841.19556241482</v>
      </c>
      <c r="I284" s="31">
        <f>+'Function-Classif'!T284</f>
        <v>0</v>
      </c>
      <c r="J284" s="31">
        <f>+'Function-Classif'!U284</f>
        <v>133878.87280422301</v>
      </c>
      <c r="K284" s="65"/>
      <c r="L284" s="47">
        <f t="shared" si="679"/>
        <v>282187.4358205669</v>
      </c>
      <c r="M284" s="47">
        <f t="shared" si="679"/>
        <v>0</v>
      </c>
      <c r="N284" s="47">
        <f t="shared" si="679"/>
        <v>91985.829433695879</v>
      </c>
      <c r="O284" s="47"/>
      <c r="P284" s="47">
        <f t="shared" si="680"/>
        <v>77973.060971807834</v>
      </c>
      <c r="Q284" s="47">
        <f t="shared" si="680"/>
        <v>0</v>
      </c>
      <c r="R284" s="47">
        <f t="shared" si="680"/>
        <v>20770.776838232439</v>
      </c>
      <c r="S284" s="47"/>
      <c r="T284" s="47">
        <f t="shared" si="681"/>
        <v>6638.1413467296652</v>
      </c>
      <c r="U284" s="47">
        <f t="shared" si="681"/>
        <v>0</v>
      </c>
      <c r="V284" s="47">
        <f t="shared" si="681"/>
        <v>191.41242737472433</v>
      </c>
      <c r="W284" s="24"/>
      <c r="X284" s="47">
        <f t="shared" si="682"/>
        <v>82397.450777506936</v>
      </c>
      <c r="Y284" s="47">
        <f t="shared" si="682"/>
        <v>0</v>
      </c>
      <c r="Z284" s="47">
        <f t="shared" si="682"/>
        <v>1538.47094001148</v>
      </c>
      <c r="AB284" s="47">
        <f t="shared" si="683"/>
        <v>6164.5791931579206</v>
      </c>
      <c r="AC284" s="47">
        <f t="shared" si="683"/>
        <v>0</v>
      </c>
      <c r="AD284" s="47">
        <f t="shared" si="683"/>
        <v>167.78492538018179</v>
      </c>
      <c r="AF284" s="47">
        <f t="shared" si="684"/>
        <v>63533.888764777737</v>
      </c>
      <c r="AG284" s="47">
        <f t="shared" si="684"/>
        <v>0</v>
      </c>
      <c r="AH284" s="47">
        <f t="shared" si="684"/>
        <v>245.85506343030573</v>
      </c>
      <c r="AJ284" s="47">
        <f t="shared" si="685"/>
        <v>147671.81055696422</v>
      </c>
      <c r="AK284" s="47">
        <f t="shared" si="685"/>
        <v>0</v>
      </c>
      <c r="AL284" s="47">
        <f t="shared" si="685"/>
        <v>361.77327523112638</v>
      </c>
      <c r="AN284" s="47">
        <f t="shared" si="686"/>
        <v>48608.640312354932</v>
      </c>
      <c r="AO284" s="47">
        <f t="shared" si="686"/>
        <v>0</v>
      </c>
      <c r="AP284" s="47">
        <f t="shared" si="686"/>
        <v>227.33955470052882</v>
      </c>
      <c r="AR284" s="47">
        <f t="shared" si="687"/>
        <v>19690.592576490781</v>
      </c>
      <c r="AS284" s="47">
        <f t="shared" si="687"/>
        <v>0</v>
      </c>
      <c r="AT284" s="47">
        <f t="shared" si="687"/>
        <v>9.6220083103161098</v>
      </c>
      <c r="AV284" s="47">
        <f t="shared" si="688"/>
        <v>4904.8880720292555</v>
      </c>
      <c r="AW284" s="47">
        <f t="shared" si="688"/>
        <v>0</v>
      </c>
      <c r="AX284" s="47">
        <f t="shared" si="688"/>
        <v>18352.446739614417</v>
      </c>
      <c r="AZ284" s="47">
        <f t="shared" si="689"/>
        <v>18.669056869654771</v>
      </c>
      <c r="BA284" s="47">
        <f t="shared" si="689"/>
        <v>0</v>
      </c>
      <c r="BB284" s="47">
        <f t="shared" si="689"/>
        <v>0.14134152944409265</v>
      </c>
      <c r="BD284" s="47">
        <f t="shared" si="690"/>
        <v>52.038113159062647</v>
      </c>
      <c r="BE284" s="47">
        <f t="shared" si="690"/>
        <v>0</v>
      </c>
      <c r="BF284" s="47">
        <f t="shared" si="690"/>
        <v>27.420256712153979</v>
      </c>
      <c r="BH284" s="44">
        <f t="shared" si="475"/>
        <v>0</v>
      </c>
      <c r="BI284" s="44">
        <f t="shared" si="476"/>
        <v>0</v>
      </c>
      <c r="BJ284" s="44">
        <f t="shared" si="477"/>
        <v>0</v>
      </c>
      <c r="BK284" s="44">
        <f t="shared" si="478"/>
        <v>0</v>
      </c>
    </row>
    <row r="285" spans="2:63" x14ac:dyDescent="0.25">
      <c r="B285" s="6" t="s">
        <v>197</v>
      </c>
      <c r="C285" s="6"/>
      <c r="D285" s="6"/>
      <c r="E285" s="93"/>
      <c r="F285" s="93"/>
      <c r="G285" s="105">
        <f>+'Function-Classif'!F285</f>
        <v>113859772.5342399</v>
      </c>
      <c r="H285" s="24">
        <f>SUM(H273:H284)</f>
        <v>55644448.618107572</v>
      </c>
      <c r="I285" s="24">
        <f t="shared" ref="I285:J285" si="691">SUM(I273:I284)</f>
        <v>23582095.645816974</v>
      </c>
      <c r="J285" s="24">
        <f t="shared" si="691"/>
        <v>34633228.270315386</v>
      </c>
      <c r="K285" s="24"/>
      <c r="L285" s="24">
        <f t="shared" ref="L285:BF285" si="692">SUM(L273:L284)</f>
        <v>21386549.22369159</v>
      </c>
      <c r="M285" s="24">
        <f t="shared" si="692"/>
        <v>7919908.0221980158</v>
      </c>
      <c r="N285" s="24">
        <f t="shared" si="692"/>
        <v>23221839.756348971</v>
      </c>
      <c r="O285" s="24">
        <f t="shared" si="692"/>
        <v>0</v>
      </c>
      <c r="P285" s="24">
        <f t="shared" si="692"/>
        <v>5901485.1533215772</v>
      </c>
      <c r="Q285" s="24">
        <f t="shared" si="692"/>
        <v>2362437.5453437902</v>
      </c>
      <c r="R285" s="24">
        <f t="shared" si="692"/>
        <v>7645045.4210874327</v>
      </c>
      <c r="S285" s="24">
        <f t="shared" si="692"/>
        <v>0</v>
      </c>
      <c r="T285" s="24">
        <f t="shared" si="692"/>
        <v>505102.25154812325</v>
      </c>
      <c r="U285" s="24">
        <f t="shared" si="692"/>
        <v>197468.48503104405</v>
      </c>
      <c r="V285" s="24">
        <f t="shared" si="692"/>
        <v>210525.26052522979</v>
      </c>
      <c r="W285" s="24">
        <f t="shared" si="692"/>
        <v>0</v>
      </c>
      <c r="X285" s="24">
        <f t="shared" si="692"/>
        <v>6130175.5523607759</v>
      </c>
      <c r="Y285" s="24">
        <f t="shared" si="692"/>
        <v>2788677.8581688772</v>
      </c>
      <c r="Z285" s="24">
        <f t="shared" si="692"/>
        <v>1113878.3302371581</v>
      </c>
      <c r="AA285" s="24">
        <f t="shared" si="692"/>
        <v>0</v>
      </c>
      <c r="AB285" s="24">
        <f t="shared" si="692"/>
        <v>466185.62223435321</v>
      </c>
      <c r="AC285" s="24">
        <f t="shared" si="692"/>
        <v>215217.11551549705</v>
      </c>
      <c r="AD285" s="24">
        <f t="shared" si="692"/>
        <v>119369.09298364302</v>
      </c>
      <c r="AE285" s="24">
        <f t="shared" si="692"/>
        <v>0</v>
      </c>
      <c r="AF285" s="24">
        <f t="shared" si="692"/>
        <v>4733279.8677593647</v>
      </c>
      <c r="AG285" s="24">
        <f t="shared" si="692"/>
        <v>2171556.940903157</v>
      </c>
      <c r="AH285" s="24">
        <f t="shared" si="692"/>
        <v>522158.86647561711</v>
      </c>
      <c r="AI285" s="24">
        <f t="shared" si="692"/>
        <v>0</v>
      </c>
      <c r="AJ285" s="24">
        <f t="shared" si="692"/>
        <v>11150311.928784009</v>
      </c>
      <c r="AK285" s="24">
        <f t="shared" si="692"/>
        <v>5219015.0512508033</v>
      </c>
      <c r="AL285" s="24">
        <f t="shared" si="692"/>
        <v>405376.17985458986</v>
      </c>
      <c r="AM285" s="24">
        <f t="shared" si="692"/>
        <v>0</v>
      </c>
      <c r="AN285" s="24">
        <f t="shared" si="692"/>
        <v>3554952.9050564594</v>
      </c>
      <c r="AO285" s="24">
        <f t="shared" si="692"/>
        <v>1858609.2270025881</v>
      </c>
      <c r="AP285" s="24">
        <f t="shared" si="692"/>
        <v>158259.33675376719</v>
      </c>
      <c r="AQ285" s="24">
        <f t="shared" si="692"/>
        <v>0</v>
      </c>
      <c r="AR285" s="24">
        <f t="shared" si="692"/>
        <v>1438253.1395013439</v>
      </c>
      <c r="AS285" s="24">
        <f t="shared" si="692"/>
        <v>686231.73266682005</v>
      </c>
      <c r="AT285" s="24">
        <f t="shared" si="692"/>
        <v>7392.6769898408738</v>
      </c>
      <c r="AU285" s="24">
        <f t="shared" si="692"/>
        <v>0</v>
      </c>
      <c r="AV285" s="24">
        <f t="shared" si="692"/>
        <v>372828.52792556392</v>
      </c>
      <c r="AW285" s="24">
        <f t="shared" si="692"/>
        <v>160459.31604510447</v>
      </c>
      <c r="AX285" s="24">
        <f t="shared" si="692"/>
        <v>1217548.6670125402</v>
      </c>
      <c r="AY285" s="24">
        <f t="shared" si="692"/>
        <v>0</v>
      </c>
      <c r="AZ285" s="24">
        <f t="shared" si="692"/>
        <v>1424.1914005935687</v>
      </c>
      <c r="BA285" s="24">
        <f t="shared" si="692"/>
        <v>579.69245358436137</v>
      </c>
      <c r="BB285" s="24">
        <f t="shared" si="692"/>
        <v>45.730636032229356</v>
      </c>
      <c r="BC285" s="24">
        <f t="shared" si="692"/>
        <v>0</v>
      </c>
      <c r="BD285" s="24">
        <f t="shared" si="692"/>
        <v>3900.2545238150756</v>
      </c>
      <c r="BE285" s="24">
        <f t="shared" si="692"/>
        <v>1934.6592376880276</v>
      </c>
      <c r="BF285" s="24">
        <f t="shared" si="692"/>
        <v>11788.951410547535</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75" thickBot="1" x14ac:dyDescent="0.3">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75" thickTop="1" x14ac:dyDescent="0.25">
      <c r="B287" s="6" t="s">
        <v>198</v>
      </c>
      <c r="C287" s="6"/>
      <c r="D287" s="6"/>
      <c r="E287" s="93"/>
      <c r="F287" s="93"/>
      <c r="G287" s="105">
        <f>+'Function-Classif'!F287</f>
        <v>933774238.57748604</v>
      </c>
      <c r="H287" s="24">
        <f>H285+H270+H257+H247+H235+H220+H203</f>
        <v>191746962.9434593</v>
      </c>
      <c r="I287" s="24">
        <f t="shared" ref="I287:J287" si="697">I285+I270+I257+I247+I235+I220+I203</f>
        <v>631804125.74442363</v>
      </c>
      <c r="J287" s="24">
        <f t="shared" si="697"/>
        <v>110223149.88960302</v>
      </c>
      <c r="K287" s="24"/>
      <c r="L287" s="24">
        <f t="shared" ref="L287:BF287" si="698">L285+L270+L257+L247+L235+L220+L203</f>
        <v>78420048.832544506</v>
      </c>
      <c r="M287" s="24">
        <f t="shared" si="698"/>
        <v>212525006.15066755</v>
      </c>
      <c r="N287" s="24">
        <f t="shared" si="698"/>
        <v>75455070.005178645</v>
      </c>
      <c r="O287" s="24">
        <f t="shared" si="698"/>
        <v>0</v>
      </c>
      <c r="P287" s="24">
        <f t="shared" si="698"/>
        <v>20949335.791152194</v>
      </c>
      <c r="Q287" s="24">
        <f t="shared" si="698"/>
        <v>63346347.441247791</v>
      </c>
      <c r="R287" s="24">
        <f t="shared" si="698"/>
        <v>23913926.646738607</v>
      </c>
      <c r="S287" s="24">
        <f t="shared" si="698"/>
        <v>0</v>
      </c>
      <c r="T287" s="24">
        <f t="shared" si="698"/>
        <v>1814106.5997986519</v>
      </c>
      <c r="U287" s="24">
        <f t="shared" si="698"/>
        <v>5303524.6227195607</v>
      </c>
      <c r="V287" s="24">
        <f t="shared" si="698"/>
        <v>639599.70855579909</v>
      </c>
      <c r="W287" s="24">
        <f t="shared" si="698"/>
        <v>0</v>
      </c>
      <c r="X287" s="24">
        <f t="shared" si="698"/>
        <v>20309127.140099712</v>
      </c>
      <c r="Y287" s="24">
        <f t="shared" si="698"/>
        <v>74603498.833608747</v>
      </c>
      <c r="Z287" s="24">
        <f t="shared" si="698"/>
        <v>3276449.2186729596</v>
      </c>
      <c r="AA287" s="24">
        <f t="shared" si="698"/>
        <v>0</v>
      </c>
      <c r="AB287" s="24">
        <f t="shared" si="698"/>
        <v>1510924.1204618569</v>
      </c>
      <c r="AC287" s="24">
        <f t="shared" si="698"/>
        <v>5759361.4523132481</v>
      </c>
      <c r="AD287" s="24">
        <f t="shared" si="698"/>
        <v>329751.30398518505</v>
      </c>
      <c r="AE287" s="24">
        <f t="shared" si="698"/>
        <v>0</v>
      </c>
      <c r="AF287" s="24">
        <f t="shared" si="698"/>
        <v>15346424.235752597</v>
      </c>
      <c r="AG287" s="24">
        <f t="shared" si="698"/>
        <v>58157842.865071014</v>
      </c>
      <c r="AH287" s="24">
        <f t="shared" si="698"/>
        <v>1573279.0210076114</v>
      </c>
      <c r="AI287" s="24">
        <f t="shared" si="698"/>
        <v>0</v>
      </c>
      <c r="AJ287" s="24">
        <f t="shared" si="698"/>
        <v>35967933.675253555</v>
      </c>
      <c r="AK287" s="24">
        <f t="shared" si="698"/>
        <v>139664515.21859625</v>
      </c>
      <c r="AL287" s="24">
        <f t="shared" si="698"/>
        <v>1161224.1130572362</v>
      </c>
      <c r="AM287" s="24">
        <f t="shared" si="698"/>
        <v>0</v>
      </c>
      <c r="AN287" s="24">
        <f t="shared" si="698"/>
        <v>11354957.498719033</v>
      </c>
      <c r="AO287" s="24">
        <f t="shared" si="698"/>
        <v>49731132.661777817</v>
      </c>
      <c r="AP287" s="24">
        <f t="shared" si="698"/>
        <v>427815.51214193046</v>
      </c>
      <c r="AQ287" s="24">
        <f t="shared" si="698"/>
        <v>0</v>
      </c>
      <c r="AR287" s="24">
        <f t="shared" si="698"/>
        <v>4946683.0712440452</v>
      </c>
      <c r="AS287" s="24">
        <f t="shared" si="698"/>
        <v>18370814.670483448</v>
      </c>
      <c r="AT287" s="24">
        <f t="shared" si="698"/>
        <v>20235.615196946666</v>
      </c>
      <c r="AU287" s="24">
        <f t="shared" si="698"/>
        <v>0</v>
      </c>
      <c r="AV287" s="24">
        <f t="shared" si="698"/>
        <v>1110941.7676613629</v>
      </c>
      <c r="AW287" s="24">
        <f t="shared" si="698"/>
        <v>4274879.3614477003</v>
      </c>
      <c r="AX287" s="24">
        <f t="shared" si="698"/>
        <v>3389036.6922816811</v>
      </c>
      <c r="AY287" s="24">
        <f t="shared" si="698"/>
        <v>0</v>
      </c>
      <c r="AZ287" s="24">
        <f t="shared" si="698"/>
        <v>4343.0904269324847</v>
      </c>
      <c r="BA287" s="24">
        <f t="shared" si="698"/>
        <v>15434.264918052377</v>
      </c>
      <c r="BB287" s="24">
        <f t="shared" si="698"/>
        <v>130.7970916012917</v>
      </c>
      <c r="BC287" s="24">
        <f t="shared" si="698"/>
        <v>0</v>
      </c>
      <c r="BD287" s="24">
        <f t="shared" si="698"/>
        <v>12137.120344869247</v>
      </c>
      <c r="BE287" s="24">
        <f t="shared" si="698"/>
        <v>51768.201572633174</v>
      </c>
      <c r="BF287" s="24">
        <f t="shared" si="698"/>
        <v>36631.255694793173</v>
      </c>
      <c r="BH287" s="44">
        <f t="shared" si="693"/>
        <v>0</v>
      </c>
      <c r="BI287" s="44">
        <f t="shared" si="694"/>
        <v>0</v>
      </c>
      <c r="BJ287" s="44">
        <f t="shared" si="695"/>
        <v>0</v>
      </c>
      <c r="BK287" s="44">
        <f t="shared" si="696"/>
        <v>0</v>
      </c>
    </row>
    <row r="288" spans="2:63" x14ac:dyDescent="0.2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25">
      <c r="B289" s="6" t="s">
        <v>277</v>
      </c>
      <c r="C289" s="6"/>
      <c r="D289" s="6"/>
      <c r="E289" s="93"/>
      <c r="F289" s="93"/>
      <c r="G289" s="105">
        <f>+'Function-Classif'!F289</f>
        <v>883154931.91190779</v>
      </c>
      <c r="H289" s="24">
        <f>H287-SUM(H195:H198)</f>
        <v>184454047.49011317</v>
      </c>
      <c r="I289" s="24">
        <f t="shared" ref="I289:J289" si="699">I287-SUM(I195:I198)</f>
        <v>588477734.53219151</v>
      </c>
      <c r="J289" s="24">
        <f t="shared" si="699"/>
        <v>110223149.88960302</v>
      </c>
      <c r="K289" s="24"/>
      <c r="L289" s="24">
        <f t="shared" ref="L289:BF289" si="700">L287-SUM(L195:L198)</f>
        <v>75256100.067819104</v>
      </c>
      <c r="M289" s="24">
        <f t="shared" si="700"/>
        <v>197979555.42222625</v>
      </c>
      <c r="N289" s="24">
        <f t="shared" si="700"/>
        <v>75455070.005178645</v>
      </c>
      <c r="O289" s="24">
        <f t="shared" si="700"/>
        <v>0</v>
      </c>
      <c r="P289" s="24">
        <f t="shared" si="700"/>
        <v>20098824.61788594</v>
      </c>
      <c r="Q289" s="24">
        <f t="shared" si="700"/>
        <v>59006793.263753869</v>
      </c>
      <c r="R289" s="24">
        <f t="shared" si="700"/>
        <v>23913926.646738607</v>
      </c>
      <c r="S289" s="24">
        <f t="shared" si="700"/>
        <v>0</v>
      </c>
      <c r="T289" s="24">
        <f t="shared" si="700"/>
        <v>1743908.0445225739</v>
      </c>
      <c r="U289" s="24">
        <f t="shared" si="700"/>
        <v>4940934.8016945198</v>
      </c>
      <c r="V289" s="24">
        <f t="shared" si="700"/>
        <v>639599.70855579909</v>
      </c>
      <c r="W289" s="24">
        <f t="shared" si="700"/>
        <v>0</v>
      </c>
      <c r="X289" s="24">
        <f t="shared" si="700"/>
        <v>19511035.107939806</v>
      </c>
      <c r="Y289" s="24">
        <f t="shared" si="700"/>
        <v>69478198.840563893</v>
      </c>
      <c r="Z289" s="24">
        <f t="shared" si="700"/>
        <v>3276449.2186729596</v>
      </c>
      <c r="AA289" s="24">
        <f t="shared" si="700"/>
        <v>0</v>
      </c>
      <c r="AB289" s="24">
        <f t="shared" si="700"/>
        <v>1460410.6665495061</v>
      </c>
      <c r="AC289" s="24">
        <f t="shared" si="700"/>
        <v>5363844.1183183268</v>
      </c>
      <c r="AD289" s="24">
        <f t="shared" si="700"/>
        <v>329751.30398518505</v>
      </c>
      <c r="AE289" s="24">
        <f t="shared" si="700"/>
        <v>0</v>
      </c>
      <c r="AF289" s="24">
        <f t="shared" si="700"/>
        <v>14812144.531058263</v>
      </c>
      <c r="AG289" s="24">
        <f t="shared" si="700"/>
        <v>54167779.193550266</v>
      </c>
      <c r="AH289" s="24">
        <f t="shared" si="700"/>
        <v>1573279.0210076114</v>
      </c>
      <c r="AI289" s="24">
        <f t="shared" si="700"/>
        <v>0</v>
      </c>
      <c r="AJ289" s="24">
        <f t="shared" si="700"/>
        <v>34731305.247451231</v>
      </c>
      <c r="AK289" s="24">
        <f t="shared" si="700"/>
        <v>130073219.86921939</v>
      </c>
      <c r="AL289" s="24">
        <f t="shared" si="700"/>
        <v>1161224.1130572362</v>
      </c>
      <c r="AM289" s="24">
        <f t="shared" si="700"/>
        <v>0</v>
      </c>
      <c r="AN289" s="24">
        <f t="shared" si="700"/>
        <v>10927366.533906665</v>
      </c>
      <c r="AO289" s="24">
        <f t="shared" si="700"/>
        <v>46315349.383580998</v>
      </c>
      <c r="AP289" s="24">
        <f t="shared" si="700"/>
        <v>427815.51214193046</v>
      </c>
      <c r="AQ289" s="24">
        <f t="shared" si="700"/>
        <v>0</v>
      </c>
      <c r="AR289" s="24">
        <f t="shared" si="700"/>
        <v>4785915.9805829609</v>
      </c>
      <c r="AS289" s="24">
        <f t="shared" si="700"/>
        <v>17109795.322510663</v>
      </c>
      <c r="AT289" s="24">
        <f t="shared" si="700"/>
        <v>20235.615196946666</v>
      </c>
      <c r="AU289" s="24">
        <f t="shared" si="700"/>
        <v>0</v>
      </c>
      <c r="AV289" s="24">
        <f t="shared" si="700"/>
        <v>1110941.7676613629</v>
      </c>
      <c r="AW289" s="24">
        <f t="shared" si="700"/>
        <v>3979683.9743280802</v>
      </c>
      <c r="AX289" s="24">
        <f t="shared" si="700"/>
        <v>3389036.6922816811</v>
      </c>
      <c r="AY289" s="24">
        <f t="shared" si="700"/>
        <v>0</v>
      </c>
      <c r="AZ289" s="24">
        <f t="shared" si="700"/>
        <v>4343.0904269324847</v>
      </c>
      <c r="BA289" s="24">
        <f t="shared" si="700"/>
        <v>14367.654745340966</v>
      </c>
      <c r="BB289" s="24">
        <f t="shared" si="700"/>
        <v>130.7970916012917</v>
      </c>
      <c r="BC289" s="24">
        <f t="shared" si="700"/>
        <v>0</v>
      </c>
      <c r="BD289" s="24">
        <f t="shared" si="700"/>
        <v>11751.834308846664</v>
      </c>
      <c r="BE289" s="24">
        <f t="shared" si="700"/>
        <v>48212.68770007386</v>
      </c>
      <c r="BF289" s="24">
        <f t="shared" si="700"/>
        <v>36631.255694793173</v>
      </c>
      <c r="BH289" s="44">
        <f t="shared" si="693"/>
        <v>0</v>
      </c>
      <c r="BI289" s="44">
        <f t="shared" si="694"/>
        <v>0</v>
      </c>
      <c r="BJ289" s="44">
        <f t="shared" si="695"/>
        <v>0</v>
      </c>
      <c r="BK289" s="44">
        <f t="shared" si="696"/>
        <v>0</v>
      </c>
    </row>
    <row r="290" spans="1:63" x14ac:dyDescent="0.2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2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2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2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25">
      <c r="B294" s="6">
        <v>500</v>
      </c>
      <c r="C294" s="6" t="s">
        <v>86</v>
      </c>
      <c r="D294" s="47" t="str">
        <f>INDEX(Alloc,$E294,D$1)</f>
        <v>FO19</v>
      </c>
      <c r="E294" s="93">
        <v>42</v>
      </c>
      <c r="F294" s="93"/>
      <c r="G294" s="105">
        <f>+'Function-Classif'!F294</f>
        <v>7176310.5488311965</v>
      </c>
      <c r="H294" s="21">
        <f>+'Function-Classif'!S294</f>
        <v>6192742.290113057</v>
      </c>
      <c r="I294" s="21">
        <f>+'Function-Classif'!T294</f>
        <v>983568.25871814007</v>
      </c>
      <c r="J294" s="21">
        <f>+'Function-Classif'!U294</f>
        <v>0</v>
      </c>
      <c r="K294" s="47"/>
      <c r="L294" s="47">
        <f t="shared" ref="L294:N298" si="701">INDEX(Alloc,$E294,L$1)*$G294</f>
        <v>2091752.3788458863</v>
      </c>
      <c r="M294" s="47">
        <f t="shared" si="701"/>
        <v>331008.424712562</v>
      </c>
      <c r="N294" s="47">
        <f t="shared" si="701"/>
        <v>0</v>
      </c>
      <c r="O294" s="47"/>
      <c r="P294" s="47">
        <f t="shared" ref="P294:R298" si="702">INDEX(Alloc,$E294,P$1)*$G294</f>
        <v>627830.94568413682</v>
      </c>
      <c r="Q294" s="47">
        <f t="shared" si="702"/>
        <v>98639.767366897868</v>
      </c>
      <c r="R294" s="47">
        <f t="shared" si="702"/>
        <v>0</v>
      </c>
      <c r="S294" s="47"/>
      <c r="T294" s="47">
        <f t="shared" ref="T294:V298" si="703">INDEX(Alloc,$E294,T$1)*$G294</f>
        <v>51712.30157400079</v>
      </c>
      <c r="U294" s="47">
        <f t="shared" si="703"/>
        <v>8262.4052828452623</v>
      </c>
      <c r="V294" s="47">
        <f t="shared" si="703"/>
        <v>0</v>
      </c>
      <c r="W294" s="24"/>
      <c r="X294" s="47">
        <f t="shared" ref="X294:Z298" si="704">INDEX(Alloc,$E294,X$1)*$G294</f>
        <v>736440.40541946574</v>
      </c>
      <c r="Y294" s="47">
        <f t="shared" si="704"/>
        <v>116088.46989115936</v>
      </c>
      <c r="Z294" s="47">
        <f t="shared" si="704"/>
        <v>0</v>
      </c>
      <c r="AB294" s="47">
        <f t="shared" ref="AB294:AD298" si="705">INDEX(Alloc,$E294,AB$1)*$G294</f>
        <v>56161.330945255409</v>
      </c>
      <c r="AC294" s="47">
        <f t="shared" si="705"/>
        <v>8962.8338476886074</v>
      </c>
      <c r="AD294" s="47">
        <f t="shared" si="705"/>
        <v>0</v>
      </c>
      <c r="AF294" s="47">
        <f t="shared" ref="AF294:AH298" si="706">INDEX(Alloc,$E294,AF$1)*$G294</f>
        <v>569121.47234248137</v>
      </c>
      <c r="AG294" s="47">
        <f t="shared" si="706"/>
        <v>90527.6765577029</v>
      </c>
      <c r="AH294" s="47">
        <f t="shared" si="706"/>
        <v>0</v>
      </c>
      <c r="AJ294" s="47">
        <f t="shared" ref="AJ294:AL298" si="707">INDEX(Alloc,$E294,AJ$1)*$G294</f>
        <v>1363733.1071214755</v>
      </c>
      <c r="AK294" s="47">
        <f t="shared" si="707"/>
        <v>217348.7208064486</v>
      </c>
      <c r="AL294" s="47">
        <f t="shared" si="707"/>
        <v>0</v>
      </c>
      <c r="AN294" s="47">
        <f t="shared" ref="AN294:AP298" si="708">INDEX(Alloc,$E294,AN$1)*$G294</f>
        <v>482048.58510720736</v>
      </c>
      <c r="AO294" s="47">
        <f t="shared" si="708"/>
        <v>77389.51675691508</v>
      </c>
      <c r="AP294" s="47">
        <f t="shared" si="708"/>
        <v>0</v>
      </c>
      <c r="AR294" s="47">
        <f t="shared" ref="AR294:AT298" si="709">INDEX(Alloc,$E294,AR$1)*$G294</f>
        <v>173941.37802163899</v>
      </c>
      <c r="AS294" s="47">
        <f t="shared" si="709"/>
        <v>28592.199557543499</v>
      </c>
      <c r="AT294" s="47">
        <f t="shared" si="709"/>
        <v>0</v>
      </c>
      <c r="AV294" s="47">
        <f t="shared" ref="AV294:AX298" si="710">INDEX(Alloc,$E294,AV$1)*$G294</f>
        <v>39366.756059891508</v>
      </c>
      <c r="AW294" s="47">
        <f t="shared" si="710"/>
        <v>6643.7011278043792</v>
      </c>
      <c r="AX294" s="47">
        <f t="shared" si="710"/>
        <v>0</v>
      </c>
      <c r="AZ294" s="47">
        <f t="shared" ref="AZ294:BB298" si="711">INDEX(Alloc,$E294,AZ$1)*$G294</f>
        <v>143.0775142363658</v>
      </c>
      <c r="BA294" s="47">
        <f t="shared" si="711"/>
        <v>23.982268948820085</v>
      </c>
      <c r="BB294" s="47">
        <f t="shared" si="711"/>
        <v>0</v>
      </c>
      <c r="BD294" s="47">
        <f t="shared" ref="BD294:BF298" si="712">INDEX(Alloc,$E294,BD$1)*$G294</f>
        <v>490.55147738182569</v>
      </c>
      <c r="BE294" s="47">
        <f t="shared" si="712"/>
        <v>80.560541623753352</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25">
      <c r="B295" s="18">
        <v>501</v>
      </c>
      <c r="C295" s="6" t="s">
        <v>87</v>
      </c>
      <c r="D295" s="47" t="str">
        <f>INDEX(Alloc,$E295,D$1)</f>
        <v>TDFUEL</v>
      </c>
      <c r="E295" s="93">
        <v>51</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847502.93371376023</v>
      </c>
      <c r="N295" s="47">
        <f t="shared" si="701"/>
        <v>0</v>
      </c>
      <c r="O295" s="47"/>
      <c r="P295" s="47">
        <f t="shared" si="702"/>
        <v>0</v>
      </c>
      <c r="Q295" s="47">
        <f t="shared" si="702"/>
        <v>252553.97138874148</v>
      </c>
      <c r="R295" s="47">
        <f t="shared" si="702"/>
        <v>0</v>
      </c>
      <c r="S295" s="47"/>
      <c r="T295" s="47">
        <f t="shared" si="703"/>
        <v>0</v>
      </c>
      <c r="U295" s="47">
        <f t="shared" si="703"/>
        <v>21154.786990162323</v>
      </c>
      <c r="V295" s="47">
        <f t="shared" si="703"/>
        <v>0</v>
      </c>
      <c r="W295" s="24"/>
      <c r="X295" s="47">
        <f t="shared" si="704"/>
        <v>0</v>
      </c>
      <c r="Y295" s="47">
        <f t="shared" si="704"/>
        <v>297229.0475341648</v>
      </c>
      <c r="Z295" s="47">
        <f t="shared" si="704"/>
        <v>0</v>
      </c>
      <c r="AB295" s="47">
        <f t="shared" si="705"/>
        <v>0</v>
      </c>
      <c r="AC295" s="47">
        <f t="shared" si="705"/>
        <v>22948.140932972485</v>
      </c>
      <c r="AD295" s="47">
        <f t="shared" si="705"/>
        <v>0</v>
      </c>
      <c r="AF295" s="47">
        <f t="shared" si="706"/>
        <v>0</v>
      </c>
      <c r="AG295" s="47">
        <f t="shared" si="706"/>
        <v>231784.04456492959</v>
      </c>
      <c r="AH295" s="47">
        <f t="shared" si="706"/>
        <v>0</v>
      </c>
      <c r="AJ295" s="47">
        <f t="shared" si="707"/>
        <v>0</v>
      </c>
      <c r="AK295" s="47">
        <f t="shared" si="707"/>
        <v>556492.41762458242</v>
      </c>
      <c r="AL295" s="47">
        <f t="shared" si="707"/>
        <v>0</v>
      </c>
      <c r="AN295" s="47">
        <f t="shared" si="708"/>
        <v>0</v>
      </c>
      <c r="AO295" s="47">
        <f t="shared" si="708"/>
        <v>198145.53828087699</v>
      </c>
      <c r="AP295" s="47">
        <f t="shared" si="708"/>
        <v>0</v>
      </c>
      <c r="AR295" s="47">
        <f t="shared" si="709"/>
        <v>0</v>
      </c>
      <c r="AS295" s="47">
        <f t="shared" si="709"/>
        <v>73206.514388235679</v>
      </c>
      <c r="AT295" s="47">
        <f t="shared" si="709"/>
        <v>0</v>
      </c>
      <c r="AV295" s="47">
        <f t="shared" si="710"/>
        <v>0</v>
      </c>
      <c r="AW295" s="47">
        <f t="shared" si="710"/>
        <v>17010.310844568499</v>
      </c>
      <c r="AX295" s="47">
        <f t="shared" si="710"/>
        <v>0</v>
      </c>
      <c r="AZ295" s="47">
        <f t="shared" si="711"/>
        <v>0</v>
      </c>
      <c r="BA295" s="47">
        <f t="shared" si="711"/>
        <v>61.403401768058053</v>
      </c>
      <c r="BB295" s="47">
        <f t="shared" si="711"/>
        <v>0</v>
      </c>
      <c r="BD295" s="47">
        <f t="shared" si="712"/>
        <v>0</v>
      </c>
      <c r="BE295" s="47">
        <f t="shared" si="712"/>
        <v>206.26452461742846</v>
      </c>
      <c r="BF295" s="47">
        <f t="shared" si="712"/>
        <v>0</v>
      </c>
      <c r="BH295" s="44">
        <f t="shared" si="693"/>
        <v>0</v>
      </c>
      <c r="BI295" s="44">
        <f t="shared" si="694"/>
        <v>0</v>
      </c>
      <c r="BJ295" s="44">
        <f t="shared" si="695"/>
        <v>0</v>
      </c>
      <c r="BK295" s="44">
        <f t="shared" si="696"/>
        <v>0</v>
      </c>
    </row>
    <row r="296" spans="1:63" x14ac:dyDescent="0.25">
      <c r="B296" s="6">
        <v>502</v>
      </c>
      <c r="C296" s="6" t="s">
        <v>88</v>
      </c>
      <c r="D296" s="47" t="str">
        <f>INDEX(Alloc,$E296,D$1)</f>
        <v>Prod</v>
      </c>
      <c r="E296" s="93">
        <v>24</v>
      </c>
      <c r="F296" s="93"/>
      <c r="G296" s="105">
        <f>+'Function-Classif'!F296</f>
        <v>8257131.4473512508</v>
      </c>
      <c r="H296" s="21">
        <f>+'Function-Classif'!S296</f>
        <v>8257131.4473512508</v>
      </c>
      <c r="I296" s="21">
        <f>+'Function-Classif'!T296</f>
        <v>0</v>
      </c>
      <c r="J296" s="21">
        <f>+'Function-Classif'!U296</f>
        <v>0</v>
      </c>
      <c r="K296" s="47"/>
      <c r="L296" s="47">
        <f t="shared" si="701"/>
        <v>2789051.0436733891</v>
      </c>
      <c r="M296" s="47">
        <f t="shared" si="701"/>
        <v>0</v>
      </c>
      <c r="N296" s="47">
        <f t="shared" si="701"/>
        <v>0</v>
      </c>
      <c r="O296" s="47"/>
      <c r="P296" s="47">
        <f t="shared" si="702"/>
        <v>837122.29612805648</v>
      </c>
      <c r="Q296" s="47">
        <f t="shared" si="702"/>
        <v>0</v>
      </c>
      <c r="R296" s="47">
        <f t="shared" si="702"/>
        <v>0</v>
      </c>
      <c r="S296" s="47"/>
      <c r="T296" s="47">
        <f t="shared" si="703"/>
        <v>68950.918920573749</v>
      </c>
      <c r="U296" s="47">
        <f t="shared" si="703"/>
        <v>0</v>
      </c>
      <c r="V296" s="47">
        <f t="shared" si="703"/>
        <v>0</v>
      </c>
      <c r="W296" s="24"/>
      <c r="X296" s="47">
        <f t="shared" si="704"/>
        <v>981937.39474635234</v>
      </c>
      <c r="Y296" s="47">
        <f t="shared" si="704"/>
        <v>0</v>
      </c>
      <c r="Z296" s="47">
        <f t="shared" si="704"/>
        <v>0</v>
      </c>
      <c r="AB296" s="47">
        <f t="shared" si="705"/>
        <v>74883.059902804918</v>
      </c>
      <c r="AC296" s="47">
        <f t="shared" si="705"/>
        <v>0</v>
      </c>
      <c r="AD296" s="47">
        <f t="shared" si="705"/>
        <v>0</v>
      </c>
      <c r="AF296" s="47">
        <f t="shared" si="706"/>
        <v>758841.65471322322</v>
      </c>
      <c r="AG296" s="47">
        <f t="shared" si="706"/>
        <v>0</v>
      </c>
      <c r="AH296" s="47">
        <f t="shared" si="706"/>
        <v>0</v>
      </c>
      <c r="AJ296" s="47">
        <f t="shared" si="707"/>
        <v>1818342.019913312</v>
      </c>
      <c r="AK296" s="47">
        <f t="shared" si="707"/>
        <v>0</v>
      </c>
      <c r="AL296" s="47">
        <f t="shared" si="707"/>
        <v>0</v>
      </c>
      <c r="AN296" s="47">
        <f t="shared" si="708"/>
        <v>642742.4789813481</v>
      </c>
      <c r="AO296" s="47">
        <f t="shared" si="708"/>
        <v>0</v>
      </c>
      <c r="AP296" s="47">
        <f t="shared" si="708"/>
        <v>0</v>
      </c>
      <c r="AR296" s="47">
        <f t="shared" si="709"/>
        <v>231925.81818738434</v>
      </c>
      <c r="AS296" s="47">
        <f t="shared" si="709"/>
        <v>0</v>
      </c>
      <c r="AT296" s="47">
        <f t="shared" si="709"/>
        <v>0</v>
      </c>
      <c r="AV296" s="47">
        <f t="shared" si="710"/>
        <v>52489.909028073125</v>
      </c>
      <c r="AW296" s="47">
        <f t="shared" si="710"/>
        <v>0</v>
      </c>
      <c r="AX296" s="47">
        <f t="shared" si="710"/>
        <v>0</v>
      </c>
      <c r="AZ296" s="47">
        <f t="shared" si="711"/>
        <v>190.77329345613282</v>
      </c>
      <c r="BA296" s="47">
        <f t="shared" si="711"/>
        <v>0</v>
      </c>
      <c r="BB296" s="47">
        <f t="shared" si="711"/>
        <v>0</v>
      </c>
      <c r="BD296" s="47">
        <f t="shared" si="712"/>
        <v>654.0798632781698</v>
      </c>
      <c r="BE296" s="47">
        <f t="shared" si="712"/>
        <v>0</v>
      </c>
      <c r="BF296" s="47">
        <f t="shared" si="712"/>
        <v>0</v>
      </c>
      <c r="BH296" s="44">
        <f t="shared" si="693"/>
        <v>0</v>
      </c>
      <c r="BI296" s="44">
        <f t="shared" si="694"/>
        <v>0</v>
      </c>
      <c r="BJ296" s="44">
        <f t="shared" si="695"/>
        <v>0</v>
      </c>
      <c r="BK296" s="44">
        <f t="shared" si="696"/>
        <v>0</v>
      </c>
    </row>
    <row r="297" spans="1:63" x14ac:dyDescent="0.25">
      <c r="B297" s="6">
        <v>505</v>
      </c>
      <c r="C297" s="6" t="s">
        <v>89</v>
      </c>
      <c r="D297" s="47" t="str">
        <f>INDEX(Alloc,$E297,D$1)</f>
        <v>Prod</v>
      </c>
      <c r="E297" s="93">
        <v>24</v>
      </c>
      <c r="F297" s="93"/>
      <c r="G297" s="105">
        <f>+'Function-Classif'!F297</f>
        <v>5890263.7626936706</v>
      </c>
      <c r="H297" s="21">
        <f>+'Function-Classif'!S297</f>
        <v>5890263.7626936706</v>
      </c>
      <c r="I297" s="21">
        <f>+'Function-Classif'!T297</f>
        <v>0</v>
      </c>
      <c r="J297" s="21">
        <f>+'Function-Classif'!U297</f>
        <v>0</v>
      </c>
      <c r="K297" s="47"/>
      <c r="L297" s="47">
        <f t="shared" si="701"/>
        <v>1989582.7503293811</v>
      </c>
      <c r="M297" s="47">
        <f t="shared" si="701"/>
        <v>0</v>
      </c>
      <c r="N297" s="47">
        <f t="shared" si="701"/>
        <v>0</v>
      </c>
      <c r="O297" s="47"/>
      <c r="P297" s="47">
        <f t="shared" si="702"/>
        <v>597165.14836490236</v>
      </c>
      <c r="Q297" s="47">
        <f t="shared" si="702"/>
        <v>0</v>
      </c>
      <c r="R297" s="47">
        <f t="shared" si="702"/>
        <v>0</v>
      </c>
      <c r="S297" s="47"/>
      <c r="T297" s="47">
        <f t="shared" si="703"/>
        <v>49186.464053756528</v>
      </c>
      <c r="U297" s="47">
        <f t="shared" si="703"/>
        <v>0</v>
      </c>
      <c r="V297" s="47">
        <f t="shared" si="703"/>
        <v>0</v>
      </c>
      <c r="W297" s="24"/>
      <c r="X297" s="47">
        <f t="shared" si="704"/>
        <v>700469.68373788428</v>
      </c>
      <c r="Y297" s="47">
        <f t="shared" si="704"/>
        <v>0</v>
      </c>
      <c r="Z297" s="47">
        <f t="shared" si="704"/>
        <v>0</v>
      </c>
      <c r="AB297" s="47">
        <f t="shared" si="705"/>
        <v>53418.184874191698</v>
      </c>
      <c r="AC297" s="47">
        <f t="shared" si="705"/>
        <v>0</v>
      </c>
      <c r="AD297" s="47">
        <f t="shared" si="705"/>
        <v>0</v>
      </c>
      <c r="AF297" s="47">
        <f t="shared" si="706"/>
        <v>541323.28265327925</v>
      </c>
      <c r="AG297" s="47">
        <f t="shared" si="706"/>
        <v>0</v>
      </c>
      <c r="AH297" s="47">
        <f t="shared" si="706"/>
        <v>0</v>
      </c>
      <c r="AJ297" s="47">
        <f t="shared" si="707"/>
        <v>1297122.8781291046</v>
      </c>
      <c r="AK297" s="47">
        <f t="shared" si="707"/>
        <v>0</v>
      </c>
      <c r="AL297" s="47">
        <f t="shared" si="707"/>
        <v>0</v>
      </c>
      <c r="AN297" s="47">
        <f t="shared" si="708"/>
        <v>458503.3866576259</v>
      </c>
      <c r="AO297" s="47">
        <f t="shared" si="708"/>
        <v>0</v>
      </c>
      <c r="AP297" s="47">
        <f t="shared" si="708"/>
        <v>0</v>
      </c>
      <c r="AR297" s="47">
        <f t="shared" si="709"/>
        <v>165445.37908990827</v>
      </c>
      <c r="AS297" s="47">
        <f t="shared" si="709"/>
        <v>0</v>
      </c>
      <c r="AT297" s="47">
        <f t="shared" si="709"/>
        <v>0</v>
      </c>
      <c r="AV297" s="47">
        <f t="shared" si="710"/>
        <v>37443.924809302393</v>
      </c>
      <c r="AW297" s="47">
        <f t="shared" si="710"/>
        <v>0</v>
      </c>
      <c r="AX297" s="47">
        <f t="shared" si="710"/>
        <v>0</v>
      </c>
      <c r="AZ297" s="47">
        <f t="shared" si="711"/>
        <v>136.08903097877297</v>
      </c>
      <c r="BA297" s="47">
        <f t="shared" si="711"/>
        <v>0</v>
      </c>
      <c r="BB297" s="47">
        <f t="shared" si="711"/>
        <v>0</v>
      </c>
      <c r="BD297" s="47">
        <f t="shared" si="712"/>
        <v>466.59096335579306</v>
      </c>
      <c r="BE297" s="47">
        <f t="shared" si="712"/>
        <v>0</v>
      </c>
      <c r="BF297" s="47">
        <f t="shared" si="712"/>
        <v>0</v>
      </c>
      <c r="BH297" s="44">
        <f t="shared" si="693"/>
        <v>0</v>
      </c>
      <c r="BI297" s="44">
        <f t="shared" si="694"/>
        <v>0</v>
      </c>
      <c r="BJ297" s="44">
        <f t="shared" si="695"/>
        <v>0</v>
      </c>
      <c r="BK297" s="44">
        <f t="shared" si="696"/>
        <v>0</v>
      </c>
    </row>
    <row r="298" spans="1:63" x14ac:dyDescent="0.25">
      <c r="B298" s="6">
        <v>506</v>
      </c>
      <c r="C298" s="6" t="s">
        <v>90</v>
      </c>
      <c r="D298" s="47" t="str">
        <f>INDEX(Alloc,$E298,D$1)</f>
        <v>Prod</v>
      </c>
      <c r="E298" s="93">
        <v>24</v>
      </c>
      <c r="F298" s="93"/>
      <c r="G298" s="105">
        <f>+'Function-Classif'!F298</f>
        <v>1708295.6629641708</v>
      </c>
      <c r="H298" s="21">
        <f>+'Function-Classif'!S298</f>
        <v>1708295.6629641708</v>
      </c>
      <c r="I298" s="21">
        <f>+'Function-Classif'!T298</f>
        <v>0</v>
      </c>
      <c r="J298" s="21">
        <f>+'Function-Classif'!U298</f>
        <v>0</v>
      </c>
      <c r="K298" s="47"/>
      <c r="L298" s="47">
        <f t="shared" si="701"/>
        <v>577019.25082242989</v>
      </c>
      <c r="M298" s="47">
        <f t="shared" si="701"/>
        <v>0</v>
      </c>
      <c r="N298" s="47">
        <f t="shared" si="701"/>
        <v>0</v>
      </c>
      <c r="O298" s="47"/>
      <c r="P298" s="47">
        <f t="shared" si="702"/>
        <v>173189.97486771314</v>
      </c>
      <c r="Q298" s="47">
        <f t="shared" si="702"/>
        <v>0</v>
      </c>
      <c r="R298" s="47">
        <f t="shared" si="702"/>
        <v>0</v>
      </c>
      <c r="S298" s="47"/>
      <c r="T298" s="47">
        <f t="shared" si="703"/>
        <v>14265.069715850885</v>
      </c>
      <c r="U298" s="47">
        <f t="shared" si="703"/>
        <v>0</v>
      </c>
      <c r="V298" s="47">
        <f t="shared" si="703"/>
        <v>0</v>
      </c>
      <c r="W298" s="24"/>
      <c r="X298" s="47">
        <f t="shared" si="704"/>
        <v>203150.38018265108</v>
      </c>
      <c r="Y298" s="47">
        <f t="shared" si="704"/>
        <v>0</v>
      </c>
      <c r="Z298" s="47">
        <f t="shared" si="704"/>
        <v>0</v>
      </c>
      <c r="AB298" s="47">
        <f t="shared" si="705"/>
        <v>15492.354369928698</v>
      </c>
      <c r="AC298" s="47">
        <f t="shared" si="705"/>
        <v>0</v>
      </c>
      <c r="AD298" s="47">
        <f t="shared" si="705"/>
        <v>0</v>
      </c>
      <c r="AF298" s="47">
        <f t="shared" si="706"/>
        <v>156994.70401903239</v>
      </c>
      <c r="AG298" s="47">
        <f t="shared" si="706"/>
        <v>0</v>
      </c>
      <c r="AH298" s="47">
        <f t="shared" si="706"/>
        <v>0</v>
      </c>
      <c r="AJ298" s="47">
        <f t="shared" si="707"/>
        <v>376191.87804014661</v>
      </c>
      <c r="AK298" s="47">
        <f t="shared" si="707"/>
        <v>0</v>
      </c>
      <c r="AL298" s="47">
        <f t="shared" si="707"/>
        <v>0</v>
      </c>
      <c r="AN298" s="47">
        <f t="shared" si="708"/>
        <v>132975.25856862732</v>
      </c>
      <c r="AO298" s="47">
        <f t="shared" si="708"/>
        <v>0</v>
      </c>
      <c r="AP298" s="47">
        <f t="shared" si="708"/>
        <v>0</v>
      </c>
      <c r="AR298" s="47">
        <f t="shared" si="709"/>
        <v>47982.507226043876</v>
      </c>
      <c r="AS298" s="47">
        <f t="shared" si="709"/>
        <v>0</v>
      </c>
      <c r="AT298" s="47">
        <f t="shared" si="709"/>
        <v>0</v>
      </c>
      <c r="AV298" s="47">
        <f t="shared" si="710"/>
        <v>10859.495759971856</v>
      </c>
      <c r="AW298" s="47">
        <f t="shared" si="710"/>
        <v>0</v>
      </c>
      <c r="AX298" s="47">
        <f t="shared" si="710"/>
        <v>0</v>
      </c>
      <c r="AZ298" s="47">
        <f t="shared" si="711"/>
        <v>39.468572336346313</v>
      </c>
      <c r="BA298" s="47">
        <f t="shared" si="711"/>
        <v>0</v>
      </c>
      <c r="BB298" s="47">
        <f t="shared" si="711"/>
        <v>0</v>
      </c>
      <c r="BD298" s="47">
        <f t="shared" si="712"/>
        <v>135.32081943890165</v>
      </c>
      <c r="BE298" s="47">
        <f t="shared" si="712"/>
        <v>0</v>
      </c>
      <c r="BF298" s="47">
        <f t="shared" si="712"/>
        <v>0</v>
      </c>
      <c r="BH298" s="44">
        <f t="shared" si="693"/>
        <v>0</v>
      </c>
      <c r="BI298" s="44">
        <f t="shared" si="694"/>
        <v>0</v>
      </c>
      <c r="BJ298" s="44">
        <f t="shared" si="695"/>
        <v>0</v>
      </c>
      <c r="BK298" s="44">
        <f t="shared" si="696"/>
        <v>0</v>
      </c>
    </row>
    <row r="299" spans="1:63" x14ac:dyDescent="0.2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25">
      <c r="B300" s="6"/>
      <c r="C300" s="6" t="s">
        <v>93</v>
      </c>
      <c r="D300" s="6"/>
      <c r="E300" s="93"/>
      <c r="F300" s="93"/>
      <c r="G300" s="105">
        <f>+'Function-Classif'!F300</f>
        <v>25550296.796029665</v>
      </c>
      <c r="H300" s="24">
        <f>SUM(H294:H299)</f>
        <v>22048433.163122147</v>
      </c>
      <c r="I300" s="24">
        <f t="shared" ref="I300:BF300" si="717">SUM(I294:I299)</f>
        <v>3501863.6329075196</v>
      </c>
      <c r="J300" s="24">
        <f t="shared" si="717"/>
        <v>0</v>
      </c>
      <c r="K300" s="24"/>
      <c r="L300" s="24">
        <f t="shared" si="717"/>
        <v>7447405.4236710863</v>
      </c>
      <c r="M300" s="24">
        <f t="shared" si="717"/>
        <v>1178511.3584263222</v>
      </c>
      <c r="N300" s="24">
        <f t="shared" si="717"/>
        <v>0</v>
      </c>
      <c r="O300" s="24">
        <f t="shared" si="717"/>
        <v>0</v>
      </c>
      <c r="P300" s="24">
        <f t="shared" si="717"/>
        <v>2235308.3650448089</v>
      </c>
      <c r="Q300" s="24">
        <f t="shared" si="717"/>
        <v>351193.73875563935</v>
      </c>
      <c r="R300" s="24">
        <f t="shared" si="717"/>
        <v>0</v>
      </c>
      <c r="S300" s="24">
        <f t="shared" si="717"/>
        <v>0</v>
      </c>
      <c r="T300" s="24">
        <f t="shared" si="717"/>
        <v>184114.75426418195</v>
      </c>
      <c r="U300" s="24">
        <f t="shared" si="717"/>
        <v>29417.192273007586</v>
      </c>
      <c r="V300" s="24">
        <f t="shared" si="717"/>
        <v>0</v>
      </c>
      <c r="W300" s="24">
        <f t="shared" si="717"/>
        <v>0</v>
      </c>
      <c r="X300" s="24">
        <f t="shared" si="717"/>
        <v>2621997.8640863532</v>
      </c>
      <c r="Y300" s="24">
        <f t="shared" si="717"/>
        <v>413317.51742532419</v>
      </c>
      <c r="Z300" s="24">
        <f t="shared" si="717"/>
        <v>0</v>
      </c>
      <c r="AA300" s="24">
        <f t="shared" si="717"/>
        <v>0</v>
      </c>
      <c r="AB300" s="24">
        <f t="shared" si="717"/>
        <v>199954.93009218073</v>
      </c>
      <c r="AC300" s="24">
        <f t="shared" si="717"/>
        <v>31910.97478066109</v>
      </c>
      <c r="AD300" s="24">
        <f t="shared" si="717"/>
        <v>0</v>
      </c>
      <c r="AE300" s="24">
        <f t="shared" si="717"/>
        <v>0</v>
      </c>
      <c r="AF300" s="24">
        <f t="shared" si="717"/>
        <v>2026281.1137280161</v>
      </c>
      <c r="AG300" s="24">
        <f t="shared" si="717"/>
        <v>322311.7211226325</v>
      </c>
      <c r="AH300" s="24">
        <f t="shared" si="717"/>
        <v>0</v>
      </c>
      <c r="AI300" s="24">
        <f t="shared" si="717"/>
        <v>0</v>
      </c>
      <c r="AJ300" s="24">
        <f t="shared" si="717"/>
        <v>4855389.8832040392</v>
      </c>
      <c r="AK300" s="24">
        <f t="shared" si="717"/>
        <v>773841.13843103102</v>
      </c>
      <c r="AL300" s="24">
        <f t="shared" si="717"/>
        <v>0</v>
      </c>
      <c r="AM300" s="24">
        <f t="shared" si="717"/>
        <v>0</v>
      </c>
      <c r="AN300" s="24">
        <f t="shared" si="717"/>
        <v>1716269.7093148087</v>
      </c>
      <c r="AO300" s="24">
        <f t="shared" si="717"/>
        <v>275535.05503779207</v>
      </c>
      <c r="AP300" s="24">
        <f t="shared" si="717"/>
        <v>0</v>
      </c>
      <c r="AQ300" s="24">
        <f t="shared" si="717"/>
        <v>0</v>
      </c>
      <c r="AR300" s="24">
        <f t="shared" si="717"/>
        <v>619295.08252497553</v>
      </c>
      <c r="AS300" s="24">
        <f t="shared" si="717"/>
        <v>101798.71394577918</v>
      </c>
      <c r="AT300" s="24">
        <f t="shared" si="717"/>
        <v>0</v>
      </c>
      <c r="AU300" s="24">
        <f t="shared" si="717"/>
        <v>0</v>
      </c>
      <c r="AV300" s="24">
        <f t="shared" si="717"/>
        <v>140160.08565723887</v>
      </c>
      <c r="AW300" s="24">
        <f t="shared" si="717"/>
        <v>23654.011972372879</v>
      </c>
      <c r="AX300" s="24">
        <f t="shared" si="717"/>
        <v>0</v>
      </c>
      <c r="AY300" s="24">
        <f t="shared" si="717"/>
        <v>0</v>
      </c>
      <c r="AZ300" s="24">
        <f t="shared" si="717"/>
        <v>509.40841100761787</v>
      </c>
      <c r="BA300" s="24">
        <f t="shared" si="717"/>
        <v>85.385670716878138</v>
      </c>
      <c r="BB300" s="24">
        <f t="shared" si="717"/>
        <v>0</v>
      </c>
      <c r="BC300" s="24">
        <f t="shared" si="717"/>
        <v>0</v>
      </c>
      <c r="BD300" s="24">
        <f t="shared" si="717"/>
        <v>1746.5431234546902</v>
      </c>
      <c r="BE300" s="24">
        <f t="shared" si="717"/>
        <v>286.82506624118184</v>
      </c>
      <c r="BF300" s="24">
        <f t="shared" si="717"/>
        <v>0</v>
      </c>
      <c r="BH300" s="44">
        <f t="shared" si="693"/>
        <v>0</v>
      </c>
      <c r="BI300" s="44">
        <f t="shared" si="694"/>
        <v>0</v>
      </c>
      <c r="BJ300" s="44">
        <f t="shared" si="695"/>
        <v>0</v>
      </c>
      <c r="BK300" s="44">
        <f t="shared" si="696"/>
        <v>0</v>
      </c>
    </row>
    <row r="301" spans="1:63" x14ac:dyDescent="0.2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2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25">
      <c r="B303" s="6">
        <v>510</v>
      </c>
      <c r="C303" s="6" t="s">
        <v>95</v>
      </c>
      <c r="D303" s="47" t="str">
        <f>INDEX(Alloc,$E303,D$1)</f>
        <v>FO20</v>
      </c>
      <c r="E303" s="93">
        <v>43</v>
      </c>
      <c r="F303" s="93"/>
      <c r="G303" s="105">
        <f>+'Function-Classif'!F303</f>
        <v>8497622</v>
      </c>
      <c r="H303" s="21">
        <f>+'Function-Classif'!S303</f>
        <v>819744.3889883738</v>
      </c>
      <c r="I303" s="21">
        <f>+'Function-Classif'!T303</f>
        <v>7677877.6110116253</v>
      </c>
      <c r="J303" s="21">
        <f>+'Function-Classif'!U303</f>
        <v>0</v>
      </c>
      <c r="K303" s="47"/>
      <c r="L303" s="47">
        <f t="shared" ref="L303:N307" si="718">INDEX(Alloc,$E303,L$1)*$G303</f>
        <v>276889.00900164759</v>
      </c>
      <c r="M303" s="47">
        <f t="shared" si="718"/>
        <v>2577601.9503429714</v>
      </c>
      <c r="N303" s="47">
        <f t="shared" si="718"/>
        <v>0</v>
      </c>
      <c r="O303" s="47"/>
      <c r="P303" s="47">
        <f t="shared" ref="P303:R307" si="719">INDEX(Alloc,$E303,P$1)*$G303</f>
        <v>83107.106811066697</v>
      </c>
      <c r="Q303" s="47">
        <f t="shared" si="719"/>
        <v>769013.17947168124</v>
      </c>
      <c r="R303" s="47">
        <f t="shared" si="719"/>
        <v>0</v>
      </c>
      <c r="S303" s="47"/>
      <c r="T303" s="47">
        <f t="shared" ref="T303:V307" si="720">INDEX(Alloc,$E303,T$1)*$G303</f>
        <v>6845.2499831359673</v>
      </c>
      <c r="U303" s="47">
        <f t="shared" si="720"/>
        <v>64254.607663767449</v>
      </c>
      <c r="V303" s="47">
        <f t="shared" si="720"/>
        <v>0</v>
      </c>
      <c r="W303" s="24"/>
      <c r="X303" s="47">
        <f t="shared" ref="X303:Z307" si="721">INDEX(Alloc,$E303,X$1)*$G303</f>
        <v>97483.935530588467</v>
      </c>
      <c r="Y303" s="47">
        <f t="shared" si="721"/>
        <v>908255.33734291804</v>
      </c>
      <c r="Z303" s="47">
        <f t="shared" si="721"/>
        <v>0</v>
      </c>
      <c r="AB303" s="47">
        <f t="shared" ref="AB303:AD307" si="722">INDEX(Alloc,$E303,AB$1)*$G303</f>
        <v>7434.1759698273745</v>
      </c>
      <c r="AC303" s="47">
        <f t="shared" si="722"/>
        <v>70089.698183523578</v>
      </c>
      <c r="AD303" s="47">
        <f t="shared" si="722"/>
        <v>0</v>
      </c>
      <c r="AF303" s="47">
        <f t="shared" ref="AF303:AH307" si="723">INDEX(Alloc,$E303,AF$1)*$G303</f>
        <v>75335.628668157238</v>
      </c>
      <c r="AG303" s="47">
        <f t="shared" si="723"/>
        <v>707079.90379385417</v>
      </c>
      <c r="AH303" s="47">
        <f t="shared" si="723"/>
        <v>0</v>
      </c>
      <c r="AJ303" s="47">
        <f t="shared" ref="AJ303:AL307" si="724">INDEX(Alloc,$E303,AJ$1)*$G303</f>
        <v>180519.7940216726</v>
      </c>
      <c r="AK303" s="47">
        <f t="shared" si="724"/>
        <v>1699675.1809504463</v>
      </c>
      <c r="AL303" s="47">
        <f t="shared" si="724"/>
        <v>0</v>
      </c>
      <c r="AN303" s="47">
        <f t="shared" ref="AN303:AP307" si="725">INDEX(Alloc,$E303,AN$1)*$G303</f>
        <v>63809.634625406565</v>
      </c>
      <c r="AO303" s="47">
        <f t="shared" si="725"/>
        <v>605311.57158390421</v>
      </c>
      <c r="AP303" s="47">
        <f t="shared" si="725"/>
        <v>0</v>
      </c>
      <c r="AR303" s="47">
        <f t="shared" ref="AR303:AT307" si="726">INDEX(Alloc,$E303,AR$1)*$G303</f>
        <v>23024.931761457337</v>
      </c>
      <c r="AS303" s="47">
        <f t="shared" si="726"/>
        <v>223465.46638112914</v>
      </c>
      <c r="AT303" s="47">
        <f t="shared" si="726"/>
        <v>0</v>
      </c>
      <c r="AV303" s="47">
        <f t="shared" ref="AV303:AX307" si="727">INDEX(Alloc,$E303,AV$1)*$G303</f>
        <v>5211.04801087742</v>
      </c>
      <c r="AW303" s="47">
        <f t="shared" si="727"/>
        <v>52311.627860659632</v>
      </c>
      <c r="AX303" s="47">
        <f t="shared" si="727"/>
        <v>0</v>
      </c>
      <c r="AZ303" s="47">
        <f t="shared" ref="AZ303:BB307" si="728">INDEX(Alloc,$E303,AZ$1)*$G303</f>
        <v>18.939426830810973</v>
      </c>
      <c r="BA303" s="47">
        <f t="shared" si="728"/>
        <v>189.01418132480268</v>
      </c>
      <c r="BB303" s="47">
        <f t="shared" si="728"/>
        <v>0</v>
      </c>
      <c r="BD303" s="47">
        <f t="shared" ref="BD303:BF307" si="729">INDEX(Alloc,$E303,BD$1)*$G303</f>
        <v>64.935177705637642</v>
      </c>
      <c r="BE303" s="47">
        <f t="shared" si="729"/>
        <v>630.0732554447618</v>
      </c>
      <c r="BF303" s="47">
        <f t="shared" si="729"/>
        <v>0</v>
      </c>
      <c r="BH303" s="44">
        <f t="shared" si="693"/>
        <v>0</v>
      </c>
      <c r="BI303" s="44">
        <f t="shared" si="694"/>
        <v>0</v>
      </c>
      <c r="BJ303" s="44">
        <f t="shared" si="695"/>
        <v>0</v>
      </c>
      <c r="BK303" s="44">
        <f t="shared" si="696"/>
        <v>0</v>
      </c>
    </row>
    <row r="304" spans="1:63" x14ac:dyDescent="0.25">
      <c r="B304" s="6">
        <v>511</v>
      </c>
      <c r="C304" s="6" t="s">
        <v>96</v>
      </c>
      <c r="D304" s="47" t="str">
        <f>INDEX(Alloc,$E304,D$1)</f>
        <v>Prod</v>
      </c>
      <c r="E304" s="93">
        <v>24</v>
      </c>
      <c r="F304" s="93"/>
      <c r="G304" s="105">
        <f>+'Function-Classif'!F304</f>
        <v>1238874.0419501355</v>
      </c>
      <c r="H304" s="21">
        <f>+'Function-Classif'!S304</f>
        <v>1238874.0419501355</v>
      </c>
      <c r="I304" s="21">
        <f>+'Function-Classif'!T304</f>
        <v>0</v>
      </c>
      <c r="J304" s="21">
        <f>+'Function-Classif'!U304</f>
        <v>0</v>
      </c>
      <c r="K304" s="47"/>
      <c r="L304" s="47">
        <f t="shared" si="718"/>
        <v>418460.44981993013</v>
      </c>
      <c r="M304" s="47">
        <f t="shared" si="718"/>
        <v>0</v>
      </c>
      <c r="N304" s="47">
        <f t="shared" si="718"/>
        <v>0</v>
      </c>
      <c r="O304" s="47"/>
      <c r="P304" s="47">
        <f t="shared" si="719"/>
        <v>125599.19739965195</v>
      </c>
      <c r="Q304" s="47">
        <f t="shared" si="719"/>
        <v>0</v>
      </c>
      <c r="R304" s="47">
        <f t="shared" si="719"/>
        <v>0</v>
      </c>
      <c r="S304" s="47"/>
      <c r="T304" s="47">
        <f t="shared" si="720"/>
        <v>10345.179093244185</v>
      </c>
      <c r="U304" s="47">
        <f t="shared" si="720"/>
        <v>0</v>
      </c>
      <c r="V304" s="47">
        <f t="shared" si="720"/>
        <v>0</v>
      </c>
      <c r="W304" s="24"/>
      <c r="X304" s="47">
        <f t="shared" si="721"/>
        <v>147326.79949786083</v>
      </c>
      <c r="Y304" s="47">
        <f t="shared" si="721"/>
        <v>0</v>
      </c>
      <c r="Z304" s="47">
        <f t="shared" si="721"/>
        <v>0</v>
      </c>
      <c r="AB304" s="47">
        <f t="shared" si="722"/>
        <v>11235.218875574679</v>
      </c>
      <c r="AC304" s="47">
        <f t="shared" si="722"/>
        <v>0</v>
      </c>
      <c r="AD304" s="47">
        <f t="shared" si="722"/>
        <v>0</v>
      </c>
      <c r="AF304" s="47">
        <f t="shared" si="723"/>
        <v>113854.21607600436</v>
      </c>
      <c r="AG304" s="47">
        <f t="shared" si="723"/>
        <v>0</v>
      </c>
      <c r="AH304" s="47">
        <f t="shared" si="723"/>
        <v>0</v>
      </c>
      <c r="AJ304" s="47">
        <f t="shared" si="724"/>
        <v>272818.31980286638</v>
      </c>
      <c r="AK304" s="47">
        <f t="shared" si="724"/>
        <v>0</v>
      </c>
      <c r="AL304" s="47">
        <f t="shared" si="724"/>
        <v>0</v>
      </c>
      <c r="AN304" s="47">
        <f t="shared" si="725"/>
        <v>96435.060764850117</v>
      </c>
      <c r="AO304" s="47">
        <f t="shared" si="725"/>
        <v>0</v>
      </c>
      <c r="AP304" s="47">
        <f t="shared" si="725"/>
        <v>0</v>
      </c>
      <c r="AR304" s="47">
        <f t="shared" si="726"/>
        <v>34797.420586366796</v>
      </c>
      <c r="AS304" s="47">
        <f t="shared" si="726"/>
        <v>0</v>
      </c>
      <c r="AT304" s="47">
        <f t="shared" si="726"/>
        <v>0</v>
      </c>
      <c r="AV304" s="47">
        <f t="shared" si="727"/>
        <v>7875.4209223669159</v>
      </c>
      <c r="AW304" s="47">
        <f t="shared" si="727"/>
        <v>0</v>
      </c>
      <c r="AX304" s="47">
        <f t="shared" si="727"/>
        <v>0</v>
      </c>
      <c r="AZ304" s="47">
        <f t="shared" si="728"/>
        <v>28.623025159173629</v>
      </c>
      <c r="BA304" s="47">
        <f t="shared" si="728"/>
        <v>0</v>
      </c>
      <c r="BB304" s="47">
        <f t="shared" si="728"/>
        <v>0</v>
      </c>
      <c r="BD304" s="47">
        <f t="shared" si="729"/>
        <v>98.136086260023887</v>
      </c>
      <c r="BE304" s="47">
        <f t="shared" si="729"/>
        <v>0</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2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2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2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25">
      <c r="B308" s="6"/>
      <c r="C308" s="6" t="s">
        <v>100</v>
      </c>
      <c r="D308" s="6"/>
      <c r="E308" s="93"/>
      <c r="F308" s="93"/>
      <c r="G308" s="105">
        <f>+'Function-Classif'!F308</f>
        <v>21340019.527229313</v>
      </c>
      <c r="H308" s="24">
        <f>SUM(H303:H307)</f>
        <v>2058618.4309385093</v>
      </c>
      <c r="I308" s="24">
        <f t="shared" ref="I308:J308" si="734">SUM(I303:I307)</f>
        <v>19281401.096290801</v>
      </c>
      <c r="J308" s="24">
        <f t="shared" si="734"/>
        <v>0</v>
      </c>
      <c r="K308" s="24"/>
      <c r="L308" s="24">
        <f t="shared" ref="L308:BF308" si="735">SUM(L303:L307)</f>
        <v>695349.45882157772</v>
      </c>
      <c r="M308" s="24">
        <f t="shared" si="735"/>
        <v>6473114.0022165459</v>
      </c>
      <c r="N308" s="24">
        <f t="shared" si="735"/>
        <v>0</v>
      </c>
      <c r="O308" s="24">
        <f t="shared" si="735"/>
        <v>0</v>
      </c>
      <c r="P308" s="24">
        <f t="shared" si="735"/>
        <v>208706.30421071866</v>
      </c>
      <c r="Q308" s="24">
        <f t="shared" si="735"/>
        <v>1931217.4943322237</v>
      </c>
      <c r="R308" s="24">
        <f t="shared" si="735"/>
        <v>0</v>
      </c>
      <c r="S308" s="24">
        <f t="shared" si="735"/>
        <v>0</v>
      </c>
      <c r="T308" s="24">
        <f t="shared" si="735"/>
        <v>17190.429076380155</v>
      </c>
      <c r="U308" s="24">
        <f t="shared" si="735"/>
        <v>161362.15311286564</v>
      </c>
      <c r="V308" s="24">
        <f t="shared" si="735"/>
        <v>0</v>
      </c>
      <c r="W308" s="24">
        <f t="shared" si="735"/>
        <v>0</v>
      </c>
      <c r="X308" s="24">
        <f t="shared" si="735"/>
        <v>244810.7350284493</v>
      </c>
      <c r="Y308" s="24">
        <f t="shared" si="735"/>
        <v>2280895.3651513467</v>
      </c>
      <c r="Z308" s="24">
        <f t="shared" si="735"/>
        <v>0</v>
      </c>
      <c r="AA308" s="24">
        <f t="shared" si="735"/>
        <v>0</v>
      </c>
      <c r="AB308" s="24">
        <f t="shared" si="735"/>
        <v>18669.394845402054</v>
      </c>
      <c r="AC308" s="24">
        <f t="shared" si="735"/>
        <v>176015.77569513003</v>
      </c>
      <c r="AD308" s="24">
        <f t="shared" si="735"/>
        <v>0</v>
      </c>
      <c r="AE308" s="24">
        <f t="shared" si="735"/>
        <v>0</v>
      </c>
      <c r="AF308" s="24">
        <f t="shared" si="735"/>
        <v>189189.84474416159</v>
      </c>
      <c r="AG308" s="24">
        <f t="shared" si="735"/>
        <v>1775684.886227261</v>
      </c>
      <c r="AH308" s="24">
        <f t="shared" si="735"/>
        <v>0</v>
      </c>
      <c r="AI308" s="24">
        <f t="shared" si="735"/>
        <v>0</v>
      </c>
      <c r="AJ308" s="24">
        <f t="shared" si="735"/>
        <v>453338.113824539</v>
      </c>
      <c r="AK308" s="24">
        <f t="shared" si="735"/>
        <v>4268382.5606069025</v>
      </c>
      <c r="AL308" s="24">
        <f t="shared" si="735"/>
        <v>0</v>
      </c>
      <c r="AM308" s="24">
        <f t="shared" si="735"/>
        <v>0</v>
      </c>
      <c r="AN308" s="24">
        <f t="shared" si="735"/>
        <v>160244.69539025667</v>
      </c>
      <c r="AO308" s="24">
        <f t="shared" si="735"/>
        <v>1520114.7753640229</v>
      </c>
      <c r="AP308" s="24">
        <f t="shared" si="735"/>
        <v>0</v>
      </c>
      <c r="AQ308" s="24">
        <f t="shared" si="735"/>
        <v>0</v>
      </c>
      <c r="AR308" s="24">
        <f t="shared" si="735"/>
        <v>57822.352347824133</v>
      </c>
      <c r="AS308" s="24">
        <f t="shared" si="735"/>
        <v>561187.28465854342</v>
      </c>
      <c r="AT308" s="24">
        <f t="shared" si="735"/>
        <v>0</v>
      </c>
      <c r="AU308" s="24">
        <f t="shared" si="735"/>
        <v>0</v>
      </c>
      <c r="AV308" s="24">
        <f t="shared" si="735"/>
        <v>13086.468933244336</v>
      </c>
      <c r="AW308" s="24">
        <f t="shared" si="735"/>
        <v>131369.83029459647</v>
      </c>
      <c r="AX308" s="24">
        <f t="shared" si="735"/>
        <v>0</v>
      </c>
      <c r="AY308" s="24">
        <f t="shared" si="735"/>
        <v>0</v>
      </c>
      <c r="AZ308" s="24">
        <f t="shared" si="735"/>
        <v>47.562451989984602</v>
      </c>
      <c r="BA308" s="24">
        <f t="shared" si="735"/>
        <v>474.670010079826</v>
      </c>
      <c r="BB308" s="24">
        <f t="shared" si="735"/>
        <v>0</v>
      </c>
      <c r="BC308" s="24">
        <f t="shared" si="735"/>
        <v>0</v>
      </c>
      <c r="BD308" s="24">
        <f t="shared" si="735"/>
        <v>163.07126396566153</v>
      </c>
      <c r="BE308" s="24">
        <f t="shared" si="735"/>
        <v>1582.2986212820667</v>
      </c>
      <c r="BF308" s="24">
        <f t="shared" si="735"/>
        <v>0</v>
      </c>
      <c r="BH308" s="44">
        <f t="shared" si="693"/>
        <v>0</v>
      </c>
      <c r="BI308" s="44">
        <f t="shared" si="694"/>
        <v>0</v>
      </c>
      <c r="BJ308" s="44">
        <f t="shared" si="695"/>
        <v>0</v>
      </c>
      <c r="BK308" s="44">
        <f t="shared" si="696"/>
        <v>0</v>
      </c>
    </row>
    <row r="309" spans="2:63" x14ac:dyDescent="0.2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25">
      <c r="B310" s="6"/>
      <c r="C310" s="6" t="s">
        <v>101</v>
      </c>
      <c r="D310" s="6"/>
      <c r="E310" s="93"/>
      <c r="F310" s="93"/>
      <c r="G310" s="105">
        <f>+'Function-Classif'!F310</f>
        <v>46890316.323258981</v>
      </c>
      <c r="H310" s="24">
        <f>H308+H300</f>
        <v>24107051.594060656</v>
      </c>
      <c r="I310" s="24">
        <f t="shared" ref="I310:J310" si="736">I308+I300</f>
        <v>22783264.729198322</v>
      </c>
      <c r="J310" s="24">
        <f t="shared" si="736"/>
        <v>0</v>
      </c>
      <c r="K310" s="24"/>
      <c r="L310" s="24">
        <f t="shared" ref="L310:BF310" si="737">L308+L300</f>
        <v>8142754.8824926643</v>
      </c>
      <c r="M310" s="24">
        <f t="shared" si="737"/>
        <v>7651625.3606428681</v>
      </c>
      <c r="N310" s="24">
        <f t="shared" si="737"/>
        <v>0</v>
      </c>
      <c r="O310" s="24">
        <f t="shared" si="737"/>
        <v>0</v>
      </c>
      <c r="P310" s="24">
        <f t="shared" si="737"/>
        <v>2444014.6692555277</v>
      </c>
      <c r="Q310" s="24">
        <f t="shared" si="737"/>
        <v>2282411.2330878628</v>
      </c>
      <c r="R310" s="24">
        <f t="shared" si="737"/>
        <v>0</v>
      </c>
      <c r="S310" s="24">
        <f t="shared" si="737"/>
        <v>0</v>
      </c>
      <c r="T310" s="24">
        <f t="shared" si="737"/>
        <v>201305.1833405621</v>
      </c>
      <c r="U310" s="24">
        <f t="shared" si="737"/>
        <v>190779.34538587322</v>
      </c>
      <c r="V310" s="24">
        <f t="shared" si="737"/>
        <v>0</v>
      </c>
      <c r="W310" s="24">
        <f t="shared" si="737"/>
        <v>0</v>
      </c>
      <c r="X310" s="24">
        <f t="shared" si="737"/>
        <v>2866808.5991148027</v>
      </c>
      <c r="Y310" s="24">
        <f t="shared" si="737"/>
        <v>2694212.882576671</v>
      </c>
      <c r="Z310" s="24">
        <f t="shared" si="737"/>
        <v>0</v>
      </c>
      <c r="AA310" s="24">
        <f t="shared" si="737"/>
        <v>0</v>
      </c>
      <c r="AB310" s="24">
        <f t="shared" si="737"/>
        <v>218624.32493758277</v>
      </c>
      <c r="AC310" s="24">
        <f t="shared" si="737"/>
        <v>207926.75047579111</v>
      </c>
      <c r="AD310" s="24">
        <f t="shared" si="737"/>
        <v>0</v>
      </c>
      <c r="AE310" s="24">
        <f t="shared" si="737"/>
        <v>0</v>
      </c>
      <c r="AF310" s="24">
        <f t="shared" si="737"/>
        <v>2215470.9584721779</v>
      </c>
      <c r="AG310" s="24">
        <f t="shared" si="737"/>
        <v>2097996.6073498935</v>
      </c>
      <c r="AH310" s="24">
        <f t="shared" si="737"/>
        <v>0</v>
      </c>
      <c r="AI310" s="24">
        <f t="shared" si="737"/>
        <v>0</v>
      </c>
      <c r="AJ310" s="24">
        <f t="shared" si="737"/>
        <v>5308727.9970285781</v>
      </c>
      <c r="AK310" s="24">
        <f t="shared" si="737"/>
        <v>5042223.6990379337</v>
      </c>
      <c r="AL310" s="24">
        <f t="shared" si="737"/>
        <v>0</v>
      </c>
      <c r="AM310" s="24">
        <f t="shared" si="737"/>
        <v>0</v>
      </c>
      <c r="AN310" s="24">
        <f t="shared" si="737"/>
        <v>1876514.4047050653</v>
      </c>
      <c r="AO310" s="24">
        <f t="shared" si="737"/>
        <v>1795649.830401815</v>
      </c>
      <c r="AP310" s="24">
        <f t="shared" si="737"/>
        <v>0</v>
      </c>
      <c r="AQ310" s="24">
        <f t="shared" si="737"/>
        <v>0</v>
      </c>
      <c r="AR310" s="24">
        <f t="shared" si="737"/>
        <v>677117.43487279967</v>
      </c>
      <c r="AS310" s="24">
        <f t="shared" si="737"/>
        <v>662985.99860432255</v>
      </c>
      <c r="AT310" s="24">
        <f t="shared" si="737"/>
        <v>0</v>
      </c>
      <c r="AU310" s="24">
        <f t="shared" si="737"/>
        <v>0</v>
      </c>
      <c r="AV310" s="24">
        <f t="shared" si="737"/>
        <v>153246.5545904832</v>
      </c>
      <c r="AW310" s="24">
        <f t="shared" si="737"/>
        <v>155023.84226696935</v>
      </c>
      <c r="AX310" s="24">
        <f t="shared" si="737"/>
        <v>0</v>
      </c>
      <c r="AY310" s="24">
        <f t="shared" si="737"/>
        <v>0</v>
      </c>
      <c r="AZ310" s="24">
        <f t="shared" si="737"/>
        <v>556.97086299760247</v>
      </c>
      <c r="BA310" s="24">
        <f t="shared" si="737"/>
        <v>560.05568079670411</v>
      </c>
      <c r="BB310" s="24">
        <f t="shared" si="737"/>
        <v>0</v>
      </c>
      <c r="BC310" s="24">
        <f t="shared" si="737"/>
        <v>0</v>
      </c>
      <c r="BD310" s="24">
        <f t="shared" si="737"/>
        <v>1909.6143874203517</v>
      </c>
      <c r="BE310" s="24">
        <f t="shared" si="737"/>
        <v>1869.1236875232485</v>
      </c>
      <c r="BF310" s="24">
        <f t="shared" si="737"/>
        <v>0</v>
      </c>
      <c r="BH310" s="44">
        <f t="shared" si="693"/>
        <v>0</v>
      </c>
      <c r="BI310" s="44">
        <f t="shared" si="694"/>
        <v>0</v>
      </c>
      <c r="BJ310" s="44">
        <f t="shared" si="695"/>
        <v>0</v>
      </c>
      <c r="BK310" s="44">
        <f t="shared" si="696"/>
        <v>0</v>
      </c>
    </row>
    <row r="311" spans="2:63" x14ac:dyDescent="0.2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2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2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2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2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2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2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2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2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2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2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25">
      <c r="B322" s="19">
        <v>541</v>
      </c>
      <c r="C322" s="6" t="s">
        <v>95</v>
      </c>
      <c r="D322" s="47" t="str">
        <f>INDEX(Alloc,$E322,D$1)</f>
        <v>Prod</v>
      </c>
      <c r="E322" s="93">
        <v>24</v>
      </c>
      <c r="F322" s="93"/>
      <c r="G322" s="105">
        <f>+'Function-Classif'!F322</f>
        <v>166691.70550431299</v>
      </c>
      <c r="H322" s="21">
        <f>+'Function-Classif'!S322</f>
        <v>166691.70550431299</v>
      </c>
      <c r="I322" s="21">
        <f>+'Function-Classif'!T322</f>
        <v>0</v>
      </c>
      <c r="J322" s="21">
        <f>+'Function-Classif'!U322</f>
        <v>0</v>
      </c>
      <c r="K322" s="47"/>
      <c r="L322" s="47">
        <f t="shared" ref="L322:N323" si="739">INDEX(Alloc,$E322,L$1)*$G322</f>
        <v>56304.259920391269</v>
      </c>
      <c r="M322" s="47">
        <f t="shared" si="739"/>
        <v>0</v>
      </c>
      <c r="N322" s="47">
        <f t="shared" si="739"/>
        <v>0</v>
      </c>
      <c r="O322" s="47"/>
      <c r="P322" s="47">
        <f t="shared" ref="P322:R323" si="740">INDEX(Alloc,$E322,P$1)*$G322</f>
        <v>16899.493988561222</v>
      </c>
      <c r="Q322" s="47">
        <f t="shared" si="740"/>
        <v>0</v>
      </c>
      <c r="R322" s="47">
        <f t="shared" si="740"/>
        <v>0</v>
      </c>
      <c r="S322" s="47"/>
      <c r="T322" s="47">
        <f t="shared" ref="T322:V323" si="741">INDEX(Alloc,$E322,T$1)*$G322</f>
        <v>1391.9538939454546</v>
      </c>
      <c r="U322" s="47">
        <f t="shared" si="741"/>
        <v>0</v>
      </c>
      <c r="V322" s="47">
        <f t="shared" si="741"/>
        <v>0</v>
      </c>
      <c r="W322" s="24"/>
      <c r="X322" s="47">
        <f t="shared" ref="X322:Z323" si="742">INDEX(Alloc,$E322,X$1)*$G322</f>
        <v>19822.96395211649</v>
      </c>
      <c r="Y322" s="47">
        <f t="shared" si="742"/>
        <v>0</v>
      </c>
      <c r="Z322" s="47">
        <f t="shared" si="742"/>
        <v>0</v>
      </c>
      <c r="AB322" s="47">
        <f t="shared" ref="AB322:AD323" si="743">INDEX(Alloc,$E322,AB$1)*$G322</f>
        <v>1511.7096110398393</v>
      </c>
      <c r="AC322" s="47">
        <f t="shared" si="743"/>
        <v>0</v>
      </c>
      <c r="AD322" s="47">
        <f t="shared" si="743"/>
        <v>0</v>
      </c>
      <c r="AF322" s="47">
        <f t="shared" ref="AF322:AH323" si="744">INDEX(Alloc,$E322,AF$1)*$G322</f>
        <v>15319.195345066099</v>
      </c>
      <c r="AG322" s="47">
        <f t="shared" si="744"/>
        <v>0</v>
      </c>
      <c r="AH322" s="47">
        <f t="shared" si="744"/>
        <v>0</v>
      </c>
      <c r="AJ322" s="47">
        <f t="shared" ref="AJ322:AL323" si="745">INDEX(Alloc,$E322,AJ$1)*$G322</f>
        <v>36707.969883020043</v>
      </c>
      <c r="AK322" s="47">
        <f t="shared" si="745"/>
        <v>0</v>
      </c>
      <c r="AL322" s="47">
        <f t="shared" si="745"/>
        <v>0</v>
      </c>
      <c r="AN322" s="47">
        <f t="shared" ref="AN322:AP323" si="746">INDEX(Alloc,$E322,AN$1)*$G322</f>
        <v>12975.431080952409</v>
      </c>
      <c r="AO322" s="47">
        <f t="shared" si="746"/>
        <v>0</v>
      </c>
      <c r="AP322" s="47">
        <f t="shared" si="746"/>
        <v>0</v>
      </c>
      <c r="AR322" s="47">
        <f t="shared" ref="AR322:AT323" si="747">INDEX(Alloc,$E322,AR$1)*$G322</f>
        <v>4682.0267341801646</v>
      </c>
      <c r="AS322" s="47">
        <f t="shared" si="747"/>
        <v>0</v>
      </c>
      <c r="AT322" s="47">
        <f t="shared" si="747"/>
        <v>0</v>
      </c>
      <c r="AV322" s="47">
        <f t="shared" ref="AV322:AX323" si="748">INDEX(Alloc,$E322,AV$1)*$G322</f>
        <v>1059.6455334936541</v>
      </c>
      <c r="AW322" s="47">
        <f t="shared" si="748"/>
        <v>0</v>
      </c>
      <c r="AX322" s="47">
        <f t="shared" si="748"/>
        <v>0</v>
      </c>
      <c r="AZ322" s="47">
        <f t="shared" ref="AZ322:BB323" si="749">INDEX(Alloc,$E322,AZ$1)*$G322</f>
        <v>3.8512558330506637</v>
      </c>
      <c r="BA322" s="47">
        <f t="shared" si="749"/>
        <v>0</v>
      </c>
      <c r="BB322" s="47">
        <f t="shared" si="749"/>
        <v>0</v>
      </c>
      <c r="BD322" s="47">
        <f t="shared" ref="BD322:BF323" si="750">INDEX(Alloc,$E322,BD$1)*$G322</f>
        <v>13.204305713316565</v>
      </c>
      <c r="BE322" s="47">
        <f t="shared" si="750"/>
        <v>0</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25">
      <c r="B323" s="19">
        <v>542</v>
      </c>
      <c r="C323" s="6" t="s">
        <v>96</v>
      </c>
      <c r="D323" s="47" t="str">
        <f>INDEX(Alloc,$E323,D$1)</f>
        <v>Prod</v>
      </c>
      <c r="E323" s="93">
        <v>24</v>
      </c>
      <c r="F323" s="93"/>
      <c r="G323" s="105">
        <f>+'Function-Classif'!F323</f>
        <v>47184.925882498494</v>
      </c>
      <c r="H323" s="21">
        <f>+'Function-Classif'!S323</f>
        <v>47184.925882498494</v>
      </c>
      <c r="I323" s="21">
        <f>+'Function-Classif'!T323</f>
        <v>0</v>
      </c>
      <c r="J323" s="21">
        <f>+'Function-Classif'!U323</f>
        <v>0</v>
      </c>
      <c r="K323" s="47"/>
      <c r="L323" s="47">
        <f t="shared" si="739"/>
        <v>15937.87959139846</v>
      </c>
      <c r="M323" s="47">
        <f t="shared" si="739"/>
        <v>0</v>
      </c>
      <c r="N323" s="47">
        <f t="shared" si="739"/>
        <v>0</v>
      </c>
      <c r="O323" s="47"/>
      <c r="P323" s="47">
        <f t="shared" si="740"/>
        <v>4783.6895596545328</v>
      </c>
      <c r="Q323" s="47">
        <f t="shared" si="740"/>
        <v>0</v>
      </c>
      <c r="R323" s="47">
        <f t="shared" si="740"/>
        <v>0</v>
      </c>
      <c r="S323" s="47"/>
      <c r="T323" s="47">
        <f t="shared" si="741"/>
        <v>394.01625365199743</v>
      </c>
      <c r="U323" s="47">
        <f t="shared" si="741"/>
        <v>0</v>
      </c>
      <c r="V323" s="47">
        <f t="shared" si="741"/>
        <v>0</v>
      </c>
      <c r="W323" s="24"/>
      <c r="X323" s="47">
        <f t="shared" si="742"/>
        <v>5611.2275174235037</v>
      </c>
      <c r="Y323" s="47">
        <f t="shared" si="742"/>
        <v>0</v>
      </c>
      <c r="Z323" s="47">
        <f t="shared" si="742"/>
        <v>0</v>
      </c>
      <c r="AB323" s="47">
        <f t="shared" si="743"/>
        <v>427.91514872904008</v>
      </c>
      <c r="AC323" s="47">
        <f t="shared" si="743"/>
        <v>0</v>
      </c>
      <c r="AD323" s="47">
        <f t="shared" si="743"/>
        <v>0</v>
      </c>
      <c r="AF323" s="47">
        <f t="shared" si="744"/>
        <v>4336.3591172672786</v>
      </c>
      <c r="AG323" s="47">
        <f t="shared" si="744"/>
        <v>0</v>
      </c>
      <c r="AH323" s="47">
        <f t="shared" si="744"/>
        <v>0</v>
      </c>
      <c r="AJ323" s="47">
        <f t="shared" si="745"/>
        <v>10390.815985636864</v>
      </c>
      <c r="AK323" s="47">
        <f t="shared" si="745"/>
        <v>0</v>
      </c>
      <c r="AL323" s="47">
        <f t="shared" si="745"/>
        <v>0</v>
      </c>
      <c r="AN323" s="47">
        <f t="shared" si="746"/>
        <v>3672.91672969514</v>
      </c>
      <c r="AO323" s="47">
        <f t="shared" si="746"/>
        <v>0</v>
      </c>
      <c r="AP323" s="47">
        <f t="shared" si="746"/>
        <v>0</v>
      </c>
      <c r="AR323" s="47">
        <f t="shared" si="747"/>
        <v>1325.3273986476274</v>
      </c>
      <c r="AS323" s="47">
        <f t="shared" si="747"/>
        <v>0</v>
      </c>
      <c r="AT323" s="47">
        <f t="shared" si="747"/>
        <v>0</v>
      </c>
      <c r="AV323" s="47">
        <f t="shared" si="748"/>
        <v>299.95071325444542</v>
      </c>
      <c r="AW323" s="47">
        <f t="shared" si="748"/>
        <v>0</v>
      </c>
      <c r="AX323" s="47">
        <f t="shared" si="748"/>
        <v>0</v>
      </c>
      <c r="AZ323" s="47">
        <f t="shared" si="749"/>
        <v>1.0901635476537475</v>
      </c>
      <c r="BA323" s="47">
        <f t="shared" si="749"/>
        <v>0</v>
      </c>
      <c r="BB323" s="47">
        <f t="shared" si="749"/>
        <v>0</v>
      </c>
      <c r="BD323" s="47">
        <f t="shared" si="750"/>
        <v>3.7377035919557065</v>
      </c>
      <c r="BE323" s="47">
        <f t="shared" si="750"/>
        <v>0</v>
      </c>
      <c r="BF323" s="47">
        <f t="shared" si="750"/>
        <v>0</v>
      </c>
      <c r="BH323" s="44">
        <f t="shared" si="693"/>
        <v>0</v>
      </c>
      <c r="BI323" s="44">
        <f t="shared" si="694"/>
        <v>0</v>
      </c>
      <c r="BJ323" s="44">
        <f t="shared" si="695"/>
        <v>0</v>
      </c>
      <c r="BK323" s="44">
        <f t="shared" si="696"/>
        <v>0</v>
      </c>
    </row>
    <row r="324" spans="2:63" x14ac:dyDescent="0.2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2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2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25">
      <c r="B327" s="6"/>
      <c r="C327" s="6" t="s">
        <v>110</v>
      </c>
      <c r="D327" s="6"/>
      <c r="E327" s="93"/>
      <c r="F327" s="93"/>
      <c r="G327" s="105">
        <f>+'Function-Classif'!F327</f>
        <v>213876.6313868115</v>
      </c>
      <c r="H327" s="24">
        <f>SUM(H322:H326)</f>
        <v>213876.6313868115</v>
      </c>
      <c r="I327" s="24">
        <f t="shared" ref="I327:J327" si="755">SUM(I322:I326)</f>
        <v>0</v>
      </c>
      <c r="J327" s="24">
        <f t="shared" si="755"/>
        <v>0</v>
      </c>
      <c r="K327" s="24"/>
      <c r="L327" s="24">
        <f t="shared" ref="L327:BF327" si="756">SUM(L322:L326)</f>
        <v>72242.139511789734</v>
      </c>
      <c r="M327" s="24">
        <f t="shared" si="756"/>
        <v>0</v>
      </c>
      <c r="N327" s="24">
        <f t="shared" si="756"/>
        <v>0</v>
      </c>
      <c r="O327" s="24">
        <f t="shared" si="756"/>
        <v>0</v>
      </c>
      <c r="P327" s="24">
        <f t="shared" si="756"/>
        <v>21683.183548215755</v>
      </c>
      <c r="Q327" s="24">
        <f t="shared" si="756"/>
        <v>0</v>
      </c>
      <c r="R327" s="24">
        <f t="shared" si="756"/>
        <v>0</v>
      </c>
      <c r="S327" s="24">
        <f t="shared" si="756"/>
        <v>0</v>
      </c>
      <c r="T327" s="24">
        <f t="shared" si="756"/>
        <v>1785.9701475974521</v>
      </c>
      <c r="U327" s="24">
        <f t="shared" si="756"/>
        <v>0</v>
      </c>
      <c r="V327" s="24">
        <f t="shared" si="756"/>
        <v>0</v>
      </c>
      <c r="W327" s="24">
        <f t="shared" si="756"/>
        <v>0</v>
      </c>
      <c r="X327" s="24">
        <f t="shared" si="756"/>
        <v>25434.191469539994</v>
      </c>
      <c r="Y327" s="24">
        <f t="shared" si="756"/>
        <v>0</v>
      </c>
      <c r="Z327" s="24">
        <f t="shared" si="756"/>
        <v>0</v>
      </c>
      <c r="AA327" s="24">
        <f t="shared" si="756"/>
        <v>0</v>
      </c>
      <c r="AB327" s="24">
        <f t="shared" si="756"/>
        <v>1939.6247597688794</v>
      </c>
      <c r="AC327" s="24">
        <f t="shared" si="756"/>
        <v>0</v>
      </c>
      <c r="AD327" s="24">
        <f t="shared" si="756"/>
        <v>0</v>
      </c>
      <c r="AE327" s="24">
        <f t="shared" si="756"/>
        <v>0</v>
      </c>
      <c r="AF327" s="24">
        <f t="shared" si="756"/>
        <v>19655.554462333377</v>
      </c>
      <c r="AG327" s="24">
        <f t="shared" si="756"/>
        <v>0</v>
      </c>
      <c r="AH327" s="24">
        <f t="shared" si="756"/>
        <v>0</v>
      </c>
      <c r="AI327" s="24">
        <f t="shared" si="756"/>
        <v>0</v>
      </c>
      <c r="AJ327" s="24">
        <f t="shared" si="756"/>
        <v>47098.785868656909</v>
      </c>
      <c r="AK327" s="24">
        <f t="shared" si="756"/>
        <v>0</v>
      </c>
      <c r="AL327" s="24">
        <f t="shared" si="756"/>
        <v>0</v>
      </c>
      <c r="AM327" s="24">
        <f t="shared" si="756"/>
        <v>0</v>
      </c>
      <c r="AN327" s="24">
        <f t="shared" si="756"/>
        <v>16648.347810647549</v>
      </c>
      <c r="AO327" s="24">
        <f t="shared" si="756"/>
        <v>0</v>
      </c>
      <c r="AP327" s="24">
        <f t="shared" si="756"/>
        <v>0</v>
      </c>
      <c r="AQ327" s="24">
        <f t="shared" si="756"/>
        <v>0</v>
      </c>
      <c r="AR327" s="24">
        <f t="shared" si="756"/>
        <v>6007.3541328277915</v>
      </c>
      <c r="AS327" s="24">
        <f t="shared" si="756"/>
        <v>0</v>
      </c>
      <c r="AT327" s="24">
        <f t="shared" si="756"/>
        <v>0</v>
      </c>
      <c r="AU327" s="24">
        <f t="shared" si="756"/>
        <v>0</v>
      </c>
      <c r="AV327" s="24">
        <f t="shared" si="756"/>
        <v>1359.5962467480995</v>
      </c>
      <c r="AW327" s="24">
        <f t="shared" si="756"/>
        <v>0</v>
      </c>
      <c r="AX327" s="24">
        <f t="shared" si="756"/>
        <v>0</v>
      </c>
      <c r="AY327" s="24">
        <f t="shared" si="756"/>
        <v>0</v>
      </c>
      <c r="AZ327" s="24">
        <f t="shared" si="756"/>
        <v>4.9414193807044109</v>
      </c>
      <c r="BA327" s="24">
        <f t="shared" si="756"/>
        <v>0</v>
      </c>
      <c r="BB327" s="24">
        <f t="shared" si="756"/>
        <v>0</v>
      </c>
      <c r="BC327" s="24">
        <f t="shared" si="756"/>
        <v>0</v>
      </c>
      <c r="BD327" s="24">
        <f t="shared" si="756"/>
        <v>16.942009305272272</v>
      </c>
      <c r="BE327" s="24">
        <f t="shared" si="756"/>
        <v>0</v>
      </c>
      <c r="BF327" s="24">
        <f t="shared" si="756"/>
        <v>0</v>
      </c>
      <c r="BH327" s="44">
        <f t="shared" si="693"/>
        <v>0</v>
      </c>
      <c r="BI327" s="44">
        <f t="shared" si="694"/>
        <v>0</v>
      </c>
      <c r="BJ327" s="44">
        <f t="shared" si="695"/>
        <v>0</v>
      </c>
      <c r="BK327" s="44">
        <f t="shared" si="696"/>
        <v>0</v>
      </c>
    </row>
    <row r="328" spans="2:63" x14ac:dyDescent="0.2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25">
      <c r="B329" s="6"/>
      <c r="C329" s="6" t="s">
        <v>111</v>
      </c>
      <c r="D329" s="6"/>
      <c r="E329" s="93"/>
      <c r="F329" s="93"/>
      <c r="G329" s="105">
        <f>+'Function-Classif'!F329</f>
        <v>213876.6313868115</v>
      </c>
      <c r="H329" s="24">
        <f>H327+H319</f>
        <v>213876.6313868115</v>
      </c>
      <c r="I329" s="24">
        <f t="shared" ref="I329:J329" si="757">I327+I319</f>
        <v>0</v>
      </c>
      <c r="J329" s="24">
        <f t="shared" si="757"/>
        <v>0</v>
      </c>
      <c r="K329" s="24"/>
      <c r="L329" s="24">
        <f t="shared" ref="L329:BF329" si="758">L327+L319</f>
        <v>72242.139511789734</v>
      </c>
      <c r="M329" s="24">
        <f t="shared" si="758"/>
        <v>0</v>
      </c>
      <c r="N329" s="24">
        <f t="shared" si="758"/>
        <v>0</v>
      </c>
      <c r="O329" s="24">
        <f t="shared" si="758"/>
        <v>0</v>
      </c>
      <c r="P329" s="24">
        <f t="shared" si="758"/>
        <v>21683.183548215755</v>
      </c>
      <c r="Q329" s="24">
        <f t="shared" si="758"/>
        <v>0</v>
      </c>
      <c r="R329" s="24">
        <f t="shared" si="758"/>
        <v>0</v>
      </c>
      <c r="S329" s="24">
        <f t="shared" si="758"/>
        <v>0</v>
      </c>
      <c r="T329" s="24">
        <f t="shared" si="758"/>
        <v>1785.9701475974521</v>
      </c>
      <c r="U329" s="24">
        <f t="shared" si="758"/>
        <v>0</v>
      </c>
      <c r="V329" s="24">
        <f t="shared" si="758"/>
        <v>0</v>
      </c>
      <c r="W329" s="24">
        <f t="shared" si="758"/>
        <v>0</v>
      </c>
      <c r="X329" s="24">
        <f t="shared" si="758"/>
        <v>25434.191469539994</v>
      </c>
      <c r="Y329" s="24">
        <f t="shared" si="758"/>
        <v>0</v>
      </c>
      <c r="Z329" s="24">
        <f t="shared" si="758"/>
        <v>0</v>
      </c>
      <c r="AA329" s="24">
        <f t="shared" si="758"/>
        <v>0</v>
      </c>
      <c r="AB329" s="24">
        <f t="shared" si="758"/>
        <v>1939.6247597688794</v>
      </c>
      <c r="AC329" s="24">
        <f t="shared" si="758"/>
        <v>0</v>
      </c>
      <c r="AD329" s="24">
        <f t="shared" si="758"/>
        <v>0</v>
      </c>
      <c r="AE329" s="24">
        <f t="shared" si="758"/>
        <v>0</v>
      </c>
      <c r="AF329" s="24">
        <f t="shared" si="758"/>
        <v>19655.554462333377</v>
      </c>
      <c r="AG329" s="24">
        <f t="shared" si="758"/>
        <v>0</v>
      </c>
      <c r="AH329" s="24">
        <f t="shared" si="758"/>
        <v>0</v>
      </c>
      <c r="AI329" s="24">
        <f t="shared" si="758"/>
        <v>0</v>
      </c>
      <c r="AJ329" s="24">
        <f t="shared" si="758"/>
        <v>47098.785868656909</v>
      </c>
      <c r="AK329" s="24">
        <f t="shared" si="758"/>
        <v>0</v>
      </c>
      <c r="AL329" s="24">
        <f t="shared" si="758"/>
        <v>0</v>
      </c>
      <c r="AM329" s="24">
        <f t="shared" si="758"/>
        <v>0</v>
      </c>
      <c r="AN329" s="24">
        <f t="shared" si="758"/>
        <v>16648.347810647549</v>
      </c>
      <c r="AO329" s="24">
        <f t="shared" si="758"/>
        <v>0</v>
      </c>
      <c r="AP329" s="24">
        <f t="shared" si="758"/>
        <v>0</v>
      </c>
      <c r="AQ329" s="24">
        <f t="shared" si="758"/>
        <v>0</v>
      </c>
      <c r="AR329" s="24">
        <f t="shared" si="758"/>
        <v>6007.3541328277915</v>
      </c>
      <c r="AS329" s="24">
        <f t="shared" si="758"/>
        <v>0</v>
      </c>
      <c r="AT329" s="24">
        <f t="shared" si="758"/>
        <v>0</v>
      </c>
      <c r="AU329" s="24">
        <f t="shared" si="758"/>
        <v>0</v>
      </c>
      <c r="AV329" s="24">
        <f t="shared" si="758"/>
        <v>1359.5962467480995</v>
      </c>
      <c r="AW329" s="24">
        <f t="shared" si="758"/>
        <v>0</v>
      </c>
      <c r="AX329" s="24">
        <f t="shared" si="758"/>
        <v>0</v>
      </c>
      <c r="AY329" s="24">
        <f t="shared" si="758"/>
        <v>0</v>
      </c>
      <c r="AZ329" s="24">
        <f t="shared" si="758"/>
        <v>4.9414193807044109</v>
      </c>
      <c r="BA329" s="24">
        <f t="shared" si="758"/>
        <v>0</v>
      </c>
      <c r="BB329" s="24">
        <f t="shared" si="758"/>
        <v>0</v>
      </c>
      <c r="BC329" s="24">
        <f t="shared" si="758"/>
        <v>0</v>
      </c>
      <c r="BD329" s="24">
        <f t="shared" si="758"/>
        <v>16.942009305272272</v>
      </c>
      <c r="BE329" s="24">
        <f t="shared" si="758"/>
        <v>0</v>
      </c>
      <c r="BF329" s="24">
        <f t="shared" si="758"/>
        <v>0</v>
      </c>
      <c r="BH329" s="44">
        <f t="shared" si="693"/>
        <v>0</v>
      </c>
      <c r="BI329" s="44">
        <f t="shared" si="694"/>
        <v>0</v>
      </c>
      <c r="BJ329" s="44">
        <f t="shared" si="695"/>
        <v>0</v>
      </c>
      <c r="BK329" s="44">
        <f t="shared" si="696"/>
        <v>0</v>
      </c>
    </row>
    <row r="330" spans="2:63" x14ac:dyDescent="0.2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2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25">
      <c r="B332" s="6">
        <v>546</v>
      </c>
      <c r="C332" s="6" t="s">
        <v>86</v>
      </c>
      <c r="D332" s="47" t="str">
        <f>INDEX(Alloc,$E332,D$1)</f>
        <v>Prod</v>
      </c>
      <c r="E332" s="93">
        <v>24</v>
      </c>
      <c r="F332" s="93"/>
      <c r="G332" s="105">
        <f>+'Function-Classif'!F332</f>
        <v>848267.98828943621</v>
      </c>
      <c r="H332" s="21">
        <f>+'Function-Classif'!S332</f>
        <v>848267.98828943621</v>
      </c>
      <c r="I332" s="21">
        <f>+'Function-Classif'!T332</f>
        <v>0</v>
      </c>
      <c r="J332" s="21">
        <f>+'Function-Classif'!U332</f>
        <v>0</v>
      </c>
      <c r="K332" s="47"/>
      <c r="L332" s="47">
        <f t="shared" ref="L332:N332" si="759">INDEX(Alloc,$E332,L$1)*$G332</f>
        <v>286523.56246700021</v>
      </c>
      <c r="M332" s="47">
        <f t="shared" si="759"/>
        <v>0</v>
      </c>
      <c r="N332" s="47">
        <f t="shared" si="759"/>
        <v>0</v>
      </c>
      <c r="O332" s="47"/>
      <c r="P332" s="47">
        <f t="shared" ref="P332:R332" si="760">INDEX(Alloc,$E332,P$1)*$G332</f>
        <v>85998.87874094212</v>
      </c>
      <c r="Q332" s="47">
        <f t="shared" si="760"/>
        <v>0</v>
      </c>
      <c r="R332" s="47">
        <f t="shared" si="760"/>
        <v>0</v>
      </c>
      <c r="S332" s="47"/>
      <c r="T332" s="47">
        <f t="shared" ref="T332:V332" si="761">INDEX(Alloc,$E332,T$1)*$G332</f>
        <v>7083.4354105172151</v>
      </c>
      <c r="U332" s="47">
        <f t="shared" si="761"/>
        <v>0</v>
      </c>
      <c r="V332" s="47">
        <f t="shared" si="761"/>
        <v>0</v>
      </c>
      <c r="W332" s="24"/>
      <c r="X332" s="47">
        <f t="shared" ref="X332:Z332" si="762">INDEX(Alloc,$E332,X$1)*$G332</f>
        <v>100875.95962092301</v>
      </c>
      <c r="Y332" s="47">
        <f t="shared" si="762"/>
        <v>0</v>
      </c>
      <c r="Z332" s="47">
        <f t="shared" si="762"/>
        <v>0</v>
      </c>
      <c r="AB332" s="47">
        <f t="shared" ref="AB332:AD332" si="763">INDEX(Alloc,$E332,AB$1)*$G332</f>
        <v>7692.8535031480096</v>
      </c>
      <c r="AC332" s="47">
        <f t="shared" si="763"/>
        <v>0</v>
      </c>
      <c r="AD332" s="47">
        <f t="shared" si="763"/>
        <v>0</v>
      </c>
      <c r="AF332" s="47">
        <f t="shared" ref="AF332:AH332" si="764">INDEX(Alloc,$E332,AF$1)*$G332</f>
        <v>77956.986391478771</v>
      </c>
      <c r="AG332" s="47">
        <f t="shared" si="764"/>
        <v>0</v>
      </c>
      <c r="AH332" s="47">
        <f t="shared" si="764"/>
        <v>0</v>
      </c>
      <c r="AJ332" s="47">
        <f t="shared" ref="AJ332:AL332" si="765">INDEX(Alloc,$E332,AJ$1)*$G332</f>
        <v>186801.11090502312</v>
      </c>
      <c r="AK332" s="47">
        <f t="shared" si="765"/>
        <v>0</v>
      </c>
      <c r="AL332" s="47">
        <f t="shared" si="765"/>
        <v>0</v>
      </c>
      <c r="AN332" s="47">
        <f t="shared" ref="AN332:AP332" si="766">INDEX(Alloc,$E332,AN$1)*$G332</f>
        <v>66029.937044125676</v>
      </c>
      <c r="AO332" s="47">
        <f t="shared" si="766"/>
        <v>0</v>
      </c>
      <c r="AP332" s="47">
        <f t="shared" si="766"/>
        <v>0</v>
      </c>
      <c r="AR332" s="47">
        <f t="shared" ref="AR332:AT332" si="767">INDEX(Alloc,$E332,AR$1)*$G332</f>
        <v>23826.100926285173</v>
      </c>
      <c r="AS332" s="47">
        <f t="shared" si="767"/>
        <v>0</v>
      </c>
      <c r="AT332" s="47">
        <f t="shared" si="767"/>
        <v>0</v>
      </c>
      <c r="AV332" s="47">
        <f t="shared" ref="AV332:AX332" si="768">INDEX(Alloc,$E332,AV$1)*$G332</f>
        <v>5392.370197887808</v>
      </c>
      <c r="AW332" s="47">
        <f t="shared" si="768"/>
        <v>0</v>
      </c>
      <c r="AX332" s="47">
        <f t="shared" si="768"/>
        <v>0</v>
      </c>
      <c r="AZ332" s="47">
        <f t="shared" ref="AZ332:BB332" si="769">INDEX(Alloc,$E332,AZ$1)*$G332</f>
        <v>19.598437894711658</v>
      </c>
      <c r="BA332" s="47">
        <f t="shared" si="769"/>
        <v>0</v>
      </c>
      <c r="BB332" s="47">
        <f t="shared" si="769"/>
        <v>0</v>
      </c>
      <c r="BD332" s="47">
        <f t="shared" ref="BD332:BF332" si="770">INDEX(Alloc,$E332,BD$1)*$G332</f>
        <v>67.194644210439975</v>
      </c>
      <c r="BE332" s="47">
        <f t="shared" si="770"/>
        <v>0</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2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25">
      <c r="B334" s="6">
        <v>548</v>
      </c>
      <c r="C334" s="6" t="s">
        <v>113</v>
      </c>
      <c r="D334" s="47" t="str">
        <f>INDEX(Alloc,$E334,D$1)</f>
        <v>Prod</v>
      </c>
      <c r="E334" s="93">
        <v>24</v>
      </c>
      <c r="F334" s="93"/>
      <c r="G334" s="105">
        <f>+'Function-Classif'!F334</f>
        <v>327050.66979425657</v>
      </c>
      <c r="H334" s="21">
        <f>+'Function-Classif'!S334</f>
        <v>327050.66979425657</v>
      </c>
      <c r="I334" s="21">
        <f>+'Function-Classif'!T334</f>
        <v>0</v>
      </c>
      <c r="J334" s="21">
        <f>+'Function-Classif'!U334</f>
        <v>0</v>
      </c>
      <c r="K334" s="47"/>
      <c r="L334" s="47">
        <f t="shared" ref="L334:N335" si="775">INDEX(Alloc,$E334,L$1)*$G334</f>
        <v>110469.47935125318</v>
      </c>
      <c r="M334" s="47">
        <f t="shared" si="775"/>
        <v>0</v>
      </c>
      <c r="N334" s="47">
        <f t="shared" si="775"/>
        <v>0</v>
      </c>
      <c r="O334" s="47"/>
      <c r="P334" s="47">
        <f t="shared" ref="P334:R335" si="776">INDEX(Alloc,$E334,P$1)*$G334</f>
        <v>33156.963697872503</v>
      </c>
      <c r="Q334" s="47">
        <f t="shared" si="776"/>
        <v>0</v>
      </c>
      <c r="R334" s="47">
        <f t="shared" si="776"/>
        <v>0</v>
      </c>
      <c r="S334" s="47"/>
      <c r="T334" s="47">
        <f t="shared" ref="T334:V335" si="777">INDEX(Alloc,$E334,T$1)*$G334</f>
        <v>2731.0264296612263</v>
      </c>
      <c r="U334" s="47">
        <f t="shared" si="777"/>
        <v>0</v>
      </c>
      <c r="V334" s="47">
        <f t="shared" si="777"/>
        <v>0</v>
      </c>
      <c r="W334" s="24"/>
      <c r="X334" s="47">
        <f t="shared" ref="X334:Z335" si="778">INDEX(Alloc,$E334,X$1)*$G334</f>
        <v>38892.838838218959</v>
      </c>
      <c r="Y334" s="47">
        <f t="shared" si="778"/>
        <v>0</v>
      </c>
      <c r="Z334" s="47">
        <f t="shared" si="778"/>
        <v>0</v>
      </c>
      <c r="AB334" s="47">
        <f t="shared" ref="AB334:AD335" si="779">INDEX(Alloc,$E334,AB$1)*$G334</f>
        <v>2965.9882555596159</v>
      </c>
      <c r="AC334" s="47">
        <f t="shared" si="779"/>
        <v>0</v>
      </c>
      <c r="AD334" s="47">
        <f t="shared" si="779"/>
        <v>0</v>
      </c>
      <c r="AF334" s="47">
        <f t="shared" ref="AF334:AH335" si="780">INDEX(Alloc,$E334,AF$1)*$G334</f>
        <v>30056.403125489</v>
      </c>
      <c r="AG334" s="47">
        <f t="shared" si="780"/>
        <v>0</v>
      </c>
      <c r="AH334" s="47">
        <f t="shared" si="780"/>
        <v>0</v>
      </c>
      <c r="AJ334" s="47">
        <f t="shared" ref="AJ334:AL335" si="781">INDEX(Alloc,$E334,AJ$1)*$G334</f>
        <v>72021.376832805137</v>
      </c>
      <c r="AK334" s="47">
        <f t="shared" si="781"/>
        <v>0</v>
      </c>
      <c r="AL334" s="47">
        <f t="shared" si="781"/>
        <v>0</v>
      </c>
      <c r="AN334" s="47">
        <f t="shared" ref="AN334:AP335" si="782">INDEX(Alloc,$E334,AN$1)*$G334</f>
        <v>25457.915935624642</v>
      </c>
      <c r="AO334" s="47">
        <f t="shared" si="782"/>
        <v>0</v>
      </c>
      <c r="AP334" s="47">
        <f t="shared" si="782"/>
        <v>0</v>
      </c>
      <c r="AR334" s="47">
        <f t="shared" ref="AR334:AT335" si="783">INDEX(Alloc,$E334,AR$1)*$G334</f>
        <v>9186.1798088604864</v>
      </c>
      <c r="AS334" s="47">
        <f t="shared" si="783"/>
        <v>0</v>
      </c>
      <c r="AT334" s="47">
        <f t="shared" si="783"/>
        <v>0</v>
      </c>
      <c r="AV334" s="47">
        <f t="shared" ref="AV334:AX335" si="784">INDEX(Alloc,$E334,AV$1)*$G334</f>
        <v>2079.0343492203638</v>
      </c>
      <c r="AW334" s="47">
        <f t="shared" si="784"/>
        <v>0</v>
      </c>
      <c r="AX334" s="47">
        <f t="shared" si="784"/>
        <v>0</v>
      </c>
      <c r="AZ334" s="47">
        <f t="shared" ref="AZ334:BB335" si="785">INDEX(Alloc,$E334,AZ$1)*$G334</f>
        <v>7.5561996077583311</v>
      </c>
      <c r="BA334" s="47">
        <f t="shared" si="785"/>
        <v>0</v>
      </c>
      <c r="BB334" s="47">
        <f t="shared" si="785"/>
        <v>0</v>
      </c>
      <c r="BD334" s="47">
        <f t="shared" ref="BD334:BF335" si="786">INDEX(Alloc,$E334,BD$1)*$G334</f>
        <v>25.906970083742856</v>
      </c>
      <c r="BE334" s="47">
        <f t="shared" si="786"/>
        <v>0</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25">
      <c r="B335" s="6">
        <v>549</v>
      </c>
      <c r="C335" s="6" t="s">
        <v>114</v>
      </c>
      <c r="D335" s="47" t="str">
        <f>INDEX(Alloc,$E335,D$1)</f>
        <v>Prod</v>
      </c>
      <c r="E335" s="93">
        <v>24</v>
      </c>
      <c r="F335" s="93"/>
      <c r="G335" s="105">
        <f>+'Function-Classif'!F335</f>
        <v>1662761.3567689022</v>
      </c>
      <c r="H335" s="21">
        <f>+'Function-Classif'!S335</f>
        <v>1662761.3567689022</v>
      </c>
      <c r="I335" s="21">
        <f>+'Function-Classif'!T335</f>
        <v>0</v>
      </c>
      <c r="J335" s="21">
        <f>+'Function-Classif'!U335</f>
        <v>0</v>
      </c>
      <c r="K335" s="47"/>
      <c r="L335" s="47">
        <f t="shared" si="775"/>
        <v>561638.90898984391</v>
      </c>
      <c r="M335" s="47">
        <f t="shared" si="775"/>
        <v>0</v>
      </c>
      <c r="N335" s="47">
        <f t="shared" si="775"/>
        <v>0</v>
      </c>
      <c r="O335" s="47"/>
      <c r="P335" s="47">
        <f t="shared" si="776"/>
        <v>168573.62799255122</v>
      </c>
      <c r="Q335" s="47">
        <f t="shared" si="776"/>
        <v>0</v>
      </c>
      <c r="R335" s="47">
        <f t="shared" si="776"/>
        <v>0</v>
      </c>
      <c r="S335" s="47"/>
      <c r="T335" s="47">
        <f t="shared" si="777"/>
        <v>13884.83691047612</v>
      </c>
      <c r="U335" s="47">
        <f t="shared" si="777"/>
        <v>0</v>
      </c>
      <c r="V335" s="47">
        <f t="shared" si="777"/>
        <v>0</v>
      </c>
      <c r="W335" s="24"/>
      <c r="X335" s="47">
        <f t="shared" si="778"/>
        <v>197735.44422310457</v>
      </c>
      <c r="Y335" s="47">
        <f t="shared" si="778"/>
        <v>0</v>
      </c>
      <c r="Z335" s="47">
        <f t="shared" si="778"/>
        <v>0</v>
      </c>
      <c r="AB335" s="47">
        <f t="shared" si="779"/>
        <v>15079.408518189019</v>
      </c>
      <c r="AC335" s="47">
        <f t="shared" si="779"/>
        <v>0</v>
      </c>
      <c r="AD335" s="47">
        <f t="shared" si="779"/>
        <v>0</v>
      </c>
      <c r="AF335" s="47">
        <f t="shared" si="780"/>
        <v>152810.03910486048</v>
      </c>
      <c r="AG335" s="47">
        <f t="shared" si="780"/>
        <v>0</v>
      </c>
      <c r="AH335" s="47">
        <f t="shared" si="780"/>
        <v>0</v>
      </c>
      <c r="AJ335" s="47">
        <f t="shared" si="781"/>
        <v>366164.55283279315</v>
      </c>
      <c r="AK335" s="47">
        <f t="shared" si="781"/>
        <v>0</v>
      </c>
      <c r="AL335" s="47">
        <f t="shared" si="781"/>
        <v>0</v>
      </c>
      <c r="AN335" s="47">
        <f t="shared" si="782"/>
        <v>129430.82754809041</v>
      </c>
      <c r="AO335" s="47">
        <f t="shared" si="782"/>
        <v>0</v>
      </c>
      <c r="AP335" s="47">
        <f t="shared" si="782"/>
        <v>0</v>
      </c>
      <c r="AR335" s="47">
        <f t="shared" si="783"/>
        <v>46703.542335237849</v>
      </c>
      <c r="AS335" s="47">
        <f t="shared" si="783"/>
        <v>0</v>
      </c>
      <c r="AT335" s="47">
        <f t="shared" si="783"/>
        <v>0</v>
      </c>
      <c r="AV335" s="47">
        <f t="shared" si="784"/>
        <v>10570.037901018579</v>
      </c>
      <c r="AW335" s="47">
        <f t="shared" si="784"/>
        <v>0</v>
      </c>
      <c r="AX335" s="47">
        <f t="shared" si="784"/>
        <v>0</v>
      </c>
      <c r="AZ335" s="47">
        <f t="shared" si="785"/>
        <v>38.416544811594001</v>
      </c>
      <c r="BA335" s="47">
        <f t="shared" si="785"/>
        <v>0</v>
      </c>
      <c r="BB335" s="47">
        <f t="shared" si="785"/>
        <v>0</v>
      </c>
      <c r="BD335" s="47">
        <f t="shared" si="786"/>
        <v>131.71386792546517</v>
      </c>
      <c r="BE335" s="47">
        <f t="shared" si="786"/>
        <v>0</v>
      </c>
      <c r="BF335" s="47">
        <f t="shared" si="786"/>
        <v>0</v>
      </c>
      <c r="BH335" s="44">
        <f t="shared" si="787"/>
        <v>0</v>
      </c>
      <c r="BI335" s="44">
        <f t="shared" si="788"/>
        <v>0</v>
      </c>
      <c r="BJ335" s="44">
        <f t="shared" si="789"/>
        <v>0</v>
      </c>
      <c r="BK335" s="44">
        <f t="shared" si="790"/>
        <v>0</v>
      </c>
    </row>
    <row r="336" spans="2:63" x14ac:dyDescent="0.2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25">
      <c r="B337" s="6"/>
      <c r="C337" s="6" t="s">
        <v>115</v>
      </c>
      <c r="D337" s="6"/>
      <c r="E337" s="93"/>
      <c r="F337" s="93"/>
      <c r="G337" s="105">
        <f>+'Function-Classif'!F337</f>
        <v>2838080.0148525946</v>
      </c>
      <c r="H337" s="24">
        <f>SUM(H332:H336)</f>
        <v>2838080.0148525946</v>
      </c>
      <c r="I337" s="24">
        <f t="shared" ref="I337:BF337" si="791">SUM(I332:I336)</f>
        <v>0</v>
      </c>
      <c r="J337" s="24">
        <f t="shared" si="791"/>
        <v>0</v>
      </c>
      <c r="K337" s="24"/>
      <c r="L337" s="24">
        <f t="shared" si="791"/>
        <v>958631.95080809738</v>
      </c>
      <c r="M337" s="24">
        <f t="shared" si="791"/>
        <v>0</v>
      </c>
      <c r="N337" s="24">
        <f t="shared" si="791"/>
        <v>0</v>
      </c>
      <c r="O337" s="24">
        <f t="shared" si="791"/>
        <v>0</v>
      </c>
      <c r="P337" s="24">
        <f t="shared" si="791"/>
        <v>287729.47043136583</v>
      </c>
      <c r="Q337" s="24">
        <f t="shared" si="791"/>
        <v>0</v>
      </c>
      <c r="R337" s="24">
        <f t="shared" si="791"/>
        <v>0</v>
      </c>
      <c r="S337" s="24">
        <f t="shared" si="791"/>
        <v>0</v>
      </c>
      <c r="T337" s="24">
        <f t="shared" si="791"/>
        <v>23699.298750654561</v>
      </c>
      <c r="U337" s="24">
        <f t="shared" si="791"/>
        <v>0</v>
      </c>
      <c r="V337" s="24">
        <f t="shared" si="791"/>
        <v>0</v>
      </c>
      <c r="W337" s="24">
        <f t="shared" si="791"/>
        <v>0</v>
      </c>
      <c r="X337" s="24">
        <f t="shared" si="791"/>
        <v>337504.24268224655</v>
      </c>
      <c r="Y337" s="24">
        <f t="shared" si="791"/>
        <v>0</v>
      </c>
      <c r="Z337" s="24">
        <f t="shared" si="791"/>
        <v>0</v>
      </c>
      <c r="AA337" s="24">
        <f t="shared" si="791"/>
        <v>0</v>
      </c>
      <c r="AB337" s="24">
        <f t="shared" si="791"/>
        <v>25738.250276896644</v>
      </c>
      <c r="AC337" s="24">
        <f t="shared" si="791"/>
        <v>0</v>
      </c>
      <c r="AD337" s="24">
        <f t="shared" si="791"/>
        <v>0</v>
      </c>
      <c r="AE337" s="24">
        <f t="shared" si="791"/>
        <v>0</v>
      </c>
      <c r="AF337" s="24">
        <f t="shared" si="791"/>
        <v>260823.42862182827</v>
      </c>
      <c r="AG337" s="24">
        <f t="shared" si="791"/>
        <v>0</v>
      </c>
      <c r="AH337" s="24">
        <f t="shared" si="791"/>
        <v>0</v>
      </c>
      <c r="AI337" s="24">
        <f t="shared" si="791"/>
        <v>0</v>
      </c>
      <c r="AJ337" s="24">
        <f t="shared" si="791"/>
        <v>624987.04057062138</v>
      </c>
      <c r="AK337" s="24">
        <f t="shared" si="791"/>
        <v>0</v>
      </c>
      <c r="AL337" s="24">
        <f t="shared" si="791"/>
        <v>0</v>
      </c>
      <c r="AM337" s="24">
        <f t="shared" si="791"/>
        <v>0</v>
      </c>
      <c r="AN337" s="24">
        <f t="shared" si="791"/>
        <v>220918.68052784074</v>
      </c>
      <c r="AO337" s="24">
        <f t="shared" si="791"/>
        <v>0</v>
      </c>
      <c r="AP337" s="24">
        <f t="shared" si="791"/>
        <v>0</v>
      </c>
      <c r="AQ337" s="24">
        <f t="shared" si="791"/>
        <v>0</v>
      </c>
      <c r="AR337" s="24">
        <f t="shared" si="791"/>
        <v>79715.823070383514</v>
      </c>
      <c r="AS337" s="24">
        <f t="shared" si="791"/>
        <v>0</v>
      </c>
      <c r="AT337" s="24">
        <f t="shared" si="791"/>
        <v>0</v>
      </c>
      <c r="AU337" s="24">
        <f t="shared" si="791"/>
        <v>0</v>
      </c>
      <c r="AV337" s="24">
        <f t="shared" si="791"/>
        <v>18041.442448126749</v>
      </c>
      <c r="AW337" s="24">
        <f t="shared" si="791"/>
        <v>0</v>
      </c>
      <c r="AX337" s="24">
        <f t="shared" si="791"/>
        <v>0</v>
      </c>
      <c r="AY337" s="24">
        <f t="shared" si="791"/>
        <v>0</v>
      </c>
      <c r="AZ337" s="24">
        <f t="shared" si="791"/>
        <v>65.571182314063989</v>
      </c>
      <c r="BA337" s="24">
        <f t="shared" si="791"/>
        <v>0</v>
      </c>
      <c r="BB337" s="24">
        <f t="shared" si="791"/>
        <v>0</v>
      </c>
      <c r="BC337" s="24">
        <f t="shared" si="791"/>
        <v>0</v>
      </c>
      <c r="BD337" s="24">
        <f t="shared" si="791"/>
        <v>224.815482219648</v>
      </c>
      <c r="BE337" s="24">
        <f t="shared" si="791"/>
        <v>0</v>
      </c>
      <c r="BF337" s="24">
        <f t="shared" si="791"/>
        <v>0</v>
      </c>
      <c r="BH337" s="44">
        <f t="shared" si="693"/>
        <v>0</v>
      </c>
      <c r="BI337" s="44">
        <f t="shared" si="694"/>
        <v>0</v>
      </c>
      <c r="BJ337" s="44">
        <f t="shared" si="695"/>
        <v>0</v>
      </c>
      <c r="BK337" s="44">
        <f t="shared" si="696"/>
        <v>0</v>
      </c>
    </row>
    <row r="338" spans="2:63" x14ac:dyDescent="0.2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2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25">
      <c r="B340" s="6">
        <v>551</v>
      </c>
      <c r="C340" s="6" t="s">
        <v>95</v>
      </c>
      <c r="D340" s="47" t="str">
        <f>INDEX(Alloc,$E340,D$1)</f>
        <v>Prod</v>
      </c>
      <c r="E340" s="93">
        <v>24</v>
      </c>
      <c r="F340" s="93"/>
      <c r="G340" s="105">
        <f>+'Function-Classif'!F340</f>
        <v>201321.65433513024</v>
      </c>
      <c r="H340" s="21">
        <f>+'Function-Classif'!S340</f>
        <v>201321.65433513024</v>
      </c>
      <c r="I340" s="21">
        <f>+'Function-Classif'!T340</f>
        <v>0</v>
      </c>
      <c r="J340" s="21">
        <f>+'Function-Classif'!U340</f>
        <v>0</v>
      </c>
      <c r="K340" s="47"/>
      <c r="L340" s="47">
        <f t="shared" ref="L340:N343" si="792">INDEX(Alloc,$E340,L$1)*$G340</f>
        <v>68001.384465977811</v>
      </c>
      <c r="M340" s="47">
        <f t="shared" si="792"/>
        <v>0</v>
      </c>
      <c r="N340" s="47">
        <f t="shared" si="792"/>
        <v>0</v>
      </c>
      <c r="O340" s="47"/>
      <c r="P340" s="47">
        <f t="shared" ref="P340:R343" si="793">INDEX(Alloc,$E340,P$1)*$G340</f>
        <v>20410.338216352968</v>
      </c>
      <c r="Q340" s="47">
        <f t="shared" si="793"/>
        <v>0</v>
      </c>
      <c r="R340" s="47">
        <f t="shared" si="793"/>
        <v>0</v>
      </c>
      <c r="S340" s="47"/>
      <c r="T340" s="47">
        <f t="shared" ref="T340:V343" si="794">INDEX(Alloc,$E340,T$1)*$G340</f>
        <v>1681.1302028466837</v>
      </c>
      <c r="U340" s="47">
        <f t="shared" si="794"/>
        <v>0</v>
      </c>
      <c r="V340" s="47">
        <f t="shared" si="794"/>
        <v>0</v>
      </c>
      <c r="W340" s="24"/>
      <c r="X340" s="47">
        <f t="shared" ref="X340:Z343" si="795">INDEX(Alloc,$E340,X$1)*$G340</f>
        <v>23941.154627891698</v>
      </c>
      <c r="Y340" s="47">
        <f t="shared" si="795"/>
        <v>0</v>
      </c>
      <c r="Z340" s="47">
        <f t="shared" si="795"/>
        <v>0</v>
      </c>
      <c r="AB340" s="47">
        <f t="shared" ref="AB340:AD343" si="796">INDEX(Alloc,$E340,AB$1)*$G340</f>
        <v>1825.7649884143889</v>
      </c>
      <c r="AC340" s="47">
        <f t="shared" si="796"/>
        <v>0</v>
      </c>
      <c r="AD340" s="47">
        <f t="shared" si="796"/>
        <v>0</v>
      </c>
      <c r="AF340" s="47">
        <f t="shared" ref="AF340:AH343" si="797">INDEX(Alloc,$E340,AF$1)*$G340</f>
        <v>18501.734928088161</v>
      </c>
      <c r="AG340" s="47">
        <f t="shared" si="797"/>
        <v>0</v>
      </c>
      <c r="AH340" s="47">
        <f t="shared" si="797"/>
        <v>0</v>
      </c>
      <c r="AJ340" s="47">
        <f t="shared" ref="AJ340:AL343" si="798">INDEX(Alloc,$E340,AJ$1)*$G340</f>
        <v>44333.994914597119</v>
      </c>
      <c r="AK340" s="47">
        <f t="shared" si="798"/>
        <v>0</v>
      </c>
      <c r="AL340" s="47">
        <f t="shared" si="798"/>
        <v>0</v>
      </c>
      <c r="AN340" s="47">
        <f t="shared" ref="AN340:AP343" si="799">INDEX(Alloc,$E340,AN$1)*$G340</f>
        <v>15671.05719523169</v>
      </c>
      <c r="AO340" s="47">
        <f t="shared" si="799"/>
        <v>0</v>
      </c>
      <c r="AP340" s="47">
        <f t="shared" si="799"/>
        <v>0</v>
      </c>
      <c r="AR340" s="47">
        <f t="shared" ref="AR340:AT343" si="800">INDEX(Alloc,$E340,AR$1)*$G340</f>
        <v>5654.7106823024797</v>
      </c>
      <c r="AS340" s="47">
        <f t="shared" si="800"/>
        <v>0</v>
      </c>
      <c r="AT340" s="47">
        <f t="shared" si="800"/>
        <v>0</v>
      </c>
      <c r="AV340" s="47">
        <f t="shared" ref="AV340:AX343" si="801">INDEX(Alloc,$E340,AV$1)*$G340</f>
        <v>1279.7852848548268</v>
      </c>
      <c r="AW340" s="47">
        <f t="shared" si="801"/>
        <v>0</v>
      </c>
      <c r="AX340" s="47">
        <f t="shared" si="801"/>
        <v>0</v>
      </c>
      <c r="AZ340" s="47">
        <f t="shared" ref="AZ340:BB343" si="802">INDEX(Alloc,$E340,AZ$1)*$G340</f>
        <v>4.6513483873228383</v>
      </c>
      <c r="BA340" s="47">
        <f t="shared" si="802"/>
        <v>0</v>
      </c>
      <c r="BB340" s="47">
        <f t="shared" si="802"/>
        <v>0</v>
      </c>
      <c r="BD340" s="47">
        <f t="shared" ref="BD340:BF343" si="803">INDEX(Alloc,$E340,BD$1)*$G340</f>
        <v>15.947480185106878</v>
      </c>
      <c r="BE340" s="47">
        <f t="shared" si="803"/>
        <v>0</v>
      </c>
      <c r="BF340" s="47">
        <f t="shared" si="803"/>
        <v>0</v>
      </c>
      <c r="BH340" s="44">
        <f t="shared" si="693"/>
        <v>0</v>
      </c>
      <c r="BI340" s="44">
        <f t="shared" si="694"/>
        <v>0</v>
      </c>
      <c r="BJ340" s="44">
        <f t="shared" si="695"/>
        <v>0</v>
      </c>
      <c r="BK340" s="44">
        <f t="shared" si="696"/>
        <v>0</v>
      </c>
    </row>
    <row r="341" spans="2:63" x14ac:dyDescent="0.2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25">
      <c r="B342" s="6">
        <v>553</v>
      </c>
      <c r="C342" s="6" t="s">
        <v>117</v>
      </c>
      <c r="D342" s="47" t="str">
        <f>INDEX(Alloc,$E342,D$1)</f>
        <v>Prod</v>
      </c>
      <c r="E342" s="93">
        <v>24</v>
      </c>
      <c r="F342" s="93"/>
      <c r="G342" s="105">
        <f>+'Function-Classif'!F342</f>
        <v>1017670.1209554366</v>
      </c>
      <c r="H342" s="21">
        <f>+'Function-Classif'!S342</f>
        <v>1017670.1209554366</v>
      </c>
      <c r="I342" s="21">
        <f>+'Function-Classif'!T342</f>
        <v>0</v>
      </c>
      <c r="J342" s="21">
        <f>+'Function-Classif'!U342</f>
        <v>0</v>
      </c>
      <c r="K342" s="47"/>
      <c r="L342" s="47">
        <f t="shared" si="792"/>
        <v>343743.33641938987</v>
      </c>
      <c r="M342" s="47">
        <f t="shared" si="792"/>
        <v>0</v>
      </c>
      <c r="N342" s="47">
        <f t="shared" si="792"/>
        <v>0</v>
      </c>
      <c r="O342" s="47"/>
      <c r="P342" s="47">
        <f t="shared" si="793"/>
        <v>103173.16053245244</v>
      </c>
      <c r="Q342" s="47">
        <f t="shared" si="793"/>
        <v>0</v>
      </c>
      <c r="R342" s="47">
        <f t="shared" si="793"/>
        <v>0</v>
      </c>
      <c r="S342" s="47"/>
      <c r="T342" s="47">
        <f t="shared" si="794"/>
        <v>8498.0226420396775</v>
      </c>
      <c r="U342" s="47">
        <f t="shared" si="794"/>
        <v>0</v>
      </c>
      <c r="V342" s="47">
        <f t="shared" si="794"/>
        <v>0</v>
      </c>
      <c r="W342" s="24"/>
      <c r="X342" s="47">
        <f t="shared" si="795"/>
        <v>121021.24734888914</v>
      </c>
      <c r="Y342" s="47">
        <f t="shared" si="795"/>
        <v>0</v>
      </c>
      <c r="Z342" s="47">
        <f t="shared" si="795"/>
        <v>0</v>
      </c>
      <c r="AB342" s="47">
        <f t="shared" si="796"/>
        <v>9229.1436941150259</v>
      </c>
      <c r="AC342" s="47">
        <f t="shared" si="796"/>
        <v>0</v>
      </c>
      <c r="AD342" s="47">
        <f t="shared" si="796"/>
        <v>0</v>
      </c>
      <c r="AF342" s="47">
        <f t="shared" si="797"/>
        <v>93525.273693657204</v>
      </c>
      <c r="AG342" s="47">
        <f t="shared" si="797"/>
        <v>0</v>
      </c>
      <c r="AH342" s="47">
        <f t="shared" si="797"/>
        <v>0</v>
      </c>
      <c r="AJ342" s="47">
        <f t="shared" si="798"/>
        <v>224105.95678928349</v>
      </c>
      <c r="AK342" s="47">
        <f t="shared" si="798"/>
        <v>0</v>
      </c>
      <c r="AL342" s="47">
        <f t="shared" si="798"/>
        <v>0</v>
      </c>
      <c r="AN342" s="47">
        <f t="shared" si="799"/>
        <v>79216.350193622013</v>
      </c>
      <c r="AO342" s="47">
        <f t="shared" si="799"/>
        <v>0</v>
      </c>
      <c r="AP342" s="47">
        <f t="shared" si="799"/>
        <v>0</v>
      </c>
      <c r="AR342" s="47">
        <f t="shared" si="800"/>
        <v>28584.257977769816</v>
      </c>
      <c r="AS342" s="47">
        <f t="shared" si="800"/>
        <v>0</v>
      </c>
      <c r="AT342" s="47">
        <f t="shared" si="800"/>
        <v>0</v>
      </c>
      <c r="AV342" s="47">
        <f t="shared" si="801"/>
        <v>6469.2456950863298</v>
      </c>
      <c r="AW342" s="47">
        <f t="shared" si="801"/>
        <v>0</v>
      </c>
      <c r="AX342" s="47">
        <f t="shared" si="801"/>
        <v>0</v>
      </c>
      <c r="AZ342" s="47">
        <f t="shared" si="802"/>
        <v>23.512315610386452</v>
      </c>
      <c r="BA342" s="47">
        <f t="shared" si="802"/>
        <v>0</v>
      </c>
      <c r="BB342" s="47">
        <f t="shared" si="802"/>
        <v>0</v>
      </c>
      <c r="BD342" s="47">
        <f t="shared" si="803"/>
        <v>80.613653521324991</v>
      </c>
      <c r="BE342" s="47">
        <f t="shared" si="803"/>
        <v>0</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25">
      <c r="B343" s="30">
        <v>554</v>
      </c>
      <c r="C343" s="30" t="s">
        <v>118</v>
      </c>
      <c r="D343" s="47" t="str">
        <f>INDEX(Alloc,$E343,D$1)</f>
        <v>Prod</v>
      </c>
      <c r="E343" s="94">
        <v>24</v>
      </c>
      <c r="F343" s="94"/>
      <c r="G343" s="105">
        <f>+'Function-Classif'!F343</f>
        <v>1600551.1800908926</v>
      </c>
      <c r="H343" s="31">
        <f>+'Function-Classif'!S343</f>
        <v>1600551.1800908926</v>
      </c>
      <c r="I343" s="31">
        <f>+'Function-Classif'!T343</f>
        <v>0</v>
      </c>
      <c r="J343" s="31">
        <f>+'Function-Classif'!U343</f>
        <v>0</v>
      </c>
      <c r="K343" s="65"/>
      <c r="L343" s="47">
        <f t="shared" si="792"/>
        <v>540625.87809682509</v>
      </c>
      <c r="M343" s="47">
        <f t="shared" si="792"/>
        <v>0</v>
      </c>
      <c r="N343" s="47">
        <f t="shared" si="792"/>
        <v>0</v>
      </c>
      <c r="O343" s="47"/>
      <c r="P343" s="47">
        <f t="shared" si="793"/>
        <v>162266.65246778433</v>
      </c>
      <c r="Q343" s="47">
        <f t="shared" si="793"/>
        <v>0</v>
      </c>
      <c r="R343" s="47">
        <f t="shared" si="793"/>
        <v>0</v>
      </c>
      <c r="S343" s="47"/>
      <c r="T343" s="47">
        <f t="shared" si="794"/>
        <v>13365.352768130781</v>
      </c>
      <c r="U343" s="47">
        <f t="shared" si="794"/>
        <v>0</v>
      </c>
      <c r="V343" s="47">
        <f t="shared" si="794"/>
        <v>0</v>
      </c>
      <c r="W343" s="24"/>
      <c r="X343" s="47">
        <f t="shared" si="795"/>
        <v>190337.41511294543</v>
      </c>
      <c r="Y343" s="47">
        <f t="shared" si="795"/>
        <v>0</v>
      </c>
      <c r="Z343" s="47">
        <f t="shared" si="795"/>
        <v>0</v>
      </c>
      <c r="AB343" s="47">
        <f t="shared" si="796"/>
        <v>14515.230944361267</v>
      </c>
      <c r="AC343" s="47">
        <f t="shared" si="796"/>
        <v>0</v>
      </c>
      <c r="AD343" s="47">
        <f t="shared" si="796"/>
        <v>0</v>
      </c>
      <c r="AF343" s="47">
        <f t="shared" si="797"/>
        <v>147092.83892325431</v>
      </c>
      <c r="AG343" s="47">
        <f t="shared" si="797"/>
        <v>0</v>
      </c>
      <c r="AH343" s="47">
        <f t="shared" si="797"/>
        <v>0</v>
      </c>
      <c r="AJ343" s="47">
        <f t="shared" si="798"/>
        <v>352464.95521331445</v>
      </c>
      <c r="AK343" s="47">
        <f t="shared" si="798"/>
        <v>0</v>
      </c>
      <c r="AL343" s="47">
        <f t="shared" si="798"/>
        <v>0</v>
      </c>
      <c r="AN343" s="47">
        <f t="shared" si="799"/>
        <v>124588.3318907495</v>
      </c>
      <c r="AO343" s="47">
        <f t="shared" si="799"/>
        <v>0</v>
      </c>
      <c r="AP343" s="47">
        <f t="shared" si="799"/>
        <v>0</v>
      </c>
      <c r="AR343" s="47">
        <f t="shared" si="800"/>
        <v>44956.186583712617</v>
      </c>
      <c r="AS343" s="47">
        <f t="shared" si="800"/>
        <v>0</v>
      </c>
      <c r="AT343" s="47">
        <f t="shared" si="800"/>
        <v>0</v>
      </c>
      <c r="AV343" s="47">
        <f t="shared" si="801"/>
        <v>10174.572897794418</v>
      </c>
      <c r="AW343" s="47">
        <f t="shared" si="801"/>
        <v>0</v>
      </c>
      <c r="AX343" s="47">
        <f t="shared" si="801"/>
        <v>0</v>
      </c>
      <c r="AZ343" s="47">
        <f t="shared" si="802"/>
        <v>36.979236907871716</v>
      </c>
      <c r="BA343" s="47">
        <f t="shared" si="802"/>
        <v>0</v>
      </c>
      <c r="BB343" s="47">
        <f t="shared" si="802"/>
        <v>0</v>
      </c>
      <c r="BD343" s="47">
        <f t="shared" si="803"/>
        <v>126.78595511270304</v>
      </c>
      <c r="BE343" s="47">
        <f t="shared" si="803"/>
        <v>0</v>
      </c>
      <c r="BF343" s="47">
        <f t="shared" si="803"/>
        <v>0</v>
      </c>
      <c r="BH343" s="44">
        <f t="shared" si="804"/>
        <v>0</v>
      </c>
      <c r="BI343" s="44">
        <f t="shared" si="805"/>
        <v>0</v>
      </c>
      <c r="BJ343" s="44">
        <f t="shared" si="806"/>
        <v>0</v>
      </c>
      <c r="BK343" s="44">
        <f t="shared" si="807"/>
        <v>0</v>
      </c>
    </row>
    <row r="344" spans="2:63" x14ac:dyDescent="0.25">
      <c r="B344" s="6"/>
      <c r="C344" s="6" t="s">
        <v>119</v>
      </c>
      <c r="D344" s="6"/>
      <c r="E344" s="93"/>
      <c r="F344" s="93"/>
      <c r="G344" s="105">
        <f>+'Function-Classif'!F344</f>
        <v>2819542.9553814596</v>
      </c>
      <c r="H344" s="24">
        <f>SUM(H340:H343)</f>
        <v>2819542.9553814596</v>
      </c>
      <c r="I344" s="24">
        <f t="shared" ref="I344:J344" si="808">SUM(I340:I343)</f>
        <v>0</v>
      </c>
      <c r="J344" s="24">
        <f t="shared" si="808"/>
        <v>0</v>
      </c>
      <c r="K344" s="24"/>
      <c r="L344" s="24">
        <f t="shared" ref="L344:BF344" si="809">SUM(L340:L343)</f>
        <v>952370.59898219281</v>
      </c>
      <c r="M344" s="24">
        <f t="shared" si="809"/>
        <v>0</v>
      </c>
      <c r="N344" s="24">
        <f t="shared" si="809"/>
        <v>0</v>
      </c>
      <c r="O344" s="24">
        <f t="shared" si="809"/>
        <v>0</v>
      </c>
      <c r="P344" s="24">
        <f t="shared" si="809"/>
        <v>285850.15121658973</v>
      </c>
      <c r="Q344" s="24">
        <f t="shared" si="809"/>
        <v>0</v>
      </c>
      <c r="R344" s="24">
        <f t="shared" si="809"/>
        <v>0</v>
      </c>
      <c r="S344" s="24">
        <f t="shared" si="809"/>
        <v>0</v>
      </c>
      <c r="T344" s="24">
        <f t="shared" si="809"/>
        <v>23544.505613017143</v>
      </c>
      <c r="U344" s="24">
        <f t="shared" si="809"/>
        <v>0</v>
      </c>
      <c r="V344" s="24">
        <f t="shared" si="809"/>
        <v>0</v>
      </c>
      <c r="W344" s="24">
        <f t="shared" si="809"/>
        <v>0</v>
      </c>
      <c r="X344" s="24">
        <f t="shared" si="809"/>
        <v>335299.81708972628</v>
      </c>
      <c r="Y344" s="24">
        <f t="shared" si="809"/>
        <v>0</v>
      </c>
      <c r="Z344" s="24">
        <f t="shared" si="809"/>
        <v>0</v>
      </c>
      <c r="AA344" s="24">
        <f t="shared" si="809"/>
        <v>0</v>
      </c>
      <c r="AB344" s="24">
        <f t="shared" si="809"/>
        <v>25570.139626890683</v>
      </c>
      <c r="AC344" s="24">
        <f t="shared" si="809"/>
        <v>0</v>
      </c>
      <c r="AD344" s="24">
        <f t="shared" si="809"/>
        <v>0</v>
      </c>
      <c r="AE344" s="24">
        <f t="shared" si="809"/>
        <v>0</v>
      </c>
      <c r="AF344" s="24">
        <f t="shared" si="809"/>
        <v>259119.84754499968</v>
      </c>
      <c r="AG344" s="24">
        <f t="shared" si="809"/>
        <v>0</v>
      </c>
      <c r="AH344" s="24">
        <f t="shared" si="809"/>
        <v>0</v>
      </c>
      <c r="AI344" s="24">
        <f t="shared" si="809"/>
        <v>0</v>
      </c>
      <c r="AJ344" s="24">
        <f t="shared" si="809"/>
        <v>620904.90691719507</v>
      </c>
      <c r="AK344" s="24">
        <f t="shared" si="809"/>
        <v>0</v>
      </c>
      <c r="AL344" s="24">
        <f t="shared" si="809"/>
        <v>0</v>
      </c>
      <c r="AM344" s="24">
        <f t="shared" si="809"/>
        <v>0</v>
      </c>
      <c r="AN344" s="24">
        <f t="shared" si="809"/>
        <v>219475.73927960318</v>
      </c>
      <c r="AO344" s="24">
        <f t="shared" si="809"/>
        <v>0</v>
      </c>
      <c r="AP344" s="24">
        <f t="shared" si="809"/>
        <v>0</v>
      </c>
      <c r="AQ344" s="24">
        <f t="shared" si="809"/>
        <v>0</v>
      </c>
      <c r="AR344" s="24">
        <f t="shared" si="809"/>
        <v>79195.155243784917</v>
      </c>
      <c r="AS344" s="24">
        <f t="shared" si="809"/>
        <v>0</v>
      </c>
      <c r="AT344" s="24">
        <f t="shared" si="809"/>
        <v>0</v>
      </c>
      <c r="AU344" s="24">
        <f t="shared" si="809"/>
        <v>0</v>
      </c>
      <c r="AV344" s="24">
        <f t="shared" si="809"/>
        <v>17923.603877735575</v>
      </c>
      <c r="AW344" s="24">
        <f t="shared" si="809"/>
        <v>0</v>
      </c>
      <c r="AX344" s="24">
        <f t="shared" si="809"/>
        <v>0</v>
      </c>
      <c r="AY344" s="24">
        <f t="shared" si="809"/>
        <v>0</v>
      </c>
      <c r="AZ344" s="24">
        <f t="shared" si="809"/>
        <v>65.142900905581001</v>
      </c>
      <c r="BA344" s="24">
        <f t="shared" si="809"/>
        <v>0</v>
      </c>
      <c r="BB344" s="24">
        <f t="shared" si="809"/>
        <v>0</v>
      </c>
      <c r="BC344" s="24">
        <f t="shared" si="809"/>
        <v>0</v>
      </c>
      <c r="BD344" s="24">
        <f t="shared" si="809"/>
        <v>223.34708881913491</v>
      </c>
      <c r="BE344" s="24">
        <f t="shared" si="809"/>
        <v>0</v>
      </c>
      <c r="BF344" s="24">
        <f t="shared" si="809"/>
        <v>0</v>
      </c>
      <c r="BH344" s="44">
        <f t="shared" si="693"/>
        <v>0</v>
      </c>
      <c r="BI344" s="44">
        <f t="shared" si="694"/>
        <v>0</v>
      </c>
      <c r="BJ344" s="44">
        <f t="shared" si="695"/>
        <v>0</v>
      </c>
      <c r="BK344" s="44">
        <f t="shared" si="696"/>
        <v>0</v>
      </c>
    </row>
    <row r="345" spans="2:63" x14ac:dyDescent="0.2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25">
      <c r="B346" s="6"/>
      <c r="C346" s="6" t="s">
        <v>120</v>
      </c>
      <c r="D346" s="6"/>
      <c r="E346" s="93"/>
      <c r="F346" s="93"/>
      <c r="G346" s="105">
        <f>+'Function-Classif'!F346</f>
        <v>5657622.9702340541</v>
      </c>
      <c r="H346" s="24">
        <f>H344+H337</f>
        <v>5657622.9702340541</v>
      </c>
      <c r="I346" s="24">
        <f t="shared" ref="I346:J346" si="810">I344+I337</f>
        <v>0</v>
      </c>
      <c r="J346" s="24">
        <f t="shared" si="810"/>
        <v>0</v>
      </c>
      <c r="K346" s="24"/>
      <c r="L346" s="24">
        <f t="shared" ref="L346:BF346" si="811">L344+L337</f>
        <v>1911002.5497902902</v>
      </c>
      <c r="M346" s="24">
        <f t="shared" si="811"/>
        <v>0</v>
      </c>
      <c r="N346" s="24">
        <f t="shared" si="811"/>
        <v>0</v>
      </c>
      <c r="O346" s="24">
        <f t="shared" si="811"/>
        <v>0</v>
      </c>
      <c r="P346" s="24">
        <f t="shared" si="811"/>
        <v>573579.62164795562</v>
      </c>
      <c r="Q346" s="24">
        <f t="shared" si="811"/>
        <v>0</v>
      </c>
      <c r="R346" s="24">
        <f t="shared" si="811"/>
        <v>0</v>
      </c>
      <c r="S346" s="24">
        <f t="shared" si="811"/>
        <v>0</v>
      </c>
      <c r="T346" s="24">
        <f t="shared" si="811"/>
        <v>47243.804363671705</v>
      </c>
      <c r="U346" s="24">
        <f t="shared" si="811"/>
        <v>0</v>
      </c>
      <c r="V346" s="24">
        <f t="shared" si="811"/>
        <v>0</v>
      </c>
      <c r="W346" s="24">
        <f t="shared" si="811"/>
        <v>0</v>
      </c>
      <c r="X346" s="24">
        <f t="shared" si="811"/>
        <v>672804.05977197282</v>
      </c>
      <c r="Y346" s="24">
        <f t="shared" si="811"/>
        <v>0</v>
      </c>
      <c r="Z346" s="24">
        <f t="shared" si="811"/>
        <v>0</v>
      </c>
      <c r="AA346" s="24">
        <f t="shared" si="811"/>
        <v>0</v>
      </c>
      <c r="AB346" s="24">
        <f t="shared" si="811"/>
        <v>51308.389903787327</v>
      </c>
      <c r="AC346" s="24">
        <f t="shared" si="811"/>
        <v>0</v>
      </c>
      <c r="AD346" s="24">
        <f t="shared" si="811"/>
        <v>0</v>
      </c>
      <c r="AE346" s="24">
        <f t="shared" si="811"/>
        <v>0</v>
      </c>
      <c r="AF346" s="24">
        <f t="shared" si="811"/>
        <v>519943.27616682794</v>
      </c>
      <c r="AG346" s="24">
        <f t="shared" si="811"/>
        <v>0</v>
      </c>
      <c r="AH346" s="24">
        <f t="shared" si="811"/>
        <v>0</v>
      </c>
      <c r="AI346" s="24">
        <f t="shared" si="811"/>
        <v>0</v>
      </c>
      <c r="AJ346" s="24">
        <f t="shared" si="811"/>
        <v>1245891.9474878164</v>
      </c>
      <c r="AK346" s="24">
        <f t="shared" si="811"/>
        <v>0</v>
      </c>
      <c r="AL346" s="24">
        <f t="shared" si="811"/>
        <v>0</v>
      </c>
      <c r="AM346" s="24">
        <f t="shared" si="811"/>
        <v>0</v>
      </c>
      <c r="AN346" s="24">
        <f t="shared" si="811"/>
        <v>440394.41980744392</v>
      </c>
      <c r="AO346" s="24">
        <f t="shared" si="811"/>
        <v>0</v>
      </c>
      <c r="AP346" s="24">
        <f t="shared" si="811"/>
        <v>0</v>
      </c>
      <c r="AQ346" s="24">
        <f t="shared" si="811"/>
        <v>0</v>
      </c>
      <c r="AR346" s="24">
        <f t="shared" si="811"/>
        <v>158910.97831416843</v>
      </c>
      <c r="AS346" s="24">
        <f t="shared" si="811"/>
        <v>0</v>
      </c>
      <c r="AT346" s="24">
        <f t="shared" si="811"/>
        <v>0</v>
      </c>
      <c r="AU346" s="24">
        <f t="shared" si="811"/>
        <v>0</v>
      </c>
      <c r="AV346" s="24">
        <f t="shared" si="811"/>
        <v>35965.04632586232</v>
      </c>
      <c r="AW346" s="24">
        <f t="shared" si="811"/>
        <v>0</v>
      </c>
      <c r="AX346" s="24">
        <f t="shared" si="811"/>
        <v>0</v>
      </c>
      <c r="AY346" s="24">
        <f t="shared" si="811"/>
        <v>0</v>
      </c>
      <c r="AZ346" s="24">
        <f t="shared" si="811"/>
        <v>130.71408321964498</v>
      </c>
      <c r="BA346" s="24">
        <f t="shared" si="811"/>
        <v>0</v>
      </c>
      <c r="BB346" s="24">
        <f t="shared" si="811"/>
        <v>0</v>
      </c>
      <c r="BC346" s="24">
        <f t="shared" si="811"/>
        <v>0</v>
      </c>
      <c r="BD346" s="24">
        <f t="shared" si="811"/>
        <v>448.16257103878291</v>
      </c>
      <c r="BE346" s="24">
        <f t="shared" si="811"/>
        <v>0</v>
      </c>
      <c r="BF346" s="24">
        <f t="shared" si="811"/>
        <v>0</v>
      </c>
      <c r="BH346" s="44">
        <f t="shared" si="693"/>
        <v>0</v>
      </c>
      <c r="BI346" s="44">
        <f t="shared" si="694"/>
        <v>0</v>
      </c>
      <c r="BJ346" s="44">
        <f t="shared" si="695"/>
        <v>0</v>
      </c>
      <c r="BK346" s="44">
        <f t="shared" si="696"/>
        <v>0</v>
      </c>
    </row>
    <row r="347" spans="2:63" x14ac:dyDescent="0.2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25">
      <c r="B348" s="6"/>
      <c r="C348" s="6" t="s">
        <v>200</v>
      </c>
      <c r="D348" s="6"/>
      <c r="E348" s="93"/>
      <c r="F348" s="93"/>
      <c r="G348" s="105">
        <f>+'Function-Classif'!F348</f>
        <v>52761815.924879849</v>
      </c>
      <c r="H348" s="24">
        <f>H346+H329+H310</f>
        <v>29978551.19568152</v>
      </c>
      <c r="I348" s="24">
        <f t="shared" ref="I348:J348" si="812">I346+I329+I310</f>
        <v>22783264.729198322</v>
      </c>
      <c r="J348" s="24">
        <f t="shared" si="812"/>
        <v>0</v>
      </c>
      <c r="K348" s="24"/>
      <c r="L348" s="24">
        <f t="shared" ref="L348:BF348" si="813">L346+L329+L310</f>
        <v>10125999.571794745</v>
      </c>
      <c r="M348" s="24">
        <f t="shared" si="813"/>
        <v>7651625.3606428681</v>
      </c>
      <c r="N348" s="24">
        <f t="shared" si="813"/>
        <v>0</v>
      </c>
      <c r="O348" s="24">
        <f t="shared" si="813"/>
        <v>0</v>
      </c>
      <c r="P348" s="24">
        <f t="shared" si="813"/>
        <v>3039277.4744516993</v>
      </c>
      <c r="Q348" s="24">
        <f t="shared" si="813"/>
        <v>2282411.2330878628</v>
      </c>
      <c r="R348" s="24">
        <f t="shared" si="813"/>
        <v>0</v>
      </c>
      <c r="S348" s="24">
        <f t="shared" si="813"/>
        <v>0</v>
      </c>
      <c r="T348" s="24">
        <f t="shared" si="813"/>
        <v>250334.95785183125</v>
      </c>
      <c r="U348" s="24">
        <f t="shared" si="813"/>
        <v>190779.34538587322</v>
      </c>
      <c r="V348" s="24">
        <f t="shared" si="813"/>
        <v>0</v>
      </c>
      <c r="W348" s="24">
        <f t="shared" si="813"/>
        <v>0</v>
      </c>
      <c r="X348" s="24">
        <f t="shared" si="813"/>
        <v>3565046.8503563153</v>
      </c>
      <c r="Y348" s="24">
        <f t="shared" si="813"/>
        <v>2694212.882576671</v>
      </c>
      <c r="Z348" s="24">
        <f t="shared" si="813"/>
        <v>0</v>
      </c>
      <c r="AA348" s="24">
        <f t="shared" si="813"/>
        <v>0</v>
      </c>
      <c r="AB348" s="24">
        <f t="shared" si="813"/>
        <v>271872.33960113896</v>
      </c>
      <c r="AC348" s="24">
        <f t="shared" si="813"/>
        <v>207926.75047579111</v>
      </c>
      <c r="AD348" s="24">
        <f t="shared" si="813"/>
        <v>0</v>
      </c>
      <c r="AE348" s="24">
        <f t="shared" si="813"/>
        <v>0</v>
      </c>
      <c r="AF348" s="24">
        <f t="shared" si="813"/>
        <v>2755069.7891013389</v>
      </c>
      <c r="AG348" s="24">
        <f t="shared" si="813"/>
        <v>2097996.6073498935</v>
      </c>
      <c r="AH348" s="24">
        <f t="shared" si="813"/>
        <v>0</v>
      </c>
      <c r="AI348" s="24">
        <f t="shared" si="813"/>
        <v>0</v>
      </c>
      <c r="AJ348" s="24">
        <f t="shared" si="813"/>
        <v>6601718.7303850511</v>
      </c>
      <c r="AK348" s="24">
        <f t="shared" si="813"/>
        <v>5042223.6990379337</v>
      </c>
      <c r="AL348" s="24">
        <f t="shared" si="813"/>
        <v>0</v>
      </c>
      <c r="AM348" s="24">
        <f t="shared" si="813"/>
        <v>0</v>
      </c>
      <c r="AN348" s="24">
        <f t="shared" si="813"/>
        <v>2333557.1723231566</v>
      </c>
      <c r="AO348" s="24">
        <f t="shared" si="813"/>
        <v>1795649.830401815</v>
      </c>
      <c r="AP348" s="24">
        <f t="shared" si="813"/>
        <v>0</v>
      </c>
      <c r="AQ348" s="24">
        <f t="shared" si="813"/>
        <v>0</v>
      </c>
      <c r="AR348" s="24">
        <f t="shared" si="813"/>
        <v>842035.76731979591</v>
      </c>
      <c r="AS348" s="24">
        <f t="shared" si="813"/>
        <v>662985.99860432255</v>
      </c>
      <c r="AT348" s="24">
        <f t="shared" si="813"/>
        <v>0</v>
      </c>
      <c r="AU348" s="24">
        <f t="shared" si="813"/>
        <v>0</v>
      </c>
      <c r="AV348" s="24">
        <f t="shared" si="813"/>
        <v>190571.1971630936</v>
      </c>
      <c r="AW348" s="24">
        <f t="shared" si="813"/>
        <v>155023.84226696935</v>
      </c>
      <c r="AX348" s="24">
        <f t="shared" si="813"/>
        <v>0</v>
      </c>
      <c r="AY348" s="24">
        <f t="shared" si="813"/>
        <v>0</v>
      </c>
      <c r="AZ348" s="24">
        <f t="shared" si="813"/>
        <v>692.62636559795192</v>
      </c>
      <c r="BA348" s="24">
        <f t="shared" si="813"/>
        <v>560.05568079670411</v>
      </c>
      <c r="BB348" s="24">
        <f t="shared" si="813"/>
        <v>0</v>
      </c>
      <c r="BC348" s="24">
        <f t="shared" si="813"/>
        <v>0</v>
      </c>
      <c r="BD348" s="24">
        <f t="shared" si="813"/>
        <v>2374.7189677644069</v>
      </c>
      <c r="BE348" s="24">
        <f t="shared" si="813"/>
        <v>1869.1236875232485</v>
      </c>
      <c r="BF348" s="24">
        <f t="shared" si="813"/>
        <v>0</v>
      </c>
      <c r="BH348" s="44">
        <f t="shared" si="693"/>
        <v>0</v>
      </c>
      <c r="BI348" s="44">
        <f t="shared" si="694"/>
        <v>0</v>
      </c>
      <c r="BJ348" s="44">
        <f t="shared" si="695"/>
        <v>0</v>
      </c>
      <c r="BK348" s="44">
        <f t="shared" si="696"/>
        <v>0</v>
      </c>
    </row>
    <row r="349" spans="2:63" x14ac:dyDescent="0.2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2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2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25">
      <c r="B352" s="6">
        <v>556</v>
      </c>
      <c r="C352" s="6" t="s">
        <v>127</v>
      </c>
      <c r="D352" s="47" t="str">
        <f>INDEX(Alloc,$E352,D$1)</f>
        <v>Prod</v>
      </c>
      <c r="E352" s="93">
        <v>24</v>
      </c>
      <c r="F352" s="93"/>
      <c r="G352" s="105">
        <f>+'Function-Classif'!F352</f>
        <v>1829188.5454651404</v>
      </c>
      <c r="H352" s="21">
        <f>+'Function-Classif'!S352</f>
        <v>1829188.5454651404</v>
      </c>
      <c r="I352" s="21">
        <f>+'Function-Classif'!T352</f>
        <v>0</v>
      </c>
      <c r="J352" s="21">
        <f>+'Function-Classif'!U352</f>
        <v>0</v>
      </c>
      <c r="K352" s="47"/>
      <c r="L352" s="47">
        <f t="shared" ref="L352:N352" si="818">INDEX(Alloc,$E352,L$1)*$G352</f>
        <v>617853.82179443177</v>
      </c>
      <c r="M352" s="47">
        <f t="shared" si="818"/>
        <v>0</v>
      </c>
      <c r="N352" s="47">
        <f t="shared" si="818"/>
        <v>0</v>
      </c>
      <c r="O352" s="47"/>
      <c r="P352" s="47">
        <f t="shared" ref="P352:R352" si="819">INDEX(Alloc,$E352,P$1)*$G352</f>
        <v>185446.30480868981</v>
      </c>
      <c r="Q352" s="47">
        <f t="shared" si="819"/>
        <v>0</v>
      </c>
      <c r="R352" s="47">
        <f t="shared" si="819"/>
        <v>0</v>
      </c>
      <c r="S352" s="47"/>
      <c r="T352" s="47">
        <f t="shared" ref="T352:V352" si="820">INDEX(Alloc,$E352,T$1)*$G352</f>
        <v>15274.581965056115</v>
      </c>
      <c r="U352" s="47">
        <f t="shared" si="820"/>
        <v>0</v>
      </c>
      <c r="V352" s="47">
        <f t="shared" si="820"/>
        <v>0</v>
      </c>
      <c r="W352" s="24"/>
      <c r="X352" s="47">
        <f t="shared" ref="X352:Z352" si="821">INDEX(Alloc,$E352,X$1)*$G352</f>
        <v>217526.95185809158</v>
      </c>
      <c r="Y352" s="47">
        <f t="shared" si="821"/>
        <v>0</v>
      </c>
      <c r="Z352" s="47">
        <f t="shared" si="821"/>
        <v>0</v>
      </c>
      <c r="AB352" s="47">
        <f t="shared" ref="AB352:AD352" si="822">INDEX(Alloc,$E352,AB$1)*$G352</f>
        <v>16588.719254012849</v>
      </c>
      <c r="AC352" s="47">
        <f t="shared" si="822"/>
        <v>0</v>
      </c>
      <c r="AD352" s="47">
        <f t="shared" si="822"/>
        <v>0</v>
      </c>
      <c r="AF352" s="47">
        <f t="shared" ref="AF352:AH352" si="823">INDEX(Alloc,$E352,AF$1)*$G352</f>
        <v>168104.92499407998</v>
      </c>
      <c r="AG352" s="47">
        <f t="shared" si="823"/>
        <v>0</v>
      </c>
      <c r="AH352" s="47">
        <f t="shared" si="823"/>
        <v>0</v>
      </c>
      <c r="AJ352" s="47">
        <f t="shared" ref="AJ352:AL352" si="824">INDEX(Alloc,$E352,AJ$1)*$G352</f>
        <v>402814.27221681573</v>
      </c>
      <c r="AK352" s="47">
        <f t="shared" si="824"/>
        <v>0</v>
      </c>
      <c r="AL352" s="47">
        <f t="shared" si="824"/>
        <v>0</v>
      </c>
      <c r="AN352" s="47">
        <f t="shared" ref="AN352:AP352" si="825">INDEX(Alloc,$E352,AN$1)*$G352</f>
        <v>142385.66840469697</v>
      </c>
      <c r="AO352" s="47">
        <f t="shared" si="825"/>
        <v>0</v>
      </c>
      <c r="AP352" s="47">
        <f t="shared" si="825"/>
        <v>0</v>
      </c>
      <c r="AR352" s="47">
        <f t="shared" ref="AR352:AT352" si="826">INDEX(Alloc,$E352,AR$1)*$G352</f>
        <v>51378.13933700692</v>
      </c>
      <c r="AS352" s="47">
        <f t="shared" si="826"/>
        <v>0</v>
      </c>
      <c r="AT352" s="47">
        <f t="shared" si="826"/>
        <v>0</v>
      </c>
      <c r="AV352" s="47">
        <f t="shared" ref="AV352:AX352" si="827">INDEX(Alloc,$E352,AV$1)*$G352</f>
        <v>11628.001922805561</v>
      </c>
      <c r="AW352" s="47">
        <f t="shared" si="827"/>
        <v>0</v>
      </c>
      <c r="AX352" s="47">
        <f t="shared" si="827"/>
        <v>0</v>
      </c>
      <c r="AZ352" s="47">
        <f t="shared" ref="AZ352:BB352" si="828">INDEX(Alloc,$E352,AZ$1)*$G352</f>
        <v>42.261689231380544</v>
      </c>
      <c r="BA352" s="47">
        <f t="shared" si="828"/>
        <v>0</v>
      </c>
      <c r="BB352" s="47">
        <f t="shared" si="828"/>
        <v>0</v>
      </c>
      <c r="BD352" s="47">
        <f t="shared" ref="BD352:BF352" si="829">INDEX(Alloc,$E352,BD$1)*$G352</f>
        <v>144.89722022187618</v>
      </c>
      <c r="BE352" s="47">
        <f t="shared" si="829"/>
        <v>0</v>
      </c>
      <c r="BF352" s="47">
        <f t="shared" si="829"/>
        <v>0</v>
      </c>
      <c r="BH352" s="44">
        <f t="shared" si="814"/>
        <v>0</v>
      </c>
      <c r="BI352" s="44">
        <f t="shared" si="815"/>
        <v>0</v>
      </c>
      <c r="BJ352" s="44">
        <f t="shared" si="816"/>
        <v>0</v>
      </c>
      <c r="BK352" s="44">
        <f t="shared" si="817"/>
        <v>0</v>
      </c>
    </row>
    <row r="353" spans="2:63" x14ac:dyDescent="0.2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25">
      <c r="B354" s="6"/>
      <c r="C354" s="6" t="s">
        <v>201</v>
      </c>
      <c r="D354" s="6"/>
      <c r="E354" s="93"/>
      <c r="F354" s="93"/>
      <c r="G354" s="105">
        <f>+'Function-Classif'!F354</f>
        <v>1829188.5454651404</v>
      </c>
      <c r="H354" s="24">
        <f>SUM(H351:H353)</f>
        <v>1829188.5454651404</v>
      </c>
      <c r="I354" s="24">
        <f t="shared" ref="I354:BF354" si="830">SUM(I351:I353)</f>
        <v>0</v>
      </c>
      <c r="J354" s="24">
        <f t="shared" si="830"/>
        <v>0</v>
      </c>
      <c r="K354" s="24"/>
      <c r="L354" s="24">
        <f t="shared" si="830"/>
        <v>617853.82179443177</v>
      </c>
      <c r="M354" s="24">
        <f t="shared" si="830"/>
        <v>0</v>
      </c>
      <c r="N354" s="24">
        <f t="shared" si="830"/>
        <v>0</v>
      </c>
      <c r="O354" s="24">
        <f t="shared" si="830"/>
        <v>0</v>
      </c>
      <c r="P354" s="24">
        <f t="shared" si="830"/>
        <v>185446.30480868981</v>
      </c>
      <c r="Q354" s="24">
        <f t="shared" si="830"/>
        <v>0</v>
      </c>
      <c r="R354" s="24">
        <f t="shared" si="830"/>
        <v>0</v>
      </c>
      <c r="S354" s="24">
        <f t="shared" si="830"/>
        <v>0</v>
      </c>
      <c r="T354" s="24">
        <f t="shared" si="830"/>
        <v>15274.581965056115</v>
      </c>
      <c r="U354" s="24">
        <f t="shared" si="830"/>
        <v>0</v>
      </c>
      <c r="V354" s="24">
        <f t="shared" si="830"/>
        <v>0</v>
      </c>
      <c r="W354" s="24">
        <f t="shared" si="830"/>
        <v>0</v>
      </c>
      <c r="X354" s="24">
        <f t="shared" si="830"/>
        <v>217526.95185809158</v>
      </c>
      <c r="Y354" s="24">
        <f t="shared" si="830"/>
        <v>0</v>
      </c>
      <c r="Z354" s="24">
        <f t="shared" si="830"/>
        <v>0</v>
      </c>
      <c r="AA354" s="24">
        <f t="shared" si="830"/>
        <v>0</v>
      </c>
      <c r="AB354" s="24">
        <f t="shared" si="830"/>
        <v>16588.719254012849</v>
      </c>
      <c r="AC354" s="24">
        <f t="shared" si="830"/>
        <v>0</v>
      </c>
      <c r="AD354" s="24">
        <f t="shared" si="830"/>
        <v>0</v>
      </c>
      <c r="AE354" s="24">
        <f t="shared" si="830"/>
        <v>0</v>
      </c>
      <c r="AF354" s="24">
        <f t="shared" si="830"/>
        <v>168104.92499407998</v>
      </c>
      <c r="AG354" s="24">
        <f t="shared" si="830"/>
        <v>0</v>
      </c>
      <c r="AH354" s="24">
        <f t="shared" si="830"/>
        <v>0</v>
      </c>
      <c r="AI354" s="24">
        <f t="shared" si="830"/>
        <v>0</v>
      </c>
      <c r="AJ354" s="24">
        <f t="shared" si="830"/>
        <v>402814.27221681573</v>
      </c>
      <c r="AK354" s="24">
        <f t="shared" si="830"/>
        <v>0</v>
      </c>
      <c r="AL354" s="24">
        <f t="shared" si="830"/>
        <v>0</v>
      </c>
      <c r="AM354" s="24">
        <f t="shared" si="830"/>
        <v>0</v>
      </c>
      <c r="AN354" s="24">
        <f t="shared" si="830"/>
        <v>142385.66840469697</v>
      </c>
      <c r="AO354" s="24">
        <f t="shared" si="830"/>
        <v>0</v>
      </c>
      <c r="AP354" s="24">
        <f t="shared" si="830"/>
        <v>0</v>
      </c>
      <c r="AQ354" s="24">
        <f t="shared" si="830"/>
        <v>0</v>
      </c>
      <c r="AR354" s="24">
        <f t="shared" si="830"/>
        <v>51378.13933700692</v>
      </c>
      <c r="AS354" s="24">
        <f t="shared" si="830"/>
        <v>0</v>
      </c>
      <c r="AT354" s="24">
        <f t="shared" si="830"/>
        <v>0</v>
      </c>
      <c r="AU354" s="24">
        <f t="shared" si="830"/>
        <v>0</v>
      </c>
      <c r="AV354" s="24">
        <f t="shared" si="830"/>
        <v>11628.001922805561</v>
      </c>
      <c r="AW354" s="24">
        <f t="shared" si="830"/>
        <v>0</v>
      </c>
      <c r="AX354" s="24">
        <f t="shared" si="830"/>
        <v>0</v>
      </c>
      <c r="AY354" s="24">
        <f t="shared" si="830"/>
        <v>0</v>
      </c>
      <c r="AZ354" s="24">
        <f t="shared" si="830"/>
        <v>42.261689231380544</v>
      </c>
      <c r="BA354" s="24">
        <f t="shared" si="830"/>
        <v>0</v>
      </c>
      <c r="BB354" s="24">
        <f t="shared" si="830"/>
        <v>0</v>
      </c>
      <c r="BC354" s="24">
        <f t="shared" si="830"/>
        <v>0</v>
      </c>
      <c r="BD354" s="24">
        <f t="shared" si="830"/>
        <v>144.89722022187618</v>
      </c>
      <c r="BE354" s="24">
        <f t="shared" si="830"/>
        <v>0</v>
      </c>
      <c r="BF354" s="24">
        <f t="shared" si="830"/>
        <v>0</v>
      </c>
      <c r="BH354" s="44">
        <f t="shared" si="814"/>
        <v>0</v>
      </c>
      <c r="BI354" s="44">
        <f t="shared" si="815"/>
        <v>0</v>
      </c>
      <c r="BJ354" s="44">
        <f t="shared" si="816"/>
        <v>0</v>
      </c>
      <c r="BK354" s="44">
        <f t="shared" si="817"/>
        <v>0</v>
      </c>
    </row>
    <row r="355" spans="2:63" x14ac:dyDescent="0.2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2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2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2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2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2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2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2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2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2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2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2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2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2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2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25">
      <c r="B370" s="6">
        <v>580</v>
      </c>
      <c r="C370" s="6" t="s">
        <v>147</v>
      </c>
      <c r="D370" s="47" t="str">
        <f>INDEX(Alloc,$E370,D$1)</f>
        <v>FO23</v>
      </c>
      <c r="E370" s="93">
        <v>45</v>
      </c>
      <c r="F370" s="93"/>
      <c r="G370" s="105">
        <f>+'Function-Classif'!F370</f>
        <v>1081710.9570623545</v>
      </c>
      <c r="H370" s="21">
        <f>+'Function-Classif'!S370</f>
        <v>301034.15909519797</v>
      </c>
      <c r="I370" s="21">
        <f>+'Function-Classif'!T370</f>
        <v>0</v>
      </c>
      <c r="J370" s="21">
        <f>+'Function-Classif'!U370</f>
        <v>780676.79796715651</v>
      </c>
      <c r="K370" s="47"/>
      <c r="L370" s="47">
        <f t="shared" ref="L370:N373" si="880">INDEX(Alloc,$E370,L$1)*$G370</f>
        <v>164748.24279811064</v>
      </c>
      <c r="M370" s="47">
        <f t="shared" si="880"/>
        <v>0</v>
      </c>
      <c r="N370" s="47">
        <f t="shared" si="880"/>
        <v>516604.36101401056</v>
      </c>
      <c r="O370" s="47"/>
      <c r="P370" s="47">
        <f t="shared" ref="P370:R373" si="881">INDEX(Alloc,$E370,P$1)*$G370</f>
        <v>37615.546424246844</v>
      </c>
      <c r="Q370" s="47">
        <f t="shared" si="881"/>
        <v>0</v>
      </c>
      <c r="R370" s="47">
        <f t="shared" si="881"/>
        <v>159127.38700250219</v>
      </c>
      <c r="S370" s="47"/>
      <c r="T370" s="47">
        <f t="shared" ref="T370:V373" si="882">INDEX(Alloc,$E370,T$1)*$G370</f>
        <v>3366.0737095690279</v>
      </c>
      <c r="U370" s="47">
        <f t="shared" si="882"/>
        <v>0</v>
      </c>
      <c r="V370" s="47">
        <f t="shared" si="882"/>
        <v>2810.9769017405256</v>
      </c>
      <c r="W370" s="24"/>
      <c r="X370" s="47">
        <f t="shared" ref="X370:Z373" si="883">INDEX(Alloc,$E370,X$1)*$G370</f>
        <v>26955.004235122022</v>
      </c>
      <c r="Y370" s="47">
        <f t="shared" si="883"/>
        <v>0</v>
      </c>
      <c r="Z370" s="47">
        <f t="shared" si="883"/>
        <v>33786.473937868948</v>
      </c>
      <c r="AB370" s="47">
        <f t="shared" ref="AB370:AD373" si="884">INDEX(Alloc,$E370,AB$1)*$G370</f>
        <v>1908.3955176849895</v>
      </c>
      <c r="AC370" s="47">
        <f t="shared" si="884"/>
        <v>0</v>
      </c>
      <c r="AD370" s="47">
        <f t="shared" si="884"/>
        <v>7118.2009816266673</v>
      </c>
      <c r="AF370" s="47">
        <f t="shared" ref="AF370:AH373" si="885">INDEX(Alloc,$E370,AF$1)*$G370</f>
        <v>20647.471151687045</v>
      </c>
      <c r="AG370" s="47">
        <f t="shared" si="885"/>
        <v>0</v>
      </c>
      <c r="AH370" s="47">
        <f t="shared" si="885"/>
        <v>6185.7681962158613</v>
      </c>
      <c r="AJ370" s="47">
        <f t="shared" ref="AJ370:AL373" si="886">INDEX(Alloc,$E370,AJ$1)*$G370</f>
        <v>43455.598575856238</v>
      </c>
      <c r="AK370" s="47">
        <f t="shared" si="886"/>
        <v>0</v>
      </c>
      <c r="AL370" s="47">
        <f t="shared" si="886"/>
        <v>15787.084930342897</v>
      </c>
      <c r="AN370" s="47">
        <f t="shared" ref="AN370:AP373" si="887">INDEX(Alloc,$E370,AN$1)*$G370</f>
        <v>0</v>
      </c>
      <c r="AO370" s="47">
        <f t="shared" si="887"/>
        <v>0</v>
      </c>
      <c r="AP370" s="47">
        <f t="shared" si="887"/>
        <v>10716.532805807543</v>
      </c>
      <c r="AR370" s="47">
        <f t="shared" ref="AR370:AT373" si="888">INDEX(Alloc,$E370,AR$1)*$G370</f>
        <v>0</v>
      </c>
      <c r="AS370" s="47">
        <f t="shared" si="888"/>
        <v>0</v>
      </c>
      <c r="AT370" s="47">
        <f t="shared" si="888"/>
        <v>453.57072970027912</v>
      </c>
      <c r="AV370" s="47">
        <f t="shared" ref="AV370:AX373" si="889">INDEX(Alloc,$E370,AV$1)*$G370</f>
        <v>2313.1352647313174</v>
      </c>
      <c r="AW370" s="47">
        <f t="shared" si="889"/>
        <v>0</v>
      </c>
      <c r="AX370" s="47">
        <f t="shared" si="889"/>
        <v>27473.624329532577</v>
      </c>
      <c r="AZ370" s="47">
        <f t="shared" ref="AZ370:BB373" si="890">INDEX(Alloc,$E370,AZ$1)*$G370</f>
        <v>9.6889156490553265</v>
      </c>
      <c r="BA370" s="47">
        <f t="shared" si="890"/>
        <v>0</v>
      </c>
      <c r="BB370" s="47">
        <f t="shared" si="890"/>
        <v>3.142651988762041</v>
      </c>
      <c r="BD370" s="47">
        <f t="shared" ref="BD370:BF373" si="891">INDEX(Alloc,$E370,BD$1)*$G370</f>
        <v>15.002502540842579</v>
      </c>
      <c r="BE370" s="47">
        <f t="shared" si="891"/>
        <v>0</v>
      </c>
      <c r="BF370" s="47">
        <f t="shared" si="891"/>
        <v>609.67448581983604</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2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2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25">
      <c r="B373" s="6">
        <v>583</v>
      </c>
      <c r="C373" s="6" t="s">
        <v>135</v>
      </c>
      <c r="D373" s="47" t="str">
        <f>INDEX(Alloc,$E373,D$1)</f>
        <v>Acct365</v>
      </c>
      <c r="E373" s="93">
        <v>30</v>
      </c>
      <c r="F373" s="93"/>
      <c r="G373" s="105">
        <f>+'Function-Classif'!F373</f>
        <v>2170209.0319895069</v>
      </c>
      <c r="H373" s="21">
        <f>+'Function-Classif'!S373</f>
        <v>885662.3059549178</v>
      </c>
      <c r="I373" s="21">
        <f>+'Function-Classif'!T373</f>
        <v>0</v>
      </c>
      <c r="J373" s="21">
        <f>+'Function-Classif'!U373</f>
        <v>1284546.7260345891</v>
      </c>
      <c r="K373" s="24"/>
      <c r="L373" s="47">
        <f t="shared" si="880"/>
        <v>530637.77945772593</v>
      </c>
      <c r="M373" s="47">
        <f t="shared" si="880"/>
        <v>0</v>
      </c>
      <c r="N373" s="47">
        <f t="shared" si="880"/>
        <v>1030164.6150672422</v>
      </c>
      <c r="O373" s="47"/>
      <c r="P373" s="47">
        <f t="shared" si="881"/>
        <v>115585.31156924309</v>
      </c>
      <c r="Q373" s="47">
        <f t="shared" si="881"/>
        <v>0</v>
      </c>
      <c r="R373" s="47">
        <f t="shared" si="881"/>
        <v>199319.6476461259</v>
      </c>
      <c r="S373" s="47"/>
      <c r="T373" s="47">
        <f t="shared" si="882"/>
        <v>9942.9701302282774</v>
      </c>
      <c r="U373" s="47">
        <f t="shared" si="882"/>
        <v>0</v>
      </c>
      <c r="V373" s="47">
        <f t="shared" si="882"/>
        <v>1418.4323711331308</v>
      </c>
      <c r="W373" s="24"/>
      <c r="X373" s="47">
        <f t="shared" si="883"/>
        <v>61147.550494343879</v>
      </c>
      <c r="Y373" s="47">
        <f t="shared" si="883"/>
        <v>0</v>
      </c>
      <c r="Z373" s="47">
        <f t="shared" si="883"/>
        <v>6998.3381907595649</v>
      </c>
      <c r="AB373" s="47">
        <f t="shared" si="884"/>
        <v>4808.7169939579662</v>
      </c>
      <c r="AC373" s="47">
        <f t="shared" si="884"/>
        <v>0</v>
      </c>
      <c r="AD373" s="47">
        <f t="shared" si="884"/>
        <v>268.86797845911718</v>
      </c>
      <c r="AF373" s="47">
        <f t="shared" si="885"/>
        <v>47260.935561067374</v>
      </c>
      <c r="AG373" s="47">
        <f t="shared" si="885"/>
        <v>0</v>
      </c>
      <c r="AH373" s="47">
        <f t="shared" si="885"/>
        <v>960.46480166320475</v>
      </c>
      <c r="AJ373" s="47">
        <f t="shared" si="886"/>
        <v>109498.09587051679</v>
      </c>
      <c r="AK373" s="47">
        <f t="shared" si="886"/>
        <v>0</v>
      </c>
      <c r="AL373" s="47">
        <f t="shared" si="886"/>
        <v>430.4995955674882</v>
      </c>
      <c r="AN373" s="47">
        <f t="shared" si="887"/>
        <v>0</v>
      </c>
      <c r="AO373" s="47">
        <f t="shared" si="887"/>
        <v>0</v>
      </c>
      <c r="AP373" s="47">
        <f t="shared" si="887"/>
        <v>0</v>
      </c>
      <c r="AR373" s="47">
        <f t="shared" si="888"/>
        <v>0</v>
      </c>
      <c r="AS373" s="47">
        <f t="shared" si="888"/>
        <v>0</v>
      </c>
      <c r="AT373" s="47">
        <f t="shared" si="888"/>
        <v>0</v>
      </c>
      <c r="AV373" s="47">
        <f t="shared" si="889"/>
        <v>6709.3327318364209</v>
      </c>
      <c r="AW373" s="47">
        <f t="shared" si="889"/>
        <v>0</v>
      </c>
      <c r="AX373" s="47">
        <f t="shared" si="889"/>
        <v>44778.557170319364</v>
      </c>
      <c r="AZ373" s="47">
        <f t="shared" si="890"/>
        <v>28.103051253148319</v>
      </c>
      <c r="BA373" s="47">
        <f t="shared" si="890"/>
        <v>0</v>
      </c>
      <c r="BB373" s="47">
        <f t="shared" si="890"/>
        <v>1.0630934016362232</v>
      </c>
      <c r="BD373" s="47">
        <f t="shared" si="891"/>
        <v>43.510094745297629</v>
      </c>
      <c r="BE373" s="47">
        <f t="shared" si="891"/>
        <v>0</v>
      </c>
      <c r="BF373" s="47">
        <f t="shared" si="891"/>
        <v>206.24011991742734</v>
      </c>
      <c r="BH373" s="44">
        <f t="shared" si="814"/>
        <v>0</v>
      </c>
      <c r="BI373" s="44">
        <f t="shared" si="815"/>
        <v>0</v>
      </c>
      <c r="BJ373" s="44">
        <f t="shared" si="816"/>
        <v>0</v>
      </c>
      <c r="BK373" s="44">
        <f t="shared" si="817"/>
        <v>0</v>
      </c>
    </row>
    <row r="374" spans="2:63" x14ac:dyDescent="0.2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2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2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2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2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25">
      <c r="B379" s="6">
        <v>588</v>
      </c>
      <c r="C379" s="6" t="s">
        <v>153</v>
      </c>
      <c r="D379" s="47" t="str">
        <f>INDEX(Alloc,$E379,D$1)</f>
        <v>Dist</v>
      </c>
      <c r="E379" s="93">
        <v>26</v>
      </c>
      <c r="F379" s="93"/>
      <c r="G379" s="105">
        <f>+'Function-Classif'!F379</f>
        <v>3343041</v>
      </c>
      <c r="H379" s="21">
        <f>+'Function-Classif'!S379</f>
        <v>1364045.2380371888</v>
      </c>
      <c r="I379" s="21">
        <f>+'Function-Classif'!T379</f>
        <v>0</v>
      </c>
      <c r="J379" s="21">
        <f>+'Function-Classif'!U379</f>
        <v>1978995.761962811</v>
      </c>
      <c r="K379" s="47"/>
      <c r="L379" s="47">
        <f t="shared" ref="L379:N379" si="912">INDEX(Alloc,$E379,L$1)*$G379</f>
        <v>789040.15093847492</v>
      </c>
      <c r="M379" s="47">
        <f t="shared" si="912"/>
        <v>0</v>
      </c>
      <c r="N379" s="47">
        <f t="shared" si="912"/>
        <v>1359733.3380310321</v>
      </c>
      <c r="O379" s="47"/>
      <c r="P379" s="47">
        <f t="shared" ref="P379:R379" si="913">INDEX(Alloc,$E379,P$1)*$G379</f>
        <v>171421.66424345027</v>
      </c>
      <c r="Q379" s="47">
        <f t="shared" si="913"/>
        <v>0</v>
      </c>
      <c r="R379" s="47">
        <f t="shared" si="913"/>
        <v>307033.35391572479</v>
      </c>
      <c r="S379" s="47"/>
      <c r="T379" s="47">
        <f t="shared" ref="T379:V379" si="914">INDEX(Alloc,$E379,T$1)*$G379</f>
        <v>14712.292330555039</v>
      </c>
      <c r="U379" s="47">
        <f t="shared" si="914"/>
        <v>0</v>
      </c>
      <c r="V379" s="47">
        <f t="shared" si="914"/>
        <v>2829.4560196629091</v>
      </c>
      <c r="W379" s="24"/>
      <c r="X379" s="47">
        <f t="shared" ref="X379:Z379" si="915">INDEX(Alloc,$E379,X$1)*$G379</f>
        <v>120472.88055392966</v>
      </c>
      <c r="Y379" s="47">
        <f t="shared" si="915"/>
        <v>0</v>
      </c>
      <c r="Z379" s="47">
        <f t="shared" si="915"/>
        <v>22741.657487943998</v>
      </c>
      <c r="AB379" s="47">
        <f t="shared" ref="AB379:AD379" si="916">INDEX(Alloc,$E379,AB$1)*$G379</f>
        <v>7042.3758914760901</v>
      </c>
      <c r="AC379" s="47">
        <f t="shared" si="916"/>
        <v>0</v>
      </c>
      <c r="AD379" s="47">
        <f t="shared" si="916"/>
        <v>2480.1945915259626</v>
      </c>
      <c r="AF379" s="47">
        <f t="shared" ref="AF379:AH379" si="917">INDEX(Alloc,$E379,AF$1)*$G379</f>
        <v>90973.119248460003</v>
      </c>
      <c r="AG379" s="47">
        <f t="shared" si="917"/>
        <v>0</v>
      </c>
      <c r="AH379" s="47">
        <f t="shared" si="917"/>
        <v>3634.2263599512894</v>
      </c>
      <c r="AJ379" s="47">
        <f t="shared" ref="AJ379:AL379" si="918">INDEX(Alloc,$E379,AJ$1)*$G379</f>
        <v>160360.18578135635</v>
      </c>
      <c r="AK379" s="47">
        <f t="shared" si="918"/>
        <v>0</v>
      </c>
      <c r="AL379" s="47">
        <f t="shared" si="918"/>
        <v>5347.7278638338003</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142.23240208731335</v>
      </c>
      <c r="AV379" s="47">
        <f t="shared" ref="AV379:AX379" si="921">INDEX(Alloc,$E379,AV$1)*$G379</f>
        <v>9916.7217855424387</v>
      </c>
      <c r="AW379" s="47">
        <f t="shared" si="921"/>
        <v>0</v>
      </c>
      <c r="AX379" s="47">
        <f t="shared" si="921"/>
        <v>271285.62975322193</v>
      </c>
      <c r="AZ379" s="47">
        <f t="shared" ref="AZ379:BB379" si="922">INDEX(Alloc,$E379,AZ$1)*$G379</f>
        <v>41.537683662624211</v>
      </c>
      <c r="BA379" s="47">
        <f t="shared" si="922"/>
        <v>0</v>
      </c>
      <c r="BB379" s="47">
        <f t="shared" si="922"/>
        <v>2.0893086556550244</v>
      </c>
      <c r="BD379" s="47">
        <f t="shared" ref="BD379:BF379" si="923">INDEX(Alloc,$E379,BD$1)*$G379</f>
        <v>64.309580281411996</v>
      </c>
      <c r="BE379" s="47">
        <f t="shared" si="923"/>
        <v>0</v>
      </c>
      <c r="BF379" s="47">
        <f t="shared" si="923"/>
        <v>405.32587919707481</v>
      </c>
      <c r="BH379" s="44">
        <f t="shared" si="814"/>
        <v>0</v>
      </c>
      <c r="BI379" s="44">
        <f t="shared" si="815"/>
        <v>0</v>
      </c>
      <c r="BJ379" s="44">
        <f t="shared" si="816"/>
        <v>0</v>
      </c>
      <c r="BK379" s="44">
        <f t="shared" si="817"/>
        <v>0</v>
      </c>
    </row>
    <row r="380" spans="2:63" x14ac:dyDescent="0.2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25">
      <c r="B381" s="6" t="s">
        <v>205</v>
      </c>
      <c r="C381" s="6"/>
      <c r="D381" s="6"/>
      <c r="E381" s="93"/>
      <c r="F381" s="93"/>
      <c r="G381" s="105">
        <f>+'Function-Classif'!F381</f>
        <v>13526013.537216896</v>
      </c>
      <c r="H381" s="24">
        <f>SUM(H370:H380)</f>
        <v>3764214.5385531457</v>
      </c>
      <c r="I381" s="24">
        <f t="shared" ref="I381:BF381" si="924">SUM(I370:I380)</f>
        <v>0</v>
      </c>
      <c r="J381" s="24">
        <f t="shared" si="924"/>
        <v>9761798.9986637495</v>
      </c>
      <c r="K381" s="24"/>
      <c r="L381" s="24">
        <f t="shared" si="924"/>
        <v>2060057.6778584733</v>
      </c>
      <c r="M381" s="24">
        <f t="shared" si="924"/>
        <v>0</v>
      </c>
      <c r="N381" s="24">
        <f t="shared" si="924"/>
        <v>6459764.0754580935</v>
      </c>
      <c r="O381" s="24">
        <f t="shared" si="924"/>
        <v>0</v>
      </c>
      <c r="P381" s="24">
        <f t="shared" si="924"/>
        <v>470355.21533951198</v>
      </c>
      <c r="Q381" s="24">
        <f t="shared" si="924"/>
        <v>0</v>
      </c>
      <c r="R381" s="24">
        <f t="shared" si="924"/>
        <v>1989772.9395133834</v>
      </c>
      <c r="S381" s="24">
        <f t="shared" si="924"/>
        <v>0</v>
      </c>
      <c r="T381" s="24">
        <f t="shared" si="924"/>
        <v>42090.318366143758</v>
      </c>
      <c r="U381" s="24">
        <f t="shared" si="924"/>
        <v>0</v>
      </c>
      <c r="V381" s="24">
        <f t="shared" si="924"/>
        <v>35149.234069887156</v>
      </c>
      <c r="W381" s="24">
        <f t="shared" si="924"/>
        <v>0</v>
      </c>
      <c r="X381" s="24">
        <f t="shared" si="924"/>
        <v>337052.84188868804</v>
      </c>
      <c r="Y381" s="24">
        <f t="shared" si="924"/>
        <v>0</v>
      </c>
      <c r="Z381" s="24">
        <f t="shared" si="924"/>
        <v>422475.43197632406</v>
      </c>
      <c r="AA381" s="24">
        <f t="shared" si="924"/>
        <v>0</v>
      </c>
      <c r="AB381" s="24">
        <f t="shared" si="924"/>
        <v>23863.106348365516</v>
      </c>
      <c r="AC381" s="24">
        <f t="shared" si="924"/>
        <v>0</v>
      </c>
      <c r="AD381" s="24">
        <f t="shared" si="924"/>
        <v>89007.957448805653</v>
      </c>
      <c r="AE381" s="24">
        <f t="shared" si="924"/>
        <v>0</v>
      </c>
      <c r="AF381" s="24">
        <f t="shared" si="924"/>
        <v>258181.70046595496</v>
      </c>
      <c r="AG381" s="24">
        <f t="shared" si="924"/>
        <v>0</v>
      </c>
      <c r="AH381" s="24">
        <f t="shared" si="924"/>
        <v>77348.559533245483</v>
      </c>
      <c r="AI381" s="24">
        <f t="shared" si="924"/>
        <v>0</v>
      </c>
      <c r="AJ381" s="24">
        <f t="shared" si="924"/>
        <v>543380.8456569165</v>
      </c>
      <c r="AK381" s="24">
        <f t="shared" si="924"/>
        <v>0</v>
      </c>
      <c r="AL381" s="24">
        <f t="shared" si="924"/>
        <v>197406.08439515112</v>
      </c>
      <c r="AM381" s="24">
        <f t="shared" si="924"/>
        <v>0</v>
      </c>
      <c r="AN381" s="24">
        <f t="shared" si="924"/>
        <v>0</v>
      </c>
      <c r="AO381" s="24">
        <f t="shared" si="924"/>
        <v>0</v>
      </c>
      <c r="AP381" s="24">
        <f t="shared" si="924"/>
        <v>134002.49563620359</v>
      </c>
      <c r="AQ381" s="24">
        <f t="shared" si="924"/>
        <v>0</v>
      </c>
      <c r="AR381" s="24">
        <f t="shared" si="924"/>
        <v>0</v>
      </c>
      <c r="AS381" s="24">
        <f t="shared" si="924"/>
        <v>0</v>
      </c>
      <c r="AT381" s="24">
        <f t="shared" si="924"/>
        <v>5671.5740835910492</v>
      </c>
      <c r="AU381" s="24">
        <f t="shared" si="924"/>
        <v>0</v>
      </c>
      <c r="AV381" s="24">
        <f t="shared" si="924"/>
        <v>28924.084294327844</v>
      </c>
      <c r="AW381" s="24">
        <f t="shared" si="924"/>
        <v>0</v>
      </c>
      <c r="AX381" s="24">
        <f t="shared" si="924"/>
        <v>343537.81125307386</v>
      </c>
      <c r="AY381" s="24">
        <f t="shared" si="924"/>
        <v>0</v>
      </c>
      <c r="AZ381" s="24">
        <f t="shared" si="924"/>
        <v>121.15288596685679</v>
      </c>
      <c r="BA381" s="24">
        <f t="shared" si="924"/>
        <v>0</v>
      </c>
      <c r="BB381" s="24">
        <f t="shared" si="924"/>
        <v>39.296591261492267</v>
      </c>
      <c r="BC381" s="24">
        <f t="shared" si="924"/>
        <v>0</v>
      </c>
      <c r="BD381" s="24">
        <f t="shared" si="924"/>
        <v>187.59544879776064</v>
      </c>
      <c r="BE381" s="24">
        <f t="shared" si="924"/>
        <v>0</v>
      </c>
      <c r="BF381" s="24">
        <f t="shared" si="924"/>
        <v>7623.5387047295017</v>
      </c>
      <c r="BH381" s="44">
        <f t="shared" si="814"/>
        <v>0</v>
      </c>
      <c r="BI381" s="44">
        <f t="shared" si="815"/>
        <v>0</v>
      </c>
      <c r="BJ381" s="44">
        <f t="shared" si="816"/>
        <v>0</v>
      </c>
      <c r="BK381" s="44">
        <f t="shared" si="817"/>
        <v>0</v>
      </c>
    </row>
    <row r="382" spans="2:63" x14ac:dyDescent="0.2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2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2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2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2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25">
      <c r="B387" s="6">
        <v>593</v>
      </c>
      <c r="C387" s="6" t="s">
        <v>159</v>
      </c>
      <c r="D387" s="47" t="str">
        <f>INDEX(Alloc,$E387,D$1)</f>
        <v>Acct365</v>
      </c>
      <c r="E387" s="93">
        <v>30</v>
      </c>
      <c r="F387" s="93"/>
      <c r="G387" s="105">
        <f>+'Function-Classif'!F387</f>
        <v>6158358.9636072675</v>
      </c>
      <c r="H387" s="21">
        <f>+'Function-Classif'!S387</f>
        <v>2513226.2930481262</v>
      </c>
      <c r="I387" s="21">
        <f>+'Function-Classif'!T387</f>
        <v>0</v>
      </c>
      <c r="J387" s="21">
        <f>+'Function-Classif'!U387</f>
        <v>3645132.6705591413</v>
      </c>
      <c r="K387" s="24"/>
      <c r="L387" s="47">
        <f t="shared" si="925"/>
        <v>1505780.2623539828</v>
      </c>
      <c r="M387" s="47">
        <f t="shared" si="925"/>
        <v>0</v>
      </c>
      <c r="N387" s="47">
        <f t="shared" si="925"/>
        <v>2923277.6187344962</v>
      </c>
      <c r="O387" s="47"/>
      <c r="P387" s="47">
        <f t="shared" si="926"/>
        <v>327994.13746391074</v>
      </c>
      <c r="Q387" s="47">
        <f t="shared" si="926"/>
        <v>0</v>
      </c>
      <c r="R387" s="47">
        <f t="shared" si="926"/>
        <v>565605.39589095977</v>
      </c>
      <c r="S387" s="47"/>
      <c r="T387" s="47">
        <f t="shared" si="927"/>
        <v>28214.968384974767</v>
      </c>
      <c r="U387" s="47">
        <f t="shared" si="927"/>
        <v>0</v>
      </c>
      <c r="V387" s="47">
        <f t="shared" si="927"/>
        <v>4025.0573001396774</v>
      </c>
      <c r="W387" s="24"/>
      <c r="X387" s="47">
        <f t="shared" si="928"/>
        <v>173517.18665747927</v>
      </c>
      <c r="Y387" s="47">
        <f t="shared" si="928"/>
        <v>0</v>
      </c>
      <c r="Z387" s="47">
        <f t="shared" si="928"/>
        <v>19859.04495472011</v>
      </c>
      <c r="AB387" s="47">
        <f t="shared" si="929"/>
        <v>13645.600477500373</v>
      </c>
      <c r="AC387" s="47">
        <f t="shared" si="929"/>
        <v>0</v>
      </c>
      <c r="AD387" s="47">
        <f t="shared" si="929"/>
        <v>762.9613096083898</v>
      </c>
      <c r="AF387" s="47">
        <f t="shared" si="930"/>
        <v>134111.41592851502</v>
      </c>
      <c r="AG387" s="47">
        <f t="shared" si="930"/>
        <v>0</v>
      </c>
      <c r="AH387" s="47">
        <f t="shared" si="930"/>
        <v>2725.4918458843058</v>
      </c>
      <c r="AJ387" s="47">
        <f t="shared" si="931"/>
        <v>310720.56666538905</v>
      </c>
      <c r="AK387" s="47">
        <f t="shared" si="931"/>
        <v>0</v>
      </c>
      <c r="AL387" s="47">
        <f t="shared" si="931"/>
        <v>1221.6201315695027</v>
      </c>
      <c r="AN387" s="47">
        <f t="shared" si="932"/>
        <v>0</v>
      </c>
      <c r="AO387" s="47">
        <f t="shared" si="932"/>
        <v>0</v>
      </c>
      <c r="AP387" s="47">
        <f t="shared" si="932"/>
        <v>0</v>
      </c>
      <c r="AR387" s="47">
        <f t="shared" si="933"/>
        <v>0</v>
      </c>
      <c r="AS387" s="47">
        <f t="shared" si="933"/>
        <v>0</v>
      </c>
      <c r="AT387" s="47">
        <f t="shared" si="933"/>
        <v>0</v>
      </c>
      <c r="AV387" s="47">
        <f t="shared" si="934"/>
        <v>19038.939917713989</v>
      </c>
      <c r="AW387" s="47">
        <f t="shared" si="934"/>
        <v>0</v>
      </c>
      <c r="AX387" s="47">
        <f t="shared" si="934"/>
        <v>127067.22019050654</v>
      </c>
      <c r="AZ387" s="47">
        <f t="shared" si="935"/>
        <v>79.747469040289758</v>
      </c>
      <c r="BA387" s="47">
        <f t="shared" si="935"/>
        <v>0</v>
      </c>
      <c r="BB387" s="47">
        <f t="shared" si="935"/>
        <v>3.0167189808054542</v>
      </c>
      <c r="BD387" s="47">
        <f t="shared" si="936"/>
        <v>123.46772962071087</v>
      </c>
      <c r="BE387" s="47">
        <f t="shared" si="936"/>
        <v>0</v>
      </c>
      <c r="BF387" s="47">
        <f t="shared" si="936"/>
        <v>585.24348227625819</v>
      </c>
      <c r="BH387" s="44">
        <f t="shared" si="937"/>
        <v>0</v>
      </c>
      <c r="BI387" s="44">
        <f t="shared" si="938"/>
        <v>0</v>
      </c>
      <c r="BJ387" s="44">
        <f t="shared" si="939"/>
        <v>0</v>
      </c>
      <c r="BK387" s="44">
        <f t="shared" si="940"/>
        <v>0</v>
      </c>
    </row>
    <row r="388" spans="2:63" x14ac:dyDescent="0.25">
      <c r="B388" s="6">
        <v>594</v>
      </c>
      <c r="C388" s="6" t="s">
        <v>160</v>
      </c>
      <c r="D388" s="47" t="str">
        <f>INDEX(Alloc,$E388,D$1)</f>
        <v>Acct367</v>
      </c>
      <c r="E388" s="93">
        <v>31</v>
      </c>
      <c r="F388" s="93"/>
      <c r="G388" s="105">
        <f>+'Function-Classif'!F388</f>
        <v>413801.70867297339</v>
      </c>
      <c r="H388" s="21">
        <f>+'Function-Classif'!S388</f>
        <v>84374.168398419264</v>
      </c>
      <c r="I388" s="21">
        <f>+'Function-Classif'!T388</f>
        <v>0</v>
      </c>
      <c r="J388" s="21">
        <f>+'Function-Classif'!U388</f>
        <v>329427.54027455411</v>
      </c>
      <c r="K388" s="24"/>
      <c r="L388" s="47">
        <f t="shared" si="925"/>
        <v>42502.702017626092</v>
      </c>
      <c r="M388" s="47">
        <f t="shared" si="925"/>
        <v>0</v>
      </c>
      <c r="N388" s="47">
        <f t="shared" si="925"/>
        <v>263458.84915315587</v>
      </c>
      <c r="O388" s="47"/>
      <c r="P388" s="47">
        <f t="shared" si="926"/>
        <v>10339.766351287344</v>
      </c>
      <c r="Q388" s="47">
        <f t="shared" si="926"/>
        <v>0</v>
      </c>
      <c r="R388" s="47">
        <f t="shared" si="926"/>
        <v>50974.887133968587</v>
      </c>
      <c r="S388" s="47"/>
      <c r="T388" s="47">
        <f t="shared" si="927"/>
        <v>970.93523708866405</v>
      </c>
      <c r="U388" s="47">
        <f t="shared" si="927"/>
        <v>0</v>
      </c>
      <c r="V388" s="47">
        <f t="shared" si="927"/>
        <v>362.75616016564908</v>
      </c>
      <c r="W388" s="24"/>
      <c r="X388" s="47">
        <f t="shared" si="928"/>
        <v>8201.554885252428</v>
      </c>
      <c r="Y388" s="47">
        <f t="shared" si="928"/>
        <v>0</v>
      </c>
      <c r="Z388" s="47">
        <f t="shared" si="928"/>
        <v>2526.8572609263588</v>
      </c>
      <c r="AB388" s="47">
        <f t="shared" si="929"/>
        <v>644.98015104039894</v>
      </c>
      <c r="AC388" s="47">
        <f t="shared" si="929"/>
        <v>0</v>
      </c>
      <c r="AD388" s="47">
        <f t="shared" si="929"/>
        <v>97.078904317179678</v>
      </c>
      <c r="AF388" s="47">
        <f t="shared" si="930"/>
        <v>6338.9809370749263</v>
      </c>
      <c r="AG388" s="47">
        <f t="shared" si="930"/>
        <v>0</v>
      </c>
      <c r="AH388" s="47">
        <f t="shared" si="930"/>
        <v>346.79053680934703</v>
      </c>
      <c r="AJ388" s="47">
        <f t="shared" si="931"/>
        <v>14686.682227700117</v>
      </c>
      <c r="AK388" s="47">
        <f t="shared" si="931"/>
        <v>0</v>
      </c>
      <c r="AL388" s="47">
        <f t="shared" si="931"/>
        <v>155.438476854675</v>
      </c>
      <c r="AN388" s="47">
        <f t="shared" si="932"/>
        <v>0</v>
      </c>
      <c r="AO388" s="47">
        <f t="shared" si="932"/>
        <v>0</v>
      </c>
      <c r="AP388" s="47">
        <f t="shared" si="932"/>
        <v>0</v>
      </c>
      <c r="AR388" s="47">
        <f t="shared" si="933"/>
        <v>0</v>
      </c>
      <c r="AS388" s="47">
        <f t="shared" si="933"/>
        <v>0</v>
      </c>
      <c r="AT388" s="47">
        <f t="shared" si="933"/>
        <v>0</v>
      </c>
      <c r="AV388" s="47">
        <f t="shared" si="934"/>
        <v>681.29357146804102</v>
      </c>
      <c r="AW388" s="47">
        <f t="shared" si="934"/>
        <v>0</v>
      </c>
      <c r="AX388" s="47">
        <f t="shared" si="934"/>
        <v>11451.866008871881</v>
      </c>
      <c r="AZ388" s="47">
        <f t="shared" si="935"/>
        <v>2.8537007959905165</v>
      </c>
      <c r="BA388" s="47">
        <f t="shared" si="935"/>
        <v>0</v>
      </c>
      <c r="BB388" s="47">
        <f t="shared" si="935"/>
        <v>0.27188020248502837</v>
      </c>
      <c r="BD388" s="47">
        <f t="shared" si="936"/>
        <v>4.4193190853269666</v>
      </c>
      <c r="BE388" s="47">
        <f t="shared" si="936"/>
        <v>0</v>
      </c>
      <c r="BF388" s="47">
        <f t="shared" si="936"/>
        <v>52.744759282095522</v>
      </c>
      <c r="BH388" s="44">
        <f t="shared" si="937"/>
        <v>0</v>
      </c>
      <c r="BI388" s="44">
        <f t="shared" si="938"/>
        <v>0</v>
      </c>
      <c r="BJ388" s="44">
        <f t="shared" si="939"/>
        <v>0</v>
      </c>
      <c r="BK388" s="44">
        <f t="shared" si="940"/>
        <v>0</v>
      </c>
    </row>
    <row r="389" spans="2:63" x14ac:dyDescent="0.2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2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2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2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25">
      <c r="B393" s="6" t="s">
        <v>208</v>
      </c>
      <c r="C393" s="6"/>
      <c r="D393" s="6"/>
      <c r="E393" s="93"/>
      <c r="F393" s="93"/>
      <c r="G393" s="105">
        <f>+'Function-Classif'!F393</f>
        <v>7228849.9753027568</v>
      </c>
      <c r="H393" s="24">
        <f>SUM(H384:H392)</f>
        <v>3230077.6511601582</v>
      </c>
      <c r="I393" s="24">
        <f t="shared" ref="I393:J393" si="941">SUM(I384:I392)</f>
        <v>0</v>
      </c>
      <c r="J393" s="24">
        <f t="shared" si="941"/>
        <v>3998772.3241425995</v>
      </c>
      <c r="K393" s="24"/>
      <c r="L393" s="24">
        <f t="shared" ref="L393:BF393" si="942">SUM(L384:L392)</f>
        <v>1854279.3762391387</v>
      </c>
      <c r="M393" s="24">
        <f t="shared" si="942"/>
        <v>0</v>
      </c>
      <c r="N393" s="24">
        <f t="shared" si="942"/>
        <v>3206099.6623439961</v>
      </c>
      <c r="O393" s="24">
        <f t="shared" si="942"/>
        <v>0</v>
      </c>
      <c r="P393" s="24">
        <f t="shared" si="942"/>
        <v>414423.6246277194</v>
      </c>
      <c r="Q393" s="24">
        <f t="shared" si="942"/>
        <v>0</v>
      </c>
      <c r="R393" s="24">
        <f t="shared" si="942"/>
        <v>620326.73775642773</v>
      </c>
      <c r="S393" s="24">
        <f t="shared" si="942"/>
        <v>0</v>
      </c>
      <c r="T393" s="24">
        <f t="shared" si="942"/>
        <v>36442.177722443303</v>
      </c>
      <c r="U393" s="24">
        <f t="shared" si="942"/>
        <v>0</v>
      </c>
      <c r="V393" s="24">
        <f t="shared" si="942"/>
        <v>4414.4746185549056</v>
      </c>
      <c r="W393" s="24">
        <f t="shared" si="942"/>
        <v>0</v>
      </c>
      <c r="X393" s="24">
        <f t="shared" si="942"/>
        <v>248471.35123774959</v>
      </c>
      <c r="Y393" s="24">
        <f t="shared" si="942"/>
        <v>0</v>
      </c>
      <c r="Z393" s="24">
        <f t="shared" si="942"/>
        <v>22588.356171123454</v>
      </c>
      <c r="AA393" s="24">
        <f t="shared" si="942"/>
        <v>0</v>
      </c>
      <c r="AB393" s="24">
        <f t="shared" si="942"/>
        <v>19330.170602490958</v>
      </c>
      <c r="AC393" s="24">
        <f t="shared" si="942"/>
        <v>0</v>
      </c>
      <c r="AD393" s="24">
        <f t="shared" si="942"/>
        <v>860.04021392556945</v>
      </c>
      <c r="AE393" s="24">
        <f t="shared" si="942"/>
        <v>0</v>
      </c>
      <c r="AF393" s="24">
        <f t="shared" si="942"/>
        <v>191858.72078368824</v>
      </c>
      <c r="AG393" s="24">
        <f t="shared" si="942"/>
        <v>0</v>
      </c>
      <c r="AH393" s="24">
        <f t="shared" si="942"/>
        <v>3100.0675358104145</v>
      </c>
      <c r="AI393" s="24">
        <f t="shared" si="942"/>
        <v>0</v>
      </c>
      <c r="AJ393" s="24">
        <f t="shared" si="942"/>
        <v>440162.49583505886</v>
      </c>
      <c r="AK393" s="24">
        <f t="shared" si="942"/>
        <v>0</v>
      </c>
      <c r="AL393" s="24">
        <f t="shared" si="942"/>
        <v>1377.0586084241777</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24844.540973496278</v>
      </c>
      <c r="AW393" s="24">
        <f t="shared" si="942"/>
        <v>0</v>
      </c>
      <c r="AX393" s="24">
        <f t="shared" si="942"/>
        <v>139360.75353805596</v>
      </c>
      <c r="AY393" s="24">
        <f t="shared" si="942"/>
        <v>0</v>
      </c>
      <c r="AZ393" s="24">
        <f t="shared" si="942"/>
        <v>104.06510397465443</v>
      </c>
      <c r="BA393" s="24">
        <f t="shared" si="942"/>
        <v>0</v>
      </c>
      <c r="BB393" s="24">
        <f t="shared" si="942"/>
        <v>3.3085813142626233</v>
      </c>
      <c r="BC393" s="24">
        <f t="shared" si="942"/>
        <v>0</v>
      </c>
      <c r="BD393" s="24">
        <f t="shared" si="942"/>
        <v>161.12803439851874</v>
      </c>
      <c r="BE393" s="24">
        <f t="shared" si="942"/>
        <v>0</v>
      </c>
      <c r="BF393" s="24">
        <f t="shared" si="942"/>
        <v>641.86477496694897</v>
      </c>
      <c r="BH393" s="44">
        <f t="shared" si="814"/>
        <v>0</v>
      </c>
      <c r="BI393" s="44">
        <f t="shared" si="815"/>
        <v>0</v>
      </c>
      <c r="BJ393" s="44">
        <f t="shared" si="816"/>
        <v>0</v>
      </c>
      <c r="BK393" s="44">
        <f t="shared" si="817"/>
        <v>0</v>
      </c>
    </row>
    <row r="394" spans="2:63" x14ac:dyDescent="0.2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25">
      <c r="B395" s="6" t="s">
        <v>248</v>
      </c>
      <c r="C395" s="6"/>
      <c r="D395" s="6"/>
      <c r="E395" s="93"/>
      <c r="F395" s="93"/>
      <c r="G395" s="105">
        <f>+'Function-Classif'!F395</f>
        <v>20754863.512519654</v>
      </c>
      <c r="H395" s="24">
        <f>H393+H381</f>
        <v>6994292.1897133039</v>
      </c>
      <c r="I395" s="24">
        <f t="shared" ref="I395:J395" si="943">I393+I381</f>
        <v>0</v>
      </c>
      <c r="J395" s="24">
        <f t="shared" si="943"/>
        <v>13760571.322806349</v>
      </c>
      <c r="K395" s="24"/>
      <c r="L395" s="24">
        <f t="shared" ref="L395:BF395" si="944">L393+L381</f>
        <v>3914337.0540976119</v>
      </c>
      <c r="M395" s="24">
        <f t="shared" si="944"/>
        <v>0</v>
      </c>
      <c r="N395" s="24">
        <f t="shared" si="944"/>
        <v>9665863.7378020901</v>
      </c>
      <c r="O395" s="24">
        <f t="shared" si="944"/>
        <v>0</v>
      </c>
      <c r="P395" s="24">
        <f t="shared" si="944"/>
        <v>884778.83996723138</v>
      </c>
      <c r="Q395" s="24">
        <f t="shared" si="944"/>
        <v>0</v>
      </c>
      <c r="R395" s="24">
        <f t="shared" si="944"/>
        <v>2610099.6772698113</v>
      </c>
      <c r="S395" s="24">
        <f t="shared" si="944"/>
        <v>0</v>
      </c>
      <c r="T395" s="24">
        <f t="shared" si="944"/>
        <v>78532.496088587068</v>
      </c>
      <c r="U395" s="24">
        <f t="shared" si="944"/>
        <v>0</v>
      </c>
      <c r="V395" s="24">
        <f t="shared" si="944"/>
        <v>39563.708688442064</v>
      </c>
      <c r="W395" s="24">
        <f t="shared" si="944"/>
        <v>0</v>
      </c>
      <c r="X395" s="24">
        <f t="shared" si="944"/>
        <v>585524.1931264376</v>
      </c>
      <c r="Y395" s="24">
        <f t="shared" si="944"/>
        <v>0</v>
      </c>
      <c r="Z395" s="24">
        <f t="shared" si="944"/>
        <v>445063.78814744751</v>
      </c>
      <c r="AA395" s="24">
        <f t="shared" si="944"/>
        <v>0</v>
      </c>
      <c r="AB395" s="24">
        <f t="shared" si="944"/>
        <v>43193.276950856474</v>
      </c>
      <c r="AC395" s="24">
        <f t="shared" si="944"/>
        <v>0</v>
      </c>
      <c r="AD395" s="24">
        <f t="shared" si="944"/>
        <v>89867.997662731228</v>
      </c>
      <c r="AE395" s="24">
        <f t="shared" si="944"/>
        <v>0</v>
      </c>
      <c r="AF395" s="24">
        <f t="shared" si="944"/>
        <v>450040.4212496432</v>
      </c>
      <c r="AG395" s="24">
        <f t="shared" si="944"/>
        <v>0</v>
      </c>
      <c r="AH395" s="24">
        <f t="shared" si="944"/>
        <v>80448.627069055903</v>
      </c>
      <c r="AI395" s="24">
        <f t="shared" si="944"/>
        <v>0</v>
      </c>
      <c r="AJ395" s="24">
        <f t="shared" si="944"/>
        <v>983543.34149197536</v>
      </c>
      <c r="AK395" s="24">
        <f t="shared" si="944"/>
        <v>0</v>
      </c>
      <c r="AL395" s="24">
        <f t="shared" si="944"/>
        <v>198783.1430035753</v>
      </c>
      <c r="AM395" s="24">
        <f t="shared" si="944"/>
        <v>0</v>
      </c>
      <c r="AN395" s="24">
        <f t="shared" si="944"/>
        <v>0</v>
      </c>
      <c r="AO395" s="24">
        <f t="shared" si="944"/>
        <v>0</v>
      </c>
      <c r="AP395" s="24">
        <f t="shared" si="944"/>
        <v>134002.49563620359</v>
      </c>
      <c r="AQ395" s="24">
        <f t="shared" si="944"/>
        <v>0</v>
      </c>
      <c r="AR395" s="24">
        <f t="shared" si="944"/>
        <v>0</v>
      </c>
      <c r="AS395" s="24">
        <f t="shared" si="944"/>
        <v>0</v>
      </c>
      <c r="AT395" s="24">
        <f t="shared" si="944"/>
        <v>5671.5740835910492</v>
      </c>
      <c r="AU395" s="24">
        <f t="shared" si="944"/>
        <v>0</v>
      </c>
      <c r="AV395" s="24">
        <f t="shared" si="944"/>
        <v>53768.625267824122</v>
      </c>
      <c r="AW395" s="24">
        <f t="shared" si="944"/>
        <v>0</v>
      </c>
      <c r="AX395" s="24">
        <f t="shared" si="944"/>
        <v>482898.56479112979</v>
      </c>
      <c r="AY395" s="24">
        <f t="shared" si="944"/>
        <v>0</v>
      </c>
      <c r="AZ395" s="24">
        <f t="shared" si="944"/>
        <v>225.21798994151123</v>
      </c>
      <c r="BA395" s="24">
        <f t="shared" si="944"/>
        <v>0</v>
      </c>
      <c r="BB395" s="24">
        <f t="shared" si="944"/>
        <v>42.605172575754892</v>
      </c>
      <c r="BC395" s="24">
        <f t="shared" si="944"/>
        <v>0</v>
      </c>
      <c r="BD395" s="24">
        <f t="shared" si="944"/>
        <v>348.7234831962794</v>
      </c>
      <c r="BE395" s="24">
        <f t="shared" si="944"/>
        <v>0</v>
      </c>
      <c r="BF395" s="24">
        <f t="shared" si="944"/>
        <v>8265.4034796964515</v>
      </c>
      <c r="BH395" s="44">
        <f t="shared" si="814"/>
        <v>0</v>
      </c>
      <c r="BI395" s="44">
        <f t="shared" si="815"/>
        <v>0</v>
      </c>
      <c r="BJ395" s="44">
        <f t="shared" si="816"/>
        <v>0</v>
      </c>
      <c r="BK395" s="44">
        <f t="shared" si="817"/>
        <v>0</v>
      </c>
    </row>
    <row r="396" spans="2:63" x14ac:dyDescent="0.2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2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2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2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2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2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2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2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2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2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2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2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2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2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2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2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2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2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2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2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2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2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25">
      <c r="B418" s="6" t="s">
        <v>276</v>
      </c>
      <c r="C418" s="6"/>
      <c r="D418" s="6"/>
      <c r="E418" s="93"/>
      <c r="F418" s="93"/>
      <c r="G418" s="105">
        <f>+'Function-Classif'!F418</f>
        <v>100294209.56310987</v>
      </c>
      <c r="H418" s="24">
        <f>H416+H403+H395+H367+H354+H348</f>
        <v>45544031.270892799</v>
      </c>
      <c r="I418" s="24">
        <f t="shared" ref="I418:J418" si="988">I416+I403+I395+I367+I354+I348</f>
        <v>22783264.729198322</v>
      </c>
      <c r="J418" s="24">
        <f t="shared" si="988"/>
        <v>31966913.563018747</v>
      </c>
      <c r="K418" s="24"/>
      <c r="L418" s="24">
        <f t="shared" ref="L418:BF418" si="989">L416+L403+L395+L367+L354+L348</f>
        <v>17525829.972771347</v>
      </c>
      <c r="M418" s="24">
        <f t="shared" si="989"/>
        <v>7651625.3606428681</v>
      </c>
      <c r="N418" s="24">
        <f t="shared" si="989"/>
        <v>21409307.073440172</v>
      </c>
      <c r="O418" s="24">
        <f t="shared" si="989"/>
        <v>0</v>
      </c>
      <c r="P418" s="24">
        <f t="shared" si="989"/>
        <v>4835503.2419381011</v>
      </c>
      <c r="Q418" s="24">
        <f t="shared" si="989"/>
        <v>2282411.2330878628</v>
      </c>
      <c r="R418" s="24">
        <f t="shared" si="989"/>
        <v>7154419.9802125469</v>
      </c>
      <c r="S418" s="24">
        <f t="shared" si="989"/>
        <v>0</v>
      </c>
      <c r="T418" s="24">
        <f t="shared" si="989"/>
        <v>414229.8769903722</v>
      </c>
      <c r="U418" s="24">
        <f t="shared" si="989"/>
        <v>190779.34538587322</v>
      </c>
      <c r="V418" s="24">
        <f t="shared" si="989"/>
        <v>201259.03322402044</v>
      </c>
      <c r="W418" s="24">
        <f t="shared" si="989"/>
        <v>0</v>
      </c>
      <c r="X418" s="24">
        <f t="shared" si="989"/>
        <v>5008137.4759398885</v>
      </c>
      <c r="Y418" s="24">
        <f t="shared" si="989"/>
        <v>2694212.882576671</v>
      </c>
      <c r="Z418" s="24">
        <f t="shared" si="989"/>
        <v>1058987.9419279783</v>
      </c>
      <c r="AA418" s="24">
        <f t="shared" si="989"/>
        <v>0</v>
      </c>
      <c r="AB418" s="24">
        <f t="shared" si="989"/>
        <v>381987.81118284038</v>
      </c>
      <c r="AC418" s="24">
        <f t="shared" si="989"/>
        <v>207926.75047579111</v>
      </c>
      <c r="AD418" s="24">
        <f t="shared" si="989"/>
        <v>113454.2465199446</v>
      </c>
      <c r="AE418" s="24">
        <f t="shared" si="989"/>
        <v>0</v>
      </c>
      <c r="AF418" s="24">
        <f t="shared" si="989"/>
        <v>3867901.5848362562</v>
      </c>
      <c r="AG418" s="24">
        <f t="shared" si="989"/>
        <v>2097996.6073498935</v>
      </c>
      <c r="AH418" s="24">
        <f t="shared" si="989"/>
        <v>501729.02573257807</v>
      </c>
      <c r="AI418" s="24">
        <f t="shared" si="989"/>
        <v>0</v>
      </c>
      <c r="AJ418" s="24">
        <f t="shared" si="989"/>
        <v>9134207.3639133945</v>
      </c>
      <c r="AK418" s="24">
        <f t="shared" si="989"/>
        <v>5042223.6990379337</v>
      </c>
      <c r="AL418" s="24">
        <f t="shared" si="989"/>
        <v>387609.47055987892</v>
      </c>
      <c r="AM418" s="24">
        <f t="shared" si="989"/>
        <v>0</v>
      </c>
      <c r="AN418" s="24">
        <f t="shared" si="989"/>
        <v>2895405.9610301796</v>
      </c>
      <c r="AO418" s="24">
        <f t="shared" si="989"/>
        <v>1795649.830401815</v>
      </c>
      <c r="AP418" s="24">
        <f t="shared" si="989"/>
        <v>150362.89946779667</v>
      </c>
      <c r="AQ418" s="24">
        <f t="shared" si="989"/>
        <v>0</v>
      </c>
      <c r="AR418" s="24">
        <f t="shared" si="989"/>
        <v>1170758.6498914587</v>
      </c>
      <c r="AS418" s="24">
        <f t="shared" si="989"/>
        <v>662985.99860432255</v>
      </c>
      <c r="AT418" s="24">
        <f t="shared" si="989"/>
        <v>7034.9410695571405</v>
      </c>
      <c r="AU418" s="24">
        <f t="shared" si="989"/>
        <v>0</v>
      </c>
      <c r="AV418" s="24">
        <f t="shared" si="989"/>
        <v>305709.85189222731</v>
      </c>
      <c r="AW418" s="24">
        <f t="shared" si="989"/>
        <v>155023.84226696935</v>
      </c>
      <c r="AX418" s="24">
        <f t="shared" si="989"/>
        <v>971622.55305801099</v>
      </c>
      <c r="AY418" s="24">
        <f t="shared" si="989"/>
        <v>0</v>
      </c>
      <c r="AZ418" s="24">
        <f t="shared" si="989"/>
        <v>1168.4580233091733</v>
      </c>
      <c r="BA418" s="24">
        <f t="shared" si="989"/>
        <v>560.05568079670411</v>
      </c>
      <c r="BB418" s="24">
        <f t="shared" si="989"/>
        <v>42.605172575754892</v>
      </c>
      <c r="BC418" s="24">
        <f t="shared" si="989"/>
        <v>0</v>
      </c>
      <c r="BD418" s="24">
        <f t="shared" si="989"/>
        <v>3191.0224834395763</v>
      </c>
      <c r="BE418" s="24">
        <f t="shared" si="989"/>
        <v>1869.1236875232485</v>
      </c>
      <c r="BF418" s="24">
        <f t="shared" si="989"/>
        <v>11083.792633686327</v>
      </c>
      <c r="BH418" s="44">
        <f t="shared" si="982"/>
        <v>0</v>
      </c>
      <c r="BI418" s="44">
        <f t="shared" si="983"/>
        <v>0</v>
      </c>
      <c r="BJ418" s="44">
        <f t="shared" si="984"/>
        <v>0</v>
      </c>
      <c r="BK418" s="44">
        <f t="shared" si="985"/>
        <v>0</v>
      </c>
    </row>
    <row r="419" spans="2:63" x14ac:dyDescent="0.2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2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25">
      <c r="B421" s="6">
        <v>920</v>
      </c>
      <c r="C421" s="6" t="s">
        <v>185</v>
      </c>
      <c r="D421" s="47" t="str">
        <f>INDEX(Alloc,$E421,D$1)</f>
        <v>LBSUB7</v>
      </c>
      <c r="E421" s="93">
        <v>35</v>
      </c>
      <c r="F421" s="93"/>
      <c r="G421" s="105">
        <f>+'Function-Classif'!F421</f>
        <v>33809236.309138604</v>
      </c>
      <c r="H421" s="21">
        <f>+'Function-Classif'!S421</f>
        <v>15352919.399992799</v>
      </c>
      <c r="I421" s="21">
        <f>+'Function-Classif'!T421</f>
        <v>7680251.7760352762</v>
      </c>
      <c r="J421" s="21">
        <f>+'Function-Classif'!U421</f>
        <v>10776065.133110527</v>
      </c>
      <c r="K421" s="47"/>
      <c r="L421" s="47">
        <f t="shared" ref="L421:N421" si="990">INDEX(Alloc,$E421,L$1)*$G421</f>
        <v>5907967.4653635854</v>
      </c>
      <c r="M421" s="47">
        <f t="shared" si="990"/>
        <v>2579367.3542458005</v>
      </c>
      <c r="N421" s="47">
        <f t="shared" si="990"/>
        <v>7217089.8520854441</v>
      </c>
      <c r="O421" s="47"/>
      <c r="P421" s="47">
        <f t="shared" ref="P421:R421" si="991">INDEX(Alloc,$E421,P$1)*$G421</f>
        <v>1630050.9520185082</v>
      </c>
      <c r="Q421" s="47">
        <f t="shared" si="991"/>
        <v>769402.15262919129</v>
      </c>
      <c r="R421" s="47">
        <f t="shared" si="991"/>
        <v>2411759.1316537852</v>
      </c>
      <c r="S421" s="47"/>
      <c r="T421" s="47">
        <f t="shared" ref="T421:V421" si="992">INDEX(Alloc,$E421,T$1)*$G421</f>
        <v>139637.13217820838</v>
      </c>
      <c r="U421" s="47">
        <f t="shared" si="992"/>
        <v>64311.828161874546</v>
      </c>
      <c r="V421" s="47">
        <f t="shared" si="992"/>
        <v>67844.537020235672</v>
      </c>
      <c r="W421" s="24"/>
      <c r="X421" s="47">
        <f t="shared" ref="X421:Z421" si="993">INDEX(Alloc,$E421,X$1)*$G421</f>
        <v>1688246.0525914966</v>
      </c>
      <c r="Y421" s="47">
        <f t="shared" si="993"/>
        <v>908220.72790595586</v>
      </c>
      <c r="Z421" s="47">
        <f t="shared" si="993"/>
        <v>356985.45043761522</v>
      </c>
      <c r="AB421" s="47">
        <f t="shared" ref="AB421:AD421" si="994">INDEX(Alloc,$E421,AB$1)*$G421</f>
        <v>128768.3130636242</v>
      </c>
      <c r="AC421" s="47">
        <f t="shared" si="994"/>
        <v>70092.228379384207</v>
      </c>
      <c r="AD421" s="47">
        <f t="shared" si="994"/>
        <v>38245.492412544554</v>
      </c>
      <c r="AF421" s="47">
        <f t="shared" ref="AF421:AH421" si="995">INDEX(Alloc,$E421,AF$1)*$G421</f>
        <v>1303871.8712861831</v>
      </c>
      <c r="AG421" s="47">
        <f t="shared" si="995"/>
        <v>707235.87515817687</v>
      </c>
      <c r="AH421" s="47">
        <f t="shared" si="995"/>
        <v>169133.14605139429</v>
      </c>
      <c r="AJ421" s="47">
        <f t="shared" ref="AJ421:AL421" si="996">INDEX(Alloc,$E421,AJ$1)*$G421</f>
        <v>3079146.6088468181</v>
      </c>
      <c r="AK421" s="47">
        <f t="shared" si="996"/>
        <v>1699736.5382000667</v>
      </c>
      <c r="AL421" s="47">
        <f t="shared" si="996"/>
        <v>130663.3777054985</v>
      </c>
      <c r="AN421" s="47">
        <f t="shared" ref="AN421:AP421" si="997">INDEX(Alloc,$E421,AN$1)*$G421</f>
        <v>976043.03153473604</v>
      </c>
      <c r="AO421" s="47">
        <f t="shared" si="997"/>
        <v>605314.6010021473</v>
      </c>
      <c r="AP421" s="47">
        <f t="shared" si="997"/>
        <v>50687.42076316091</v>
      </c>
      <c r="AR421" s="47">
        <f t="shared" ref="AR421:AT421" si="998">INDEX(Alloc,$E421,AR$1)*$G421</f>
        <v>394663.42102473247</v>
      </c>
      <c r="AS421" s="47">
        <f t="shared" si="998"/>
        <v>223492.96528788292</v>
      </c>
      <c r="AT421" s="47">
        <f t="shared" si="998"/>
        <v>2371.4827214611787</v>
      </c>
      <c r="AV421" s="47">
        <f t="shared" ref="AV421:AX421" si="999">INDEX(Alloc,$E421,AV$1)*$G421</f>
        <v>103054.96867346352</v>
      </c>
      <c r="AW421" s="47">
        <f t="shared" si="999"/>
        <v>52258.627288513191</v>
      </c>
      <c r="AX421" s="47">
        <f t="shared" si="999"/>
        <v>327534.52709506807</v>
      </c>
      <c r="AZ421" s="47">
        <f t="shared" ref="AZ421:BB421" si="1000">INDEX(Alloc,$E421,AZ$1)*$G421</f>
        <v>393.88787846730668</v>
      </c>
      <c r="BA421" s="47">
        <f t="shared" si="1000"/>
        <v>188.79509535808674</v>
      </c>
      <c r="BB421" s="47">
        <f t="shared" si="1000"/>
        <v>14.362228426546697</v>
      </c>
      <c r="BD421" s="47">
        <f t="shared" ref="BD421:BF421" si="1001">INDEX(Alloc,$E421,BD$1)*$G421</f>
        <v>1075.6955329758684</v>
      </c>
      <c r="BE421" s="47">
        <f t="shared" si="1001"/>
        <v>630.08268092204855</v>
      </c>
      <c r="BF421" s="47">
        <f t="shared" si="1001"/>
        <v>3736.3529358889846</v>
      </c>
      <c r="BH421" s="44">
        <f t="shared" si="982"/>
        <v>0</v>
      </c>
      <c r="BI421" s="44">
        <f t="shared" si="983"/>
        <v>0</v>
      </c>
      <c r="BJ421" s="44">
        <f t="shared" si="984"/>
        <v>0</v>
      </c>
      <c r="BK421" s="44">
        <f t="shared" si="985"/>
        <v>0</v>
      </c>
    </row>
    <row r="422" spans="2:63" x14ac:dyDescent="0.2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25">
      <c r="B423" s="6">
        <v>922</v>
      </c>
      <c r="C423" s="6" t="s">
        <v>213</v>
      </c>
      <c r="D423" s="47" t="str">
        <f>INDEX(Alloc,$E423,D$1)</f>
        <v>LBSUB7</v>
      </c>
      <c r="E423" s="93">
        <v>35</v>
      </c>
      <c r="F423" s="93"/>
      <c r="G423" s="105">
        <f>+'Function-Classif'!F423</f>
        <v>-3161163.4421773665</v>
      </c>
      <c r="H423" s="21">
        <f>+'Function-Classif'!S423</f>
        <v>-1435497.8945452981</v>
      </c>
      <c r="I423" s="21">
        <f>+'Function-Classif'!T423</f>
        <v>-718103.50636515394</v>
      </c>
      <c r="J423" s="21">
        <f>+'Function-Classif'!U423</f>
        <v>-1007562.0412669146</v>
      </c>
      <c r="K423" s="47"/>
      <c r="L423" s="47">
        <f t="shared" ref="L423:N423" si="1002">INDEX(Alloc,$E423,L$1)*$G423</f>
        <v>-552394.93132332375</v>
      </c>
      <c r="M423" s="47">
        <f t="shared" si="1002"/>
        <v>-241170.83597015814</v>
      </c>
      <c r="N423" s="47">
        <f t="shared" si="1002"/>
        <v>-674797.86856809456</v>
      </c>
      <c r="O423" s="47"/>
      <c r="P423" s="47">
        <f t="shared" ref="P423:R423" si="1003">INDEX(Alloc,$E423,P$1)*$G423</f>
        <v>-152409.75665027098</v>
      </c>
      <c r="Q423" s="47">
        <f t="shared" si="1003"/>
        <v>-71939.097795194713</v>
      </c>
      <c r="R423" s="47">
        <f t="shared" si="1003"/>
        <v>-225499.46791494449</v>
      </c>
      <c r="S423" s="47"/>
      <c r="T423" s="47">
        <f t="shared" ref="T423:V423" si="1004">INDEX(Alloc,$E423,T$1)*$G423</f>
        <v>-13056.071227877064</v>
      </c>
      <c r="U423" s="47">
        <f t="shared" si="1004"/>
        <v>-6013.1556426182506</v>
      </c>
      <c r="V423" s="47">
        <f t="shared" si="1004"/>
        <v>-6343.4639049166444</v>
      </c>
      <c r="W423" s="24"/>
      <c r="X423" s="47">
        <f t="shared" ref="X423:Z423" si="1005">INDEX(Alloc,$E423,X$1)*$G423</f>
        <v>-157850.9982909596</v>
      </c>
      <c r="Y423" s="47">
        <f t="shared" si="1005"/>
        <v>-84918.633956484467</v>
      </c>
      <c r="Z423" s="47">
        <f t="shared" si="1005"/>
        <v>-33378.138003300002</v>
      </c>
      <c r="AB423" s="47">
        <f t="shared" ref="AB423:AD423" si="1006">INDEX(Alloc,$E423,AB$1)*$G423</f>
        <v>-12039.836689761363</v>
      </c>
      <c r="AC423" s="47">
        <f t="shared" si="1006"/>
        <v>-6553.6230368434944</v>
      </c>
      <c r="AD423" s="47">
        <f t="shared" si="1006"/>
        <v>-3575.9533678058401</v>
      </c>
      <c r="AF423" s="47">
        <f t="shared" ref="AF423:AH423" si="1007">INDEX(Alloc,$E423,AF$1)*$G423</f>
        <v>-121912.01407525342</v>
      </c>
      <c r="AG423" s="47">
        <f t="shared" si="1007"/>
        <v>-66126.551132479741</v>
      </c>
      <c r="AH423" s="47">
        <f t="shared" si="1007"/>
        <v>-15813.948391777056</v>
      </c>
      <c r="AJ423" s="47">
        <f t="shared" ref="AJ423:AL423" si="1008">INDEX(Alloc,$E423,AJ$1)*$G423</f>
        <v>-287900.19401769113</v>
      </c>
      <c r="AK423" s="47">
        <f t="shared" si="1008"/>
        <v>-158925.3586434547</v>
      </c>
      <c r="AL423" s="47">
        <f t="shared" si="1008"/>
        <v>-12217.025225215999</v>
      </c>
      <c r="AN423" s="47">
        <f t="shared" ref="AN423:AP423" si="1009">INDEX(Alloc,$E423,AN$1)*$G423</f>
        <v>-91260.01903940046</v>
      </c>
      <c r="AO423" s="47">
        <f t="shared" si="1009"/>
        <v>-56596.912459301857</v>
      </c>
      <c r="AP423" s="47">
        <f t="shared" si="1009"/>
        <v>-4739.2736123843151</v>
      </c>
      <c r="AR423" s="47">
        <f t="shared" ref="AR423:AT423" si="1010">INDEX(Alloc,$E423,AR$1)*$G423</f>
        <v>-36901.028082992059</v>
      </c>
      <c r="AS423" s="47">
        <f t="shared" si="1010"/>
        <v>-20896.59124482812</v>
      </c>
      <c r="AT423" s="47">
        <f t="shared" si="1010"/>
        <v>-221.73362374387713</v>
      </c>
      <c r="AV423" s="47">
        <f t="shared" ref="AV423:AX423" si="1011">INDEX(Alloc,$E423,AV$1)*$G423</f>
        <v>-9635.6391054367086</v>
      </c>
      <c r="AW423" s="47">
        <f t="shared" si="1011"/>
        <v>-4886.1814154071126</v>
      </c>
      <c r="AX423" s="47">
        <f t="shared" si="1011"/>
        <v>-30624.476803811041</v>
      </c>
      <c r="AZ423" s="47">
        <f t="shared" ref="AZ423:BB423" si="1012">INDEX(Alloc,$E423,AZ$1)*$G423</f>
        <v>-36.828514857376128</v>
      </c>
      <c r="BA423" s="47">
        <f t="shared" si="1012"/>
        <v>-17.652340563133507</v>
      </c>
      <c r="BB423" s="47">
        <f t="shared" si="1012"/>
        <v>-1.3428682930033542</v>
      </c>
      <c r="BD423" s="47">
        <f t="shared" ref="BD423:BF423" si="1013">INDEX(Alloc,$E423,BD$1)*$G423</f>
        <v>-100.57752747398423</v>
      </c>
      <c r="BE423" s="47">
        <f t="shared" si="1013"/>
        <v>-58.912727819927305</v>
      </c>
      <c r="BF423" s="47">
        <f t="shared" si="1013"/>
        <v>-349.34898262732332</v>
      </c>
      <c r="BH423" s="44">
        <f t="shared" si="982"/>
        <v>0</v>
      </c>
      <c r="BI423" s="44">
        <f t="shared" si="983"/>
        <v>0</v>
      </c>
      <c r="BJ423" s="44">
        <f t="shared" si="984"/>
        <v>0</v>
      </c>
      <c r="BK423" s="44">
        <f t="shared" si="985"/>
        <v>0</v>
      </c>
    </row>
    <row r="424" spans="2:63" x14ac:dyDescent="0.2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2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25">
      <c r="B426" s="6">
        <v>925</v>
      </c>
      <c r="C426" s="6" t="s">
        <v>190</v>
      </c>
      <c r="D426" s="47" t="str">
        <f>INDEX(Alloc,$E426,D$1)</f>
        <v>LBSUB7</v>
      </c>
      <c r="E426" s="93">
        <v>35</v>
      </c>
      <c r="F426" s="93"/>
      <c r="G426" s="105">
        <f>+'Function-Classif'!F426</f>
        <v>560277.08087133395</v>
      </c>
      <c r="H426" s="21">
        <f>+'Function-Classif'!S426</f>
        <v>254424.22850455678</v>
      </c>
      <c r="I426" s="21">
        <f>+'Function-Classif'!T426</f>
        <v>127274.95546152894</v>
      </c>
      <c r="J426" s="21">
        <f>+'Function-Classif'!U426</f>
        <v>178577.89690524823</v>
      </c>
      <c r="K426" s="47"/>
      <c r="L426" s="47">
        <f t="shared" ref="L426:N427" si="1014">INDEX(Alloc,$E426,L$1)*$G426</f>
        <v>97905.162219887439</v>
      </c>
      <c r="M426" s="47">
        <f t="shared" si="1014"/>
        <v>42744.544671688651</v>
      </c>
      <c r="N426" s="47">
        <f t="shared" si="1014"/>
        <v>119599.56734129445</v>
      </c>
      <c r="O426" s="47"/>
      <c r="P426" s="47">
        <f t="shared" ref="P426:R427" si="1015">INDEX(Alloc,$E426,P$1)*$G426</f>
        <v>27012.742338152428</v>
      </c>
      <c r="Q426" s="47">
        <f t="shared" si="1015"/>
        <v>12750.314385973983</v>
      </c>
      <c r="R426" s="47">
        <f t="shared" si="1015"/>
        <v>39966.988715522202</v>
      </c>
      <c r="S426" s="47"/>
      <c r="T426" s="47">
        <f t="shared" ref="T426:V427" si="1016">INDEX(Alloc,$E426,T$1)*$G426</f>
        <v>2314.0269742473961</v>
      </c>
      <c r="U426" s="47">
        <f t="shared" si="1016"/>
        <v>1065.7573870810677</v>
      </c>
      <c r="V426" s="47">
        <f t="shared" si="1016"/>
        <v>1124.3004369338639</v>
      </c>
      <c r="W426" s="24"/>
      <c r="X426" s="47">
        <f t="shared" ref="X426:Z427" si="1017">INDEX(Alloc,$E426,X$1)*$G426</f>
        <v>27977.135049419743</v>
      </c>
      <c r="Y426" s="47">
        <f t="shared" si="1017"/>
        <v>15050.776467270985</v>
      </c>
      <c r="Z426" s="47">
        <f t="shared" si="1017"/>
        <v>5915.8616969606801</v>
      </c>
      <c r="AB426" s="47">
        <f t="shared" ref="AB426:AD427" si="1018">INDEX(Alloc,$E426,AB$1)*$G426</f>
        <v>2133.9119846523254</v>
      </c>
      <c r="AC426" s="47">
        <f t="shared" si="1018"/>
        <v>1161.5485410285155</v>
      </c>
      <c r="AD426" s="47">
        <f t="shared" si="1018"/>
        <v>633.79345955812744</v>
      </c>
      <c r="AF426" s="47">
        <f t="shared" ref="AF426:AH427" si="1019">INDEX(Alloc,$E426,AF$1)*$G426</f>
        <v>21607.395067868034</v>
      </c>
      <c r="AG426" s="47">
        <f t="shared" si="1019"/>
        <v>11720.112456784511</v>
      </c>
      <c r="AH426" s="47">
        <f t="shared" si="1019"/>
        <v>2802.8265554950217</v>
      </c>
      <c r="AJ426" s="47">
        <f t="shared" ref="AJ426:AL427" si="1020">INDEX(Alloc,$E426,AJ$1)*$G426</f>
        <v>51026.744816275226</v>
      </c>
      <c r="AK426" s="47">
        <f t="shared" si="1020"/>
        <v>28167.552119941494</v>
      </c>
      <c r="AL426" s="47">
        <f t="shared" si="1020"/>
        <v>2165.3164587405149</v>
      </c>
      <c r="AN426" s="47">
        <f t="shared" ref="AN426:AP427" si="1021">INDEX(Alloc,$E426,AN$1)*$G426</f>
        <v>16174.708458743713</v>
      </c>
      <c r="AO426" s="47">
        <f t="shared" si="1021"/>
        <v>10031.101991103214</v>
      </c>
      <c r="AP426" s="47">
        <f t="shared" si="1021"/>
        <v>839.9775695141808</v>
      </c>
      <c r="AR426" s="47">
        <f t="shared" ref="AR426:AT427" si="1022">INDEX(Alloc,$E426,AR$1)*$G426</f>
        <v>6540.2503456921504</v>
      </c>
      <c r="AS426" s="47">
        <f t="shared" si="1022"/>
        <v>3703.6620715661393</v>
      </c>
      <c r="AT426" s="47">
        <f t="shared" si="1022"/>
        <v>39.299539462177471</v>
      </c>
      <c r="AV426" s="47">
        <f t="shared" ref="AV426:AX427" si="1023">INDEX(Alloc,$E426,AV$1)*$G426</f>
        <v>1707.7977298779747</v>
      </c>
      <c r="AW426" s="47">
        <f t="shared" si="1023"/>
        <v>866.0151586931006</v>
      </c>
      <c r="AX426" s="47">
        <f t="shared" si="1023"/>
        <v>5427.8093432058677</v>
      </c>
      <c r="AZ426" s="47">
        <f t="shared" ref="AZ426:BB427" si="1024">INDEX(Alloc,$E426,AZ$1)*$G426</f>
        <v>6.5273982742583883</v>
      </c>
      <c r="BA426" s="47">
        <f t="shared" si="1024"/>
        <v>3.1286588062168796</v>
      </c>
      <c r="BB426" s="47">
        <f t="shared" si="1024"/>
        <v>0.23800677850442381</v>
      </c>
      <c r="BD426" s="47">
        <f t="shared" ref="BD426:BF427" si="1025">INDEX(Alloc,$E426,BD$1)*$G426</f>
        <v>17.826121466078412</v>
      </c>
      <c r="BE426" s="47">
        <f t="shared" si="1025"/>
        <v>10.441551591012079</v>
      </c>
      <c r="BF426" s="47">
        <f t="shared" si="1025"/>
        <v>61.917781782579823</v>
      </c>
      <c r="BH426" s="44">
        <f t="shared" si="982"/>
        <v>0</v>
      </c>
      <c r="BI426" s="44">
        <f t="shared" si="983"/>
        <v>0</v>
      </c>
      <c r="BJ426" s="44">
        <f t="shared" si="984"/>
        <v>0</v>
      </c>
      <c r="BK426" s="44">
        <f t="shared" si="985"/>
        <v>0</v>
      </c>
    </row>
    <row r="427" spans="2:63" x14ac:dyDescent="0.25">
      <c r="B427" s="6">
        <v>926</v>
      </c>
      <c r="C427" s="6" t="s">
        <v>191</v>
      </c>
      <c r="D427" s="47" t="str">
        <f>INDEX(Alloc,$E427,D$1)</f>
        <v>LBSUB7</v>
      </c>
      <c r="E427" s="93">
        <v>35</v>
      </c>
      <c r="F427" s="93"/>
      <c r="G427" s="105">
        <f>+'Function-Classif'!F427</f>
        <v>39380961.947313868</v>
      </c>
      <c r="H427" s="21">
        <f>+'Function-Classif'!S427</f>
        <v>17883063.93977515</v>
      </c>
      <c r="I427" s="21">
        <f>+'Function-Classif'!T427</f>
        <v>8945948.9759631604</v>
      </c>
      <c r="J427" s="21">
        <f>+'Function-Classif'!U427</f>
        <v>12551949.031575555</v>
      </c>
      <c r="K427" s="47"/>
      <c r="L427" s="47">
        <f t="shared" si="1014"/>
        <v>6881594.1245192681</v>
      </c>
      <c r="M427" s="47">
        <f t="shared" si="1014"/>
        <v>3004444.3091499549</v>
      </c>
      <c r="N427" s="47">
        <f t="shared" si="1014"/>
        <v>8406458.4670461379</v>
      </c>
      <c r="O427" s="47"/>
      <c r="P427" s="47">
        <f t="shared" si="1015"/>
        <v>1898681.5888613348</v>
      </c>
      <c r="Q427" s="47">
        <f t="shared" si="1015"/>
        <v>896198.79661941831</v>
      </c>
      <c r="R427" s="47">
        <f t="shared" si="1015"/>
        <v>2809214.4324499918</v>
      </c>
      <c r="S427" s="47"/>
      <c r="T427" s="47">
        <f t="shared" si="1016"/>
        <v>162649.18078778591</v>
      </c>
      <c r="U427" s="47">
        <f t="shared" si="1016"/>
        <v>74910.348002163955</v>
      </c>
      <c r="V427" s="47">
        <f t="shared" si="1016"/>
        <v>79025.243465935593</v>
      </c>
      <c r="W427" s="24"/>
      <c r="X427" s="47">
        <f t="shared" si="1017"/>
        <v>1966467.1791725093</v>
      </c>
      <c r="Y427" s="47">
        <f t="shared" si="1017"/>
        <v>1057894.5232122405</v>
      </c>
      <c r="Z427" s="47">
        <f t="shared" si="1017"/>
        <v>415816.26721418864</v>
      </c>
      <c r="AB427" s="47">
        <f t="shared" si="1018"/>
        <v>149989.1920187411</v>
      </c>
      <c r="AC427" s="47">
        <f t="shared" si="1018"/>
        <v>81643.351934123886</v>
      </c>
      <c r="AD427" s="47">
        <f t="shared" si="1018"/>
        <v>44548.308266507309</v>
      </c>
      <c r="AF427" s="47">
        <f t="shared" si="1019"/>
        <v>1518748.5478166468</v>
      </c>
      <c r="AG427" s="47">
        <f t="shared" si="1019"/>
        <v>823787.58374530682</v>
      </c>
      <c r="AH427" s="47">
        <f t="shared" si="1019"/>
        <v>197006.10589891014</v>
      </c>
      <c r="AJ427" s="47">
        <f t="shared" si="1020"/>
        <v>3586586.6452718624</v>
      </c>
      <c r="AK427" s="47">
        <f t="shared" si="1020"/>
        <v>1979851.2844025039</v>
      </c>
      <c r="AL427" s="47">
        <f t="shared" si="1020"/>
        <v>152196.56126739754</v>
      </c>
      <c r="AN427" s="47">
        <f t="shared" si="1021"/>
        <v>1136893.8692478151</v>
      </c>
      <c r="AO427" s="47">
        <f t="shared" si="1021"/>
        <v>705069.79365800368</v>
      </c>
      <c r="AP427" s="47">
        <f t="shared" si="1021"/>
        <v>59040.652975115489</v>
      </c>
      <c r="AR427" s="47">
        <f t="shared" si="1022"/>
        <v>459703.52667122066</v>
      </c>
      <c r="AS427" s="47">
        <f t="shared" si="1022"/>
        <v>260324.3646504803</v>
      </c>
      <c r="AT427" s="47">
        <f t="shared" si="1022"/>
        <v>2762.3005133461543</v>
      </c>
      <c r="AV427" s="47">
        <f t="shared" si="1023"/>
        <v>120038.31623710196</v>
      </c>
      <c r="AW427" s="47">
        <f t="shared" si="1023"/>
        <v>60870.792639333355</v>
      </c>
      <c r="AX427" s="47">
        <f t="shared" si="1023"/>
        <v>381511.86350446584</v>
      </c>
      <c r="AZ427" s="47">
        <f t="shared" si="1024"/>
        <v>458.80017553772433</v>
      </c>
      <c r="BA427" s="47">
        <f t="shared" si="1024"/>
        <v>219.90832322132789</v>
      </c>
      <c r="BB427" s="47">
        <f t="shared" si="1024"/>
        <v>16.729108163605112</v>
      </c>
      <c r="BD427" s="47">
        <f t="shared" si="1025"/>
        <v>1252.9689953265167</v>
      </c>
      <c r="BE427" s="47">
        <f t="shared" si="1025"/>
        <v>733.91962640533529</v>
      </c>
      <c r="BF427" s="47">
        <f t="shared" si="1025"/>
        <v>4352.0998653911156</v>
      </c>
      <c r="BH427" s="44">
        <f t="shared" si="982"/>
        <v>0</v>
      </c>
      <c r="BI427" s="44">
        <f t="shared" si="983"/>
        <v>0</v>
      </c>
      <c r="BJ427" s="44">
        <f t="shared" si="984"/>
        <v>0</v>
      </c>
      <c r="BK427" s="44">
        <f t="shared" si="985"/>
        <v>0</v>
      </c>
    </row>
    <row r="428" spans="2:63" x14ac:dyDescent="0.2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2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2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2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25">
      <c r="B432" s="30">
        <v>935</v>
      </c>
      <c r="C432" s="30" t="s">
        <v>196</v>
      </c>
      <c r="D432" s="47" t="str">
        <f>INDEX(Alloc,$E432,D$1)</f>
        <v>PT&amp;D</v>
      </c>
      <c r="E432" s="94">
        <v>23</v>
      </c>
      <c r="F432" s="94"/>
      <c r="G432" s="105">
        <f>+'Function-Classif'!F432</f>
        <v>593047.4349612738</v>
      </c>
      <c r="H432" s="31">
        <f>+'Function-Classif'!S432</f>
        <v>502175.62717451015</v>
      </c>
      <c r="I432" s="31">
        <f>+'Function-Classif'!T432</f>
        <v>0</v>
      </c>
      <c r="J432" s="31">
        <f>+'Function-Classif'!U432</f>
        <v>90871.807786763646</v>
      </c>
      <c r="K432" s="65"/>
      <c r="L432" s="47">
        <f t="shared" ref="L432:N432" si="1026">INDEX(Alloc,$E432,L$1)*$G432</f>
        <v>191537.93194259243</v>
      </c>
      <c r="M432" s="47">
        <f t="shared" si="1026"/>
        <v>0</v>
      </c>
      <c r="N432" s="47">
        <f t="shared" si="1026"/>
        <v>62436.428066050816</v>
      </c>
      <c r="O432" s="47"/>
      <c r="P432" s="47">
        <f t="shared" ref="P432:R432" si="1027">INDEX(Alloc,$E432,P$1)*$G432</f>
        <v>52925.102077437121</v>
      </c>
      <c r="Q432" s="47">
        <f t="shared" si="1027"/>
        <v>0</v>
      </c>
      <c r="R432" s="47">
        <f t="shared" si="1027"/>
        <v>14098.401046338078</v>
      </c>
      <c r="S432" s="47"/>
      <c r="T432" s="47">
        <f t="shared" ref="T432:V432" si="1028">INDEX(Alloc,$E432,T$1)*$G432</f>
        <v>4505.7139478870695</v>
      </c>
      <c r="U432" s="47">
        <f t="shared" si="1028"/>
        <v>0</v>
      </c>
      <c r="V432" s="47">
        <f t="shared" si="1028"/>
        <v>129.9233623951242</v>
      </c>
      <c r="W432" s="24"/>
      <c r="X432" s="47">
        <f t="shared" ref="X432:Z432" si="1029">INDEX(Alloc,$E432,X$1)*$G432</f>
        <v>55928.206985447097</v>
      </c>
      <c r="Y432" s="47">
        <f t="shared" si="1029"/>
        <v>0</v>
      </c>
      <c r="Z432" s="47">
        <f t="shared" si="1029"/>
        <v>1044.2546506250153</v>
      </c>
      <c r="AB432" s="47">
        <f t="shared" ref="AB432:AD432" si="1030">INDEX(Alloc,$E432,AB$1)*$G432</f>
        <v>4184.2782493852819</v>
      </c>
      <c r="AC432" s="47">
        <f t="shared" si="1030"/>
        <v>0</v>
      </c>
      <c r="AD432" s="47">
        <f t="shared" si="1030"/>
        <v>113.88592665371932</v>
      </c>
      <c r="AF432" s="47">
        <f t="shared" ref="AF432:AH432" si="1031">INDEX(Alloc,$E432,AF$1)*$G432</f>
        <v>43124.349696469726</v>
      </c>
      <c r="AG432" s="47">
        <f t="shared" si="1031"/>
        <v>0</v>
      </c>
      <c r="AH432" s="47">
        <f t="shared" si="1031"/>
        <v>166.87692090231431</v>
      </c>
      <c r="AJ432" s="47">
        <f t="shared" ref="AJ432:AL432" si="1032">INDEX(Alloc,$E432,AJ$1)*$G432</f>
        <v>100233.92118097169</v>
      </c>
      <c r="AK432" s="47">
        <f t="shared" si="1032"/>
        <v>0</v>
      </c>
      <c r="AL432" s="47">
        <f t="shared" si="1032"/>
        <v>245.55772573067151</v>
      </c>
      <c r="AN432" s="47">
        <f t="shared" ref="AN432:AP432" si="1033">INDEX(Alloc,$E432,AN$1)*$G432</f>
        <v>32993.667534829401</v>
      </c>
      <c r="AO432" s="47">
        <f t="shared" si="1033"/>
        <v>0</v>
      </c>
      <c r="AP432" s="47">
        <f t="shared" si="1033"/>
        <v>154.3093087382436</v>
      </c>
      <c r="AR432" s="47">
        <f t="shared" ref="AR432:AT432" si="1034">INDEX(Alloc,$E432,AR$1)*$G432</f>
        <v>13365.213691595287</v>
      </c>
      <c r="AS432" s="47">
        <f t="shared" si="1034"/>
        <v>0</v>
      </c>
      <c r="AT432" s="47">
        <f t="shared" si="1034"/>
        <v>6.5310475908795311</v>
      </c>
      <c r="AV432" s="47">
        <f t="shared" ref="AV432:AX432" si="1035">INDEX(Alloc,$E432,AV$1)*$G432</f>
        <v>3329.2485719447491</v>
      </c>
      <c r="AW432" s="47">
        <f t="shared" si="1035"/>
        <v>0</v>
      </c>
      <c r="AX432" s="47">
        <f t="shared" si="1035"/>
        <v>12456.931983419363</v>
      </c>
      <c r="AZ432" s="47">
        <f t="shared" ref="AZ432:BB432" si="1036">INDEX(Alloc,$E432,AZ$1)*$G432</f>
        <v>12.671834710621452</v>
      </c>
      <c r="BA432" s="47">
        <f t="shared" si="1036"/>
        <v>0</v>
      </c>
      <c r="BB432" s="47">
        <f t="shared" si="1036"/>
        <v>9.5937170868723026E-2</v>
      </c>
      <c r="BD432" s="47">
        <f t="shared" ref="BD432:BF432" si="1037">INDEX(Alloc,$E432,BD$1)*$G432</f>
        <v>35.321461239753084</v>
      </c>
      <c r="BE432" s="47">
        <f t="shared" si="1037"/>
        <v>0</v>
      </c>
      <c r="BF432" s="47">
        <f t="shared" si="1037"/>
        <v>18.611811148532272</v>
      </c>
      <c r="BH432" s="44">
        <f t="shared" si="982"/>
        <v>0</v>
      </c>
      <c r="BI432" s="44">
        <f t="shared" si="983"/>
        <v>0</v>
      </c>
      <c r="BJ432" s="44">
        <f t="shared" si="984"/>
        <v>0</v>
      </c>
      <c r="BK432" s="44">
        <f t="shared" si="985"/>
        <v>0</v>
      </c>
    </row>
    <row r="433" spans="1:63" x14ac:dyDescent="0.25">
      <c r="B433" s="6" t="s">
        <v>237</v>
      </c>
      <c r="C433" s="6"/>
      <c r="D433" s="6"/>
      <c r="E433" s="93"/>
      <c r="F433" s="93"/>
      <c r="G433" s="105">
        <f>+'Function-Classif'!F433</f>
        <v>71182359.330107704</v>
      </c>
      <c r="H433" s="24">
        <f>SUM(H421:H432)</f>
        <v>32557085.300901718</v>
      </c>
      <c r="I433" s="24">
        <f t="shared" ref="I433:J433" si="1038">SUM(I421:I432)</f>
        <v>16035372.201094812</v>
      </c>
      <c r="J433" s="24">
        <f t="shared" si="1038"/>
        <v>22589901.828111179</v>
      </c>
      <c r="K433" s="24"/>
      <c r="L433" s="24">
        <f t="shared" ref="L433:BF433" si="1039">SUM(L421:L432)</f>
        <v>12526609.75272201</v>
      </c>
      <c r="M433" s="24">
        <f t="shared" si="1039"/>
        <v>5385385.3720972855</v>
      </c>
      <c r="N433" s="24">
        <f t="shared" si="1039"/>
        <v>15130786.445970831</v>
      </c>
      <c r="O433" s="24">
        <f t="shared" si="1039"/>
        <v>0</v>
      </c>
      <c r="P433" s="24">
        <f t="shared" si="1039"/>
        <v>3456260.6286451616</v>
      </c>
      <c r="Q433" s="24">
        <f t="shared" si="1039"/>
        <v>1606412.165839389</v>
      </c>
      <c r="R433" s="24">
        <f t="shared" si="1039"/>
        <v>5049539.4859506926</v>
      </c>
      <c r="S433" s="24">
        <f t="shared" si="1039"/>
        <v>0</v>
      </c>
      <c r="T433" s="24">
        <f t="shared" si="1039"/>
        <v>296049.98266025167</v>
      </c>
      <c r="U433" s="24">
        <f t="shared" si="1039"/>
        <v>134274.77790850133</v>
      </c>
      <c r="V433" s="24">
        <f t="shared" si="1039"/>
        <v>141780.54038058361</v>
      </c>
      <c r="W433" s="24">
        <f t="shared" si="1039"/>
        <v>0</v>
      </c>
      <c r="X433" s="24">
        <f t="shared" si="1039"/>
        <v>3580767.5755079133</v>
      </c>
      <c r="Y433" s="24">
        <f t="shared" si="1039"/>
        <v>1896247.3936289828</v>
      </c>
      <c r="Z433" s="24">
        <f t="shared" si="1039"/>
        <v>746383.69599608961</v>
      </c>
      <c r="AA433" s="24">
        <f t="shared" si="1039"/>
        <v>0</v>
      </c>
      <c r="AB433" s="24">
        <f t="shared" si="1039"/>
        <v>273035.85862664157</v>
      </c>
      <c r="AC433" s="24">
        <f t="shared" si="1039"/>
        <v>146343.50581769313</v>
      </c>
      <c r="AD433" s="24">
        <f t="shared" si="1039"/>
        <v>79965.526697457855</v>
      </c>
      <c r="AE433" s="24">
        <f t="shared" si="1039"/>
        <v>0</v>
      </c>
      <c r="AF433" s="24">
        <f t="shared" si="1039"/>
        <v>2765440.149791914</v>
      </c>
      <c r="AG433" s="24">
        <f t="shared" si="1039"/>
        <v>1476617.0202277885</v>
      </c>
      <c r="AH433" s="24">
        <f t="shared" si="1039"/>
        <v>353295.0070349247</v>
      </c>
      <c r="AI433" s="24">
        <f t="shared" si="1039"/>
        <v>0</v>
      </c>
      <c r="AJ433" s="24">
        <f t="shared" si="1039"/>
        <v>6529093.7260982366</v>
      </c>
      <c r="AK433" s="24">
        <f t="shared" si="1039"/>
        <v>3548830.016079057</v>
      </c>
      <c r="AL433" s="24">
        <f t="shared" si="1039"/>
        <v>273053.78793215117</v>
      </c>
      <c r="AM433" s="24">
        <f t="shared" si="1039"/>
        <v>0</v>
      </c>
      <c r="AN433" s="24">
        <f t="shared" si="1039"/>
        <v>2070845.2577367236</v>
      </c>
      <c r="AO433" s="24">
        <f t="shared" si="1039"/>
        <v>1263818.5841919524</v>
      </c>
      <c r="AP433" s="24">
        <f t="shared" si="1039"/>
        <v>105983.0870041445</v>
      </c>
      <c r="AQ433" s="24">
        <f t="shared" si="1039"/>
        <v>0</v>
      </c>
      <c r="AR433" s="24">
        <f t="shared" si="1039"/>
        <v>837371.3836502484</v>
      </c>
      <c r="AS433" s="24">
        <f t="shared" si="1039"/>
        <v>466624.40076510119</v>
      </c>
      <c r="AT433" s="24">
        <f t="shared" si="1039"/>
        <v>4957.8801981165125</v>
      </c>
      <c r="AU433" s="24">
        <f t="shared" si="1039"/>
        <v>0</v>
      </c>
      <c r="AV433" s="24">
        <f t="shared" si="1039"/>
        <v>218494.69210695146</v>
      </c>
      <c r="AW433" s="24">
        <f t="shared" si="1039"/>
        <v>109109.25367113254</v>
      </c>
      <c r="AX433" s="24">
        <f t="shared" si="1039"/>
        <v>696306.65512234811</v>
      </c>
      <c r="AY433" s="24">
        <f t="shared" si="1039"/>
        <v>0</v>
      </c>
      <c r="AZ433" s="24">
        <f t="shared" si="1039"/>
        <v>835.05877213253461</v>
      </c>
      <c r="BA433" s="24">
        <f t="shared" si="1039"/>
        <v>394.17973682249806</v>
      </c>
      <c r="BB433" s="24">
        <f t="shared" si="1039"/>
        <v>30.082412246521599</v>
      </c>
      <c r="BC433" s="24">
        <f t="shared" si="1039"/>
        <v>0</v>
      </c>
      <c r="BD433" s="24">
        <f t="shared" si="1039"/>
        <v>2281.2345835342326</v>
      </c>
      <c r="BE433" s="24">
        <f t="shared" si="1039"/>
        <v>1315.5311310984684</v>
      </c>
      <c r="BF433" s="24">
        <f t="shared" si="1039"/>
        <v>7819.633411583889</v>
      </c>
      <c r="BH433" s="44">
        <f t="shared" si="982"/>
        <v>0</v>
      </c>
      <c r="BI433" s="44">
        <f t="shared" si="983"/>
        <v>0</v>
      </c>
      <c r="BJ433" s="44">
        <f t="shared" si="984"/>
        <v>0</v>
      </c>
      <c r="BK433" s="44">
        <f t="shared" si="985"/>
        <v>0</v>
      </c>
    </row>
    <row r="434" spans="1:63" x14ac:dyDescent="0.2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25">
      <c r="B435" s="6" t="s">
        <v>238</v>
      </c>
      <c r="C435" s="6"/>
      <c r="D435" s="6"/>
      <c r="E435" s="93"/>
      <c r="F435" s="93"/>
      <c r="G435" s="105">
        <f>+'Function-Classif'!F435</f>
        <v>171476568.89321759</v>
      </c>
      <c r="H435" s="24">
        <f>H433+H416+H403+H393+H381+H367+H354+H348</f>
        <v>78101116.571794525</v>
      </c>
      <c r="I435" s="24">
        <f t="shared" ref="I435:J435" si="1040">I433+I416+I403+I393+I381+I367+I354+I348</f>
        <v>38818636.930293135</v>
      </c>
      <c r="J435" s="24">
        <f t="shared" si="1040"/>
        <v>54556815.391129926</v>
      </c>
      <c r="K435" s="24"/>
      <c r="L435" s="24">
        <f t="shared" ref="L435:BF435" si="1041">L433+L416+L403+L393+L381+L367+L354+L348</f>
        <v>30052439.725493357</v>
      </c>
      <c r="M435" s="24">
        <f t="shared" si="1041"/>
        <v>13037010.732740153</v>
      </c>
      <c r="N435" s="24">
        <f t="shared" si="1041"/>
        <v>36540093.519411005</v>
      </c>
      <c r="O435" s="24">
        <f t="shared" si="1041"/>
        <v>0</v>
      </c>
      <c r="P435" s="24">
        <f t="shared" si="1041"/>
        <v>8291763.8705832632</v>
      </c>
      <c r="Q435" s="24">
        <f t="shared" si="1041"/>
        <v>3888823.3989272518</v>
      </c>
      <c r="R435" s="24">
        <f t="shared" si="1041"/>
        <v>12203959.466163239</v>
      </c>
      <c r="S435" s="24">
        <f t="shared" si="1041"/>
        <v>0</v>
      </c>
      <c r="T435" s="24">
        <f t="shared" si="1041"/>
        <v>710279.85965062387</v>
      </c>
      <c r="U435" s="24">
        <f t="shared" si="1041"/>
        <v>325054.12329437456</v>
      </c>
      <c r="V435" s="24">
        <f t="shared" si="1041"/>
        <v>343039.57360460405</v>
      </c>
      <c r="W435" s="24">
        <f t="shared" si="1041"/>
        <v>0</v>
      </c>
      <c r="X435" s="24">
        <f t="shared" si="1041"/>
        <v>8588905.0514478013</v>
      </c>
      <c r="Y435" s="24">
        <f t="shared" si="1041"/>
        <v>4590460.2762056533</v>
      </c>
      <c r="Z435" s="24">
        <f t="shared" si="1041"/>
        <v>1805371.6379240677</v>
      </c>
      <c r="AA435" s="24">
        <f t="shared" si="1041"/>
        <v>0</v>
      </c>
      <c r="AB435" s="24">
        <f t="shared" si="1041"/>
        <v>655023.66980948194</v>
      </c>
      <c r="AC435" s="24">
        <f t="shared" si="1041"/>
        <v>354270.25629348424</v>
      </c>
      <c r="AD435" s="24">
        <f t="shared" si="1041"/>
        <v>193419.77321740246</v>
      </c>
      <c r="AE435" s="24">
        <f t="shared" si="1041"/>
        <v>0</v>
      </c>
      <c r="AF435" s="24">
        <f t="shared" si="1041"/>
        <v>6633341.7346281698</v>
      </c>
      <c r="AG435" s="24">
        <f t="shared" si="1041"/>
        <v>3574613.627577682</v>
      </c>
      <c r="AH435" s="24">
        <f t="shared" si="1041"/>
        <v>855024.03276750271</v>
      </c>
      <c r="AI435" s="24">
        <f t="shared" si="1041"/>
        <v>0</v>
      </c>
      <c r="AJ435" s="24">
        <f t="shared" si="1041"/>
        <v>15663301.09001163</v>
      </c>
      <c r="AK435" s="24">
        <f t="shared" si="1041"/>
        <v>8591053.7151169907</v>
      </c>
      <c r="AL435" s="24">
        <f t="shared" si="1041"/>
        <v>660663.25849203009</v>
      </c>
      <c r="AM435" s="24">
        <f t="shared" si="1041"/>
        <v>0</v>
      </c>
      <c r="AN435" s="24">
        <f t="shared" si="1041"/>
        <v>4966251.2187669035</v>
      </c>
      <c r="AO435" s="24">
        <f t="shared" si="1041"/>
        <v>3059468.4145937674</v>
      </c>
      <c r="AP435" s="24">
        <f t="shared" si="1041"/>
        <v>256345.98647194117</v>
      </c>
      <c r="AQ435" s="24">
        <f t="shared" si="1041"/>
        <v>0</v>
      </c>
      <c r="AR435" s="24">
        <f t="shared" si="1041"/>
        <v>2008130.0335417071</v>
      </c>
      <c r="AS435" s="24">
        <f t="shared" si="1041"/>
        <v>1129610.3993694237</v>
      </c>
      <c r="AT435" s="24">
        <f t="shared" si="1041"/>
        <v>11992.821267673653</v>
      </c>
      <c r="AU435" s="24">
        <f t="shared" si="1041"/>
        <v>0</v>
      </c>
      <c r="AV435" s="24">
        <f t="shared" si="1041"/>
        <v>524204.5439991788</v>
      </c>
      <c r="AW435" s="24">
        <f t="shared" si="1041"/>
        <v>264133.09593810188</v>
      </c>
      <c r="AX435" s="24">
        <f t="shared" si="1041"/>
        <v>1667929.2081803591</v>
      </c>
      <c r="AY435" s="24">
        <f t="shared" si="1041"/>
        <v>0</v>
      </c>
      <c r="AZ435" s="24">
        <f t="shared" si="1041"/>
        <v>2003.5167954417079</v>
      </c>
      <c r="BA435" s="24">
        <f t="shared" si="1041"/>
        <v>954.23541761920217</v>
      </c>
      <c r="BB435" s="24">
        <f t="shared" si="1041"/>
        <v>72.687584822276492</v>
      </c>
      <c r="BC435" s="24">
        <f t="shared" si="1041"/>
        <v>0</v>
      </c>
      <c r="BD435" s="24">
        <f t="shared" si="1041"/>
        <v>5472.2570669738088</v>
      </c>
      <c r="BE435" s="24">
        <f t="shared" si="1041"/>
        <v>3184.6548186217169</v>
      </c>
      <c r="BF435" s="24">
        <f t="shared" si="1041"/>
        <v>18903.426045270218</v>
      </c>
      <c r="BH435" s="44">
        <f t="shared" si="982"/>
        <v>0</v>
      </c>
      <c r="BI435" s="44">
        <f t="shared" si="983"/>
        <v>0</v>
      </c>
      <c r="BJ435" s="44">
        <f t="shared" si="984"/>
        <v>0</v>
      </c>
      <c r="BK435" s="44">
        <f t="shared" si="985"/>
        <v>0</v>
      </c>
    </row>
    <row r="436" spans="1:63" x14ac:dyDescent="0.2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2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25">
      <c r="B438" s="13" t="s">
        <v>47</v>
      </c>
      <c r="C438" s="6"/>
      <c r="D438" s="47" t="str">
        <f t="shared" ref="D438:D445" si="1042">INDEX(Alloc,$E438,D$1)</f>
        <v>Prod</v>
      </c>
      <c r="E438" s="93">
        <v>24</v>
      </c>
      <c r="F438" s="93"/>
      <c r="G438" s="105">
        <f>+'Function-Classif'!F438</f>
        <v>99900146.210981131</v>
      </c>
      <c r="H438" s="21">
        <f>+'Function-Classif'!S438</f>
        <v>99900146.210981131</v>
      </c>
      <c r="I438" s="21">
        <f>+'Function-Classif'!T438</f>
        <v>0</v>
      </c>
      <c r="J438" s="21">
        <f>+'Function-Classif'!U438</f>
        <v>0</v>
      </c>
      <c r="K438" s="47"/>
      <c r="L438" s="47">
        <f t="shared" ref="L438:N445" si="1043">INDEX(Alloc,$E438,L$1)*$G438</f>
        <v>33743753.363916695</v>
      </c>
      <c r="M438" s="47">
        <f t="shared" si="1043"/>
        <v>0</v>
      </c>
      <c r="N438" s="47">
        <f t="shared" si="1043"/>
        <v>0</v>
      </c>
      <c r="O438" s="47"/>
      <c r="P438" s="47">
        <f t="shared" ref="P438:R445" si="1044">INDEX(Alloc,$E438,P$1)*$G438</f>
        <v>10128049.954502268</v>
      </c>
      <c r="Q438" s="47">
        <f t="shared" si="1044"/>
        <v>0</v>
      </c>
      <c r="R438" s="47">
        <f t="shared" si="1044"/>
        <v>0</v>
      </c>
      <c r="S438" s="47"/>
      <c r="T438" s="47">
        <f t="shared" ref="T438:V445" si="1045">INDEX(Alloc,$E438,T$1)*$G438</f>
        <v>834213.05879252334</v>
      </c>
      <c r="U438" s="47">
        <f t="shared" si="1045"/>
        <v>0</v>
      </c>
      <c r="V438" s="47">
        <f t="shared" si="1045"/>
        <v>0</v>
      </c>
      <c r="W438" s="24"/>
      <c r="X438" s="47">
        <f t="shared" ref="X438:Z445" si="1046">INDEX(Alloc,$E438,X$1)*$G438</f>
        <v>11880117.19695439</v>
      </c>
      <c r="Y438" s="47">
        <f t="shared" si="1046"/>
        <v>0</v>
      </c>
      <c r="Z438" s="47">
        <f t="shared" si="1046"/>
        <v>0</v>
      </c>
      <c r="AB438" s="47">
        <f t="shared" ref="AB438:AD445" si="1047">INDEX(Alloc,$E438,AB$1)*$G438</f>
        <v>905983.95831709728</v>
      </c>
      <c r="AC438" s="47">
        <f t="shared" si="1047"/>
        <v>0</v>
      </c>
      <c r="AD438" s="47">
        <f t="shared" si="1047"/>
        <v>0</v>
      </c>
      <c r="AF438" s="47">
        <f t="shared" ref="AF438:AH445" si="1048">INDEX(Alloc,$E438,AF$1)*$G438</f>
        <v>9180959.8454620615</v>
      </c>
      <c r="AG438" s="47">
        <f t="shared" si="1048"/>
        <v>0</v>
      </c>
      <c r="AH438" s="47">
        <f t="shared" si="1048"/>
        <v>0</v>
      </c>
      <c r="AJ438" s="47">
        <f t="shared" ref="AJ438:AL445" si="1049">INDEX(Alloc,$E438,AJ$1)*$G438</f>
        <v>21999484.301437609</v>
      </c>
      <c r="AK438" s="47">
        <f t="shared" si="1049"/>
        <v>0</v>
      </c>
      <c r="AL438" s="47">
        <f t="shared" si="1049"/>
        <v>0</v>
      </c>
      <c r="AN438" s="47">
        <f t="shared" ref="AN438:AP445" si="1050">INDEX(Alloc,$E438,AN$1)*$G438</f>
        <v>7776316.5132659543</v>
      </c>
      <c r="AO438" s="47">
        <f t="shared" si="1050"/>
        <v>0</v>
      </c>
      <c r="AP438" s="47">
        <f t="shared" si="1050"/>
        <v>0</v>
      </c>
      <c r="AR438" s="47">
        <f t="shared" ref="AR438:AT445" si="1051">INDEX(Alloc,$E438,AR$1)*$G438</f>
        <v>2805989.3795748507</v>
      </c>
      <c r="AS438" s="47">
        <f t="shared" si="1051"/>
        <v>0</v>
      </c>
      <c r="AT438" s="47">
        <f t="shared" si="1051"/>
        <v>0</v>
      </c>
      <c r="AV438" s="47">
        <f t="shared" ref="AV438:AX445" si="1052">INDEX(Alloc,$E438,AV$1)*$G438</f>
        <v>635057.05582387338</v>
      </c>
      <c r="AW438" s="47">
        <f t="shared" si="1052"/>
        <v>0</v>
      </c>
      <c r="AX438" s="47">
        <f t="shared" si="1052"/>
        <v>0</v>
      </c>
      <c r="AZ438" s="47">
        <f t="shared" ref="AZ438:BB445" si="1053">INDEX(Alloc,$E438,AZ$1)*$G438</f>
        <v>2308.0993721532259</v>
      </c>
      <c r="BA438" s="47">
        <f t="shared" si="1053"/>
        <v>0</v>
      </c>
      <c r="BB438" s="47">
        <f t="shared" si="1053"/>
        <v>0</v>
      </c>
      <c r="BD438" s="47">
        <f t="shared" ref="BD438:BF445" si="1054">INDEX(Alloc,$E438,BD$1)*$G438</f>
        <v>7913.4835616682049</v>
      </c>
      <c r="BE438" s="47">
        <f t="shared" si="1054"/>
        <v>0</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25">
      <c r="B439" s="13" t="s">
        <v>48</v>
      </c>
      <c r="C439" s="6"/>
      <c r="D439" s="47" t="str">
        <f t="shared" si="1042"/>
        <v>Prod</v>
      </c>
      <c r="E439" s="93">
        <v>24</v>
      </c>
      <c r="F439" s="93"/>
      <c r="G439" s="105">
        <f>+'Function-Classif'!F439</f>
        <v>1118830.8925168437</v>
      </c>
      <c r="H439" s="21">
        <f>+'Function-Classif'!S439</f>
        <v>1118830.8925168437</v>
      </c>
      <c r="I439" s="21">
        <f>+'Function-Classif'!T439</f>
        <v>0</v>
      </c>
      <c r="J439" s="21">
        <f>+'Function-Classif'!U439</f>
        <v>0</v>
      </c>
      <c r="K439" s="47"/>
      <c r="L439" s="47">
        <f t="shared" si="1043"/>
        <v>377912.89727731398</v>
      </c>
      <c r="M439" s="47">
        <f t="shared" si="1043"/>
        <v>0</v>
      </c>
      <c r="N439" s="47">
        <f t="shared" si="1043"/>
        <v>0</v>
      </c>
      <c r="O439" s="47"/>
      <c r="P439" s="47">
        <f t="shared" si="1044"/>
        <v>113429.01486970369</v>
      </c>
      <c r="Q439" s="47">
        <f t="shared" si="1044"/>
        <v>0</v>
      </c>
      <c r="R439" s="47">
        <f t="shared" si="1044"/>
        <v>0</v>
      </c>
      <c r="S439" s="47"/>
      <c r="T439" s="47">
        <f t="shared" si="1045"/>
        <v>9342.7625135492653</v>
      </c>
      <c r="U439" s="47">
        <f t="shared" si="1045"/>
        <v>0</v>
      </c>
      <c r="V439" s="47">
        <f t="shared" si="1045"/>
        <v>0</v>
      </c>
      <c r="W439" s="24"/>
      <c r="X439" s="47">
        <f t="shared" si="1046"/>
        <v>133051.27800916202</v>
      </c>
      <c r="Y439" s="47">
        <f t="shared" si="1046"/>
        <v>0</v>
      </c>
      <c r="Z439" s="47">
        <f t="shared" si="1046"/>
        <v>0</v>
      </c>
      <c r="AB439" s="47">
        <f t="shared" si="1047"/>
        <v>10146.560131645136</v>
      </c>
      <c r="AC439" s="47">
        <f t="shared" si="1047"/>
        <v>0</v>
      </c>
      <c r="AD439" s="47">
        <f t="shared" si="1047"/>
        <v>0</v>
      </c>
      <c r="AF439" s="47">
        <f t="shared" si="1048"/>
        <v>102822.08673014453</v>
      </c>
      <c r="AG439" s="47">
        <f t="shared" si="1048"/>
        <v>0</v>
      </c>
      <c r="AH439" s="47">
        <f t="shared" si="1048"/>
        <v>0</v>
      </c>
      <c r="AJ439" s="47">
        <f t="shared" si="1049"/>
        <v>246383.04936917266</v>
      </c>
      <c r="AK439" s="47">
        <f t="shared" si="1049"/>
        <v>0</v>
      </c>
      <c r="AL439" s="47">
        <f t="shared" si="1049"/>
        <v>0</v>
      </c>
      <c r="AN439" s="47">
        <f t="shared" si="1050"/>
        <v>87090.794908911383</v>
      </c>
      <c r="AO439" s="47">
        <f t="shared" si="1050"/>
        <v>0</v>
      </c>
      <c r="AP439" s="47">
        <f t="shared" si="1050"/>
        <v>0</v>
      </c>
      <c r="AR439" s="47">
        <f t="shared" si="1051"/>
        <v>31425.655727392972</v>
      </c>
      <c r="AS439" s="47">
        <f t="shared" si="1051"/>
        <v>0</v>
      </c>
      <c r="AT439" s="47">
        <f t="shared" si="1051"/>
        <v>0</v>
      </c>
      <c r="AV439" s="47">
        <f t="shared" si="1052"/>
        <v>7112.3164431209007</v>
      </c>
      <c r="AW439" s="47">
        <f t="shared" si="1052"/>
        <v>0</v>
      </c>
      <c r="AX439" s="47">
        <f t="shared" si="1052"/>
        <v>0</v>
      </c>
      <c r="AZ439" s="47">
        <f t="shared" si="1053"/>
        <v>25.849540551322068</v>
      </c>
      <c r="BA439" s="47">
        <f t="shared" si="1053"/>
        <v>0</v>
      </c>
      <c r="BB439" s="47">
        <f t="shared" si="1053"/>
        <v>0</v>
      </c>
      <c r="BD439" s="47">
        <f t="shared" si="1054"/>
        <v>88.626996175961395</v>
      </c>
      <c r="BE439" s="47">
        <f t="shared" si="1054"/>
        <v>0</v>
      </c>
      <c r="BF439" s="47">
        <f t="shared" si="1054"/>
        <v>0</v>
      </c>
      <c r="BH439" s="44">
        <f t="shared" si="1055"/>
        <v>0</v>
      </c>
      <c r="BI439" s="44">
        <f t="shared" si="1056"/>
        <v>0</v>
      </c>
      <c r="BJ439" s="44">
        <f t="shared" si="1057"/>
        <v>0</v>
      </c>
      <c r="BK439" s="44">
        <f t="shared" si="1058"/>
        <v>0</v>
      </c>
    </row>
    <row r="440" spans="1:63" x14ac:dyDescent="0.25">
      <c r="B440" s="14" t="s">
        <v>49</v>
      </c>
      <c r="C440" s="6"/>
      <c r="D440" s="47" t="str">
        <f t="shared" si="1042"/>
        <v>Prod</v>
      </c>
      <c r="E440" s="93">
        <v>24</v>
      </c>
      <c r="F440" s="93"/>
      <c r="G440" s="105">
        <f>+'Function-Classif'!F440</f>
        <v>35620454.175360583</v>
      </c>
      <c r="H440" s="21">
        <f>+'Function-Classif'!S440</f>
        <v>35620454.175360583</v>
      </c>
      <c r="I440" s="21">
        <f>+'Function-Classif'!T440</f>
        <v>0</v>
      </c>
      <c r="J440" s="21">
        <f>+'Function-Classif'!U440</f>
        <v>0</v>
      </c>
      <c r="K440" s="47"/>
      <c r="L440" s="47">
        <f t="shared" si="1043"/>
        <v>12031692.304689966</v>
      </c>
      <c r="M440" s="47">
        <f t="shared" si="1043"/>
        <v>0</v>
      </c>
      <c r="N440" s="47">
        <f t="shared" si="1043"/>
        <v>0</v>
      </c>
      <c r="O440" s="47"/>
      <c r="P440" s="47">
        <f t="shared" si="1044"/>
        <v>3611263.3762137089</v>
      </c>
      <c r="Q440" s="47">
        <f t="shared" si="1044"/>
        <v>0</v>
      </c>
      <c r="R440" s="47">
        <f t="shared" si="1044"/>
        <v>0</v>
      </c>
      <c r="S440" s="47"/>
      <c r="T440" s="47">
        <f t="shared" si="1045"/>
        <v>297447.49292409094</v>
      </c>
      <c r="U440" s="47">
        <f t="shared" si="1045"/>
        <v>0</v>
      </c>
      <c r="V440" s="47">
        <f t="shared" si="1045"/>
        <v>0</v>
      </c>
      <c r="W440" s="24"/>
      <c r="X440" s="47">
        <f t="shared" si="1046"/>
        <v>4235981.4901403142</v>
      </c>
      <c r="Y440" s="47">
        <f t="shared" si="1046"/>
        <v>0</v>
      </c>
      <c r="Z440" s="47">
        <f t="shared" si="1046"/>
        <v>0</v>
      </c>
      <c r="AB440" s="47">
        <f t="shared" si="1047"/>
        <v>323038.16655774455</v>
      </c>
      <c r="AC440" s="47">
        <f t="shared" si="1047"/>
        <v>0</v>
      </c>
      <c r="AD440" s="47">
        <f t="shared" si="1047"/>
        <v>0</v>
      </c>
      <c r="AF440" s="47">
        <f t="shared" si="1048"/>
        <v>3273568.3766712989</v>
      </c>
      <c r="AG440" s="47">
        <f t="shared" si="1048"/>
        <v>0</v>
      </c>
      <c r="AH440" s="47">
        <f t="shared" si="1048"/>
        <v>0</v>
      </c>
      <c r="AJ440" s="47">
        <f t="shared" si="1049"/>
        <v>7844148.9043064602</v>
      </c>
      <c r="AK440" s="47">
        <f t="shared" si="1049"/>
        <v>0</v>
      </c>
      <c r="AL440" s="47">
        <f t="shared" si="1049"/>
        <v>0</v>
      </c>
      <c r="AN440" s="47">
        <f t="shared" si="1050"/>
        <v>2772727.9340402209</v>
      </c>
      <c r="AO440" s="47">
        <f t="shared" si="1050"/>
        <v>0</v>
      </c>
      <c r="AP440" s="47">
        <f t="shared" si="1050"/>
        <v>0</v>
      </c>
      <c r="AR440" s="47">
        <f t="shared" si="1051"/>
        <v>1000505.203471942</v>
      </c>
      <c r="AS440" s="47">
        <f t="shared" si="1051"/>
        <v>0</v>
      </c>
      <c r="AT440" s="47">
        <f t="shared" si="1051"/>
        <v>0</v>
      </c>
      <c r="AV440" s="47">
        <f t="shared" si="1052"/>
        <v>226436.31279517748</v>
      </c>
      <c r="AW440" s="47">
        <f t="shared" si="1052"/>
        <v>0</v>
      </c>
      <c r="AX440" s="47">
        <f t="shared" si="1052"/>
        <v>0</v>
      </c>
      <c r="AZ440" s="47">
        <f t="shared" si="1053"/>
        <v>822.97725314965851</v>
      </c>
      <c r="BA440" s="47">
        <f t="shared" si="1053"/>
        <v>0</v>
      </c>
      <c r="BB440" s="47">
        <f t="shared" si="1053"/>
        <v>0</v>
      </c>
      <c r="BD440" s="47">
        <f t="shared" si="1054"/>
        <v>2821.6362965131152</v>
      </c>
      <c r="BE440" s="47">
        <f t="shared" si="1054"/>
        <v>0</v>
      </c>
      <c r="BF440" s="47">
        <f t="shared" si="1054"/>
        <v>0</v>
      </c>
      <c r="BH440" s="44">
        <f t="shared" si="1055"/>
        <v>0</v>
      </c>
      <c r="BI440" s="44">
        <f t="shared" si="1056"/>
        <v>0</v>
      </c>
      <c r="BJ440" s="44">
        <f t="shared" si="1057"/>
        <v>0</v>
      </c>
      <c r="BK440" s="44">
        <f t="shared" si="1058"/>
        <v>0</v>
      </c>
    </row>
    <row r="441" spans="1:63" x14ac:dyDescent="0.2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2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25">
      <c r="B443" s="6" t="s">
        <v>52</v>
      </c>
      <c r="C443" s="6"/>
      <c r="D443" s="47" t="str">
        <f t="shared" si="1042"/>
        <v>Dist</v>
      </c>
      <c r="E443" s="93">
        <v>26</v>
      </c>
      <c r="F443" s="93"/>
      <c r="G443" s="105">
        <f>+'Function-Classif'!F443</f>
        <v>43044392.604235888</v>
      </c>
      <c r="H443" s="21">
        <f>+'Function-Classif'!S443</f>
        <v>17563200.318515733</v>
      </c>
      <c r="I443" s="21">
        <f>+'Function-Classif'!T443</f>
        <v>0</v>
      </c>
      <c r="J443" s="21">
        <f>+'Function-Classif'!U443</f>
        <v>25481192.285720155</v>
      </c>
      <c r="K443" s="47"/>
      <c r="L443" s="47">
        <f t="shared" si="1043"/>
        <v>10159538.587023389</v>
      </c>
      <c r="M443" s="47">
        <f t="shared" si="1043"/>
        <v>0</v>
      </c>
      <c r="N443" s="47">
        <f t="shared" si="1043"/>
        <v>17507681.072196223</v>
      </c>
      <c r="O443" s="47"/>
      <c r="P443" s="47">
        <f t="shared" si="1044"/>
        <v>2207194.41268192</v>
      </c>
      <c r="Q443" s="47">
        <f t="shared" si="1044"/>
        <v>0</v>
      </c>
      <c r="R443" s="47">
        <f t="shared" si="1044"/>
        <v>3953306.0553381676</v>
      </c>
      <c r="S443" s="47"/>
      <c r="T443" s="47">
        <f t="shared" si="1045"/>
        <v>189432.82095095442</v>
      </c>
      <c r="U443" s="47">
        <f t="shared" si="1045"/>
        <v>0</v>
      </c>
      <c r="V443" s="47">
        <f t="shared" si="1045"/>
        <v>36431.565083045301</v>
      </c>
      <c r="W443" s="24"/>
      <c r="X443" s="47">
        <f t="shared" si="1046"/>
        <v>1551187.0685183231</v>
      </c>
      <c r="Y443" s="47">
        <f t="shared" si="1046"/>
        <v>0</v>
      </c>
      <c r="Z443" s="47">
        <f t="shared" si="1046"/>
        <v>292817.4776744055</v>
      </c>
      <c r="AB443" s="47">
        <f t="shared" si="1047"/>
        <v>90676.361055488858</v>
      </c>
      <c r="AC443" s="47">
        <f t="shared" si="1047"/>
        <v>0</v>
      </c>
      <c r="AD443" s="47">
        <f t="shared" si="1047"/>
        <v>31934.537964848769</v>
      </c>
      <c r="AF443" s="47">
        <f t="shared" si="1048"/>
        <v>1171353.4657106153</v>
      </c>
      <c r="AG443" s="47">
        <f t="shared" si="1048"/>
        <v>0</v>
      </c>
      <c r="AH443" s="47">
        <f t="shared" si="1048"/>
        <v>46793.642749343002</v>
      </c>
      <c r="AJ443" s="47">
        <f t="shared" si="1049"/>
        <v>2064768.8122463676</v>
      </c>
      <c r="AK443" s="47">
        <f t="shared" si="1049"/>
        <v>0</v>
      </c>
      <c r="AL443" s="47">
        <f t="shared" si="1049"/>
        <v>68856.378881226352</v>
      </c>
      <c r="AN443" s="47">
        <f t="shared" si="1050"/>
        <v>0</v>
      </c>
      <c r="AO443" s="47">
        <f t="shared" si="1050"/>
        <v>0</v>
      </c>
      <c r="AP443" s="47">
        <f t="shared" si="1050"/>
        <v>43269.582318229986</v>
      </c>
      <c r="AR443" s="47">
        <f t="shared" si="1051"/>
        <v>0</v>
      </c>
      <c r="AS443" s="47">
        <f t="shared" si="1051"/>
        <v>0</v>
      </c>
      <c r="AT443" s="47">
        <f t="shared" si="1051"/>
        <v>1831.3587408858746</v>
      </c>
      <c r="AV443" s="47">
        <f t="shared" si="1052"/>
        <v>127685.92006016913</v>
      </c>
      <c r="AW443" s="47">
        <f t="shared" si="1052"/>
        <v>0</v>
      </c>
      <c r="AX443" s="47">
        <f t="shared" si="1052"/>
        <v>3493024.810340364</v>
      </c>
      <c r="AZ443" s="47">
        <f t="shared" si="1053"/>
        <v>534.83171861923063</v>
      </c>
      <c r="BA443" s="47">
        <f t="shared" si="1053"/>
        <v>0</v>
      </c>
      <c r="BB443" s="47">
        <f t="shared" si="1053"/>
        <v>26.90156119695904</v>
      </c>
      <c r="BD443" s="47">
        <f t="shared" si="1054"/>
        <v>828.03854988518674</v>
      </c>
      <c r="BE443" s="47">
        <f t="shared" si="1054"/>
        <v>0</v>
      </c>
      <c r="BF443" s="47">
        <f t="shared" si="1054"/>
        <v>5218.9028722100547</v>
      </c>
      <c r="BH443" s="44">
        <f t="shared" si="1055"/>
        <v>0</v>
      </c>
      <c r="BI443" s="44">
        <f t="shared" si="1056"/>
        <v>0</v>
      </c>
      <c r="BJ443" s="44">
        <f t="shared" si="1057"/>
        <v>0</v>
      </c>
      <c r="BK443" s="44">
        <f t="shared" si="1058"/>
        <v>0</v>
      </c>
    </row>
    <row r="444" spans="1:63" x14ac:dyDescent="0.25">
      <c r="B444" s="13" t="s">
        <v>53</v>
      </c>
      <c r="C444" s="6"/>
      <c r="D444" s="47" t="str">
        <f t="shared" si="1042"/>
        <v>PT&amp;D</v>
      </c>
      <c r="E444" s="93">
        <v>23</v>
      </c>
      <c r="F444" s="93"/>
      <c r="G444" s="105">
        <f>+'Function-Classif'!F444</f>
        <v>11631104.926124556</v>
      </c>
      <c r="H444" s="21">
        <f>+'Function-Classif'!S444</f>
        <v>9848887.4020516481</v>
      </c>
      <c r="I444" s="21">
        <f>+'Function-Classif'!T444</f>
        <v>0</v>
      </c>
      <c r="J444" s="21">
        <f>+'Function-Classif'!U444</f>
        <v>1782217.5240729081</v>
      </c>
      <c r="K444" s="47"/>
      <c r="L444" s="47">
        <f t="shared" si="1043"/>
        <v>3756525.4521380281</v>
      </c>
      <c r="M444" s="47">
        <f t="shared" si="1043"/>
        <v>0</v>
      </c>
      <c r="N444" s="47">
        <f t="shared" si="1043"/>
        <v>1224530.4561448556</v>
      </c>
      <c r="O444" s="47"/>
      <c r="P444" s="47">
        <f t="shared" si="1044"/>
        <v>1037990.1829079174</v>
      </c>
      <c r="Q444" s="47">
        <f t="shared" si="1044"/>
        <v>0</v>
      </c>
      <c r="R444" s="47">
        <f t="shared" si="1044"/>
        <v>276503.98972090718</v>
      </c>
      <c r="S444" s="47"/>
      <c r="T444" s="47">
        <f t="shared" si="1045"/>
        <v>88368.026915755181</v>
      </c>
      <c r="U444" s="47">
        <f t="shared" si="1045"/>
        <v>0</v>
      </c>
      <c r="V444" s="47">
        <f t="shared" si="1045"/>
        <v>2548.1136436772103</v>
      </c>
      <c r="W444" s="24"/>
      <c r="X444" s="47">
        <f t="shared" si="1046"/>
        <v>1096888.3860364826</v>
      </c>
      <c r="Y444" s="47">
        <f t="shared" si="1046"/>
        <v>0</v>
      </c>
      <c r="Z444" s="47">
        <f t="shared" si="1046"/>
        <v>20480.377613986679</v>
      </c>
      <c r="AB444" s="47">
        <f t="shared" si="1047"/>
        <v>82063.889816636685</v>
      </c>
      <c r="AC444" s="47">
        <f t="shared" si="1047"/>
        <v>0</v>
      </c>
      <c r="AD444" s="47">
        <f t="shared" si="1047"/>
        <v>2233.5804598915984</v>
      </c>
      <c r="AF444" s="47">
        <f t="shared" si="1048"/>
        <v>845773.55304349412</v>
      </c>
      <c r="AG444" s="47">
        <f t="shared" si="1048"/>
        <v>0</v>
      </c>
      <c r="AH444" s="47">
        <f t="shared" si="1048"/>
        <v>3272.8629487962485</v>
      </c>
      <c r="AJ444" s="47">
        <f t="shared" si="1049"/>
        <v>1965831.3748358251</v>
      </c>
      <c r="AK444" s="47">
        <f t="shared" si="1049"/>
        <v>0</v>
      </c>
      <c r="AL444" s="47">
        <f t="shared" si="1049"/>
        <v>4815.9852062768996</v>
      </c>
      <c r="AN444" s="47">
        <f t="shared" si="1050"/>
        <v>647086.19643609005</v>
      </c>
      <c r="AO444" s="47">
        <f t="shared" si="1050"/>
        <v>0</v>
      </c>
      <c r="AP444" s="47">
        <f t="shared" si="1050"/>
        <v>3026.3814582208929</v>
      </c>
      <c r="AR444" s="47">
        <f t="shared" si="1051"/>
        <v>262124.39957213943</v>
      </c>
      <c r="AS444" s="47">
        <f t="shared" si="1051"/>
        <v>0</v>
      </c>
      <c r="AT444" s="47">
        <f t="shared" si="1051"/>
        <v>128.08975358268475</v>
      </c>
      <c r="AV444" s="47">
        <f t="shared" si="1052"/>
        <v>65294.67489892833</v>
      </c>
      <c r="AW444" s="47">
        <f t="shared" si="1052"/>
        <v>0</v>
      </c>
      <c r="AX444" s="47">
        <f t="shared" si="1052"/>
        <v>244310.78260410775</v>
      </c>
      <c r="AZ444" s="47">
        <f t="shared" si="1053"/>
        <v>248.52554861040713</v>
      </c>
      <c r="BA444" s="47">
        <f t="shared" si="1053"/>
        <v>0</v>
      </c>
      <c r="BB444" s="47">
        <f t="shared" si="1053"/>
        <v>1.8815616338725476</v>
      </c>
      <c r="BD444" s="47">
        <f t="shared" si="1054"/>
        <v>692.73990174232324</v>
      </c>
      <c r="BE444" s="47">
        <f t="shared" si="1054"/>
        <v>0</v>
      </c>
      <c r="BF444" s="47">
        <f t="shared" si="1054"/>
        <v>365.02295697127425</v>
      </c>
      <c r="BH444" s="44">
        <f t="shared" si="1055"/>
        <v>0</v>
      </c>
      <c r="BI444" s="44">
        <f t="shared" si="1056"/>
        <v>0</v>
      </c>
      <c r="BJ444" s="44">
        <f t="shared" si="1057"/>
        <v>0</v>
      </c>
      <c r="BK444" s="44">
        <f t="shared" si="1058"/>
        <v>0</v>
      </c>
    </row>
    <row r="445" spans="1:63" x14ac:dyDescent="0.25">
      <c r="B445" s="64" t="s">
        <v>54</v>
      </c>
      <c r="C445" s="30"/>
      <c r="D445" s="47" t="str">
        <f t="shared" si="1042"/>
        <v>PT&amp;D</v>
      </c>
      <c r="E445" s="94">
        <v>23</v>
      </c>
      <c r="F445" s="94"/>
      <c r="G445" s="105">
        <f>+'Function-Classif'!F445</f>
        <v>16379763.783943884</v>
      </c>
      <c r="H445" s="31">
        <f>+'Function-Classif'!S445</f>
        <v>13869916.074604515</v>
      </c>
      <c r="I445" s="31">
        <f>+'Function-Classif'!T445</f>
        <v>0</v>
      </c>
      <c r="J445" s="31">
        <f>+'Function-Classif'!U445</f>
        <v>2509847.7093393682</v>
      </c>
      <c r="K445" s="65"/>
      <c r="L445" s="47">
        <f t="shared" si="1043"/>
        <v>5290211.028548928</v>
      </c>
      <c r="M445" s="47">
        <f t="shared" si="1043"/>
        <v>0</v>
      </c>
      <c r="N445" s="47">
        <f t="shared" si="1043"/>
        <v>1724472.4164465847</v>
      </c>
      <c r="O445" s="47"/>
      <c r="P445" s="47">
        <f t="shared" si="1044"/>
        <v>1461772.9024089728</v>
      </c>
      <c r="Q445" s="47">
        <f t="shared" si="1044"/>
        <v>0</v>
      </c>
      <c r="R445" s="47">
        <f t="shared" si="1044"/>
        <v>389392.93091353599</v>
      </c>
      <c r="S445" s="47"/>
      <c r="T445" s="47">
        <f t="shared" si="1045"/>
        <v>124446.25133439919</v>
      </c>
      <c r="U445" s="47">
        <f t="shared" si="1045"/>
        <v>0</v>
      </c>
      <c r="V445" s="47">
        <f t="shared" si="1045"/>
        <v>3588.4380583938259</v>
      </c>
      <c r="W445" s="24"/>
      <c r="X445" s="47">
        <f t="shared" si="1046"/>
        <v>1544717.6149424957</v>
      </c>
      <c r="Y445" s="47">
        <f t="shared" si="1046"/>
        <v>0</v>
      </c>
      <c r="Z445" s="47">
        <f t="shared" si="1046"/>
        <v>28841.950068698199</v>
      </c>
      <c r="AB445" s="47">
        <f t="shared" si="1047"/>
        <v>115568.30919553792</v>
      </c>
      <c r="AC445" s="47">
        <f t="shared" si="1047"/>
        <v>0</v>
      </c>
      <c r="AD445" s="47">
        <f t="shared" si="1047"/>
        <v>3145.4896639512385</v>
      </c>
      <c r="AF445" s="47">
        <f t="shared" si="1048"/>
        <v>1191079.5321296556</v>
      </c>
      <c r="AG445" s="47">
        <f t="shared" si="1048"/>
        <v>0</v>
      </c>
      <c r="AH445" s="47">
        <f t="shared" si="1048"/>
        <v>4609.0824851983189</v>
      </c>
      <c r="AJ445" s="47">
        <f t="shared" si="1049"/>
        <v>2768426.0234427564</v>
      </c>
      <c r="AK445" s="47">
        <f t="shared" si="1049"/>
        <v>0</v>
      </c>
      <c r="AL445" s="47">
        <f t="shared" si="1049"/>
        <v>6782.2189350730914</v>
      </c>
      <c r="AN445" s="47">
        <f t="shared" si="1050"/>
        <v>911273.61611769546</v>
      </c>
      <c r="AO445" s="47">
        <f t="shared" si="1050"/>
        <v>0</v>
      </c>
      <c r="AP445" s="47">
        <f t="shared" si="1050"/>
        <v>4261.969410526407</v>
      </c>
      <c r="AR445" s="47">
        <f t="shared" si="1051"/>
        <v>369142.55131136166</v>
      </c>
      <c r="AS445" s="47">
        <f t="shared" si="1051"/>
        <v>0</v>
      </c>
      <c r="AT445" s="47">
        <f t="shared" si="1051"/>
        <v>180.38526177469788</v>
      </c>
      <c r="AV445" s="47">
        <f t="shared" si="1052"/>
        <v>91952.687039357115</v>
      </c>
      <c r="AW445" s="47">
        <f t="shared" si="1052"/>
        <v>0</v>
      </c>
      <c r="AX445" s="47">
        <f t="shared" si="1052"/>
        <v>344056.12659700436</v>
      </c>
      <c r="AZ445" s="47">
        <f t="shared" si="1053"/>
        <v>349.99166514009818</v>
      </c>
      <c r="BA445" s="47">
        <f t="shared" si="1053"/>
        <v>0</v>
      </c>
      <c r="BB445" s="47">
        <f t="shared" si="1053"/>
        <v>2.6497512750091574</v>
      </c>
      <c r="BD445" s="47">
        <f t="shared" si="1054"/>
        <v>975.56646821795152</v>
      </c>
      <c r="BE445" s="47">
        <f t="shared" si="1054"/>
        <v>0</v>
      </c>
      <c r="BF445" s="47">
        <f t="shared" si="1054"/>
        <v>514.05174735177661</v>
      </c>
      <c r="BH445" s="44">
        <f t="shared" si="1055"/>
        <v>0</v>
      </c>
      <c r="BI445" s="44">
        <f t="shared" si="1056"/>
        <v>0</v>
      </c>
      <c r="BJ445" s="44">
        <f t="shared" si="1057"/>
        <v>0</v>
      </c>
      <c r="BK445" s="44">
        <f t="shared" si="1058"/>
        <v>0</v>
      </c>
    </row>
    <row r="446" spans="1:63" x14ac:dyDescent="0.25">
      <c r="B446" s="6" t="s">
        <v>217</v>
      </c>
      <c r="C446" s="6"/>
      <c r="D446" s="6"/>
      <c r="E446" s="93"/>
      <c r="F446" s="93"/>
      <c r="G446" s="105">
        <f>+'Function-Classif'!F446</f>
        <v>228062836.53918952</v>
      </c>
      <c r="H446" s="24">
        <f>SUM(H438:H445)</f>
        <v>198289579.02005711</v>
      </c>
      <c r="I446" s="24">
        <f t="shared" ref="I446:BF446" si="1059">SUM(I438:I445)</f>
        <v>0</v>
      </c>
      <c r="J446" s="24">
        <f t="shared" si="1059"/>
        <v>29773257.519132432</v>
      </c>
      <c r="K446" s="24"/>
      <c r="L446" s="24">
        <f t="shared" si="1059"/>
        <v>74023012.504816994</v>
      </c>
      <c r="M446" s="24">
        <f t="shared" si="1059"/>
        <v>0</v>
      </c>
      <c r="N446" s="24">
        <f t="shared" si="1059"/>
        <v>20456683.944787662</v>
      </c>
      <c r="O446" s="24">
        <f t="shared" si="1059"/>
        <v>0</v>
      </c>
      <c r="P446" s="24">
        <f t="shared" si="1059"/>
        <v>20753008.45168056</v>
      </c>
      <c r="Q446" s="24">
        <f t="shared" si="1059"/>
        <v>0</v>
      </c>
      <c r="R446" s="24">
        <f t="shared" si="1059"/>
        <v>4619202.9759726105</v>
      </c>
      <c r="S446" s="24">
        <f t="shared" si="1059"/>
        <v>0</v>
      </c>
      <c r="T446" s="24">
        <f t="shared" si="1059"/>
        <v>1754991.6439008212</v>
      </c>
      <c r="U446" s="24">
        <f t="shared" si="1059"/>
        <v>0</v>
      </c>
      <c r="V446" s="24">
        <f t="shared" si="1059"/>
        <v>42568.116785116341</v>
      </c>
      <c r="W446" s="24">
        <f t="shared" si="1059"/>
        <v>0</v>
      </c>
      <c r="X446" s="24">
        <f t="shared" si="1059"/>
        <v>22375555.842091884</v>
      </c>
      <c r="Y446" s="24">
        <f t="shared" si="1059"/>
        <v>0</v>
      </c>
      <c r="Z446" s="24">
        <f t="shared" si="1059"/>
        <v>342139.80535709037</v>
      </c>
      <c r="AA446" s="24">
        <f t="shared" si="1059"/>
        <v>0</v>
      </c>
      <c r="AB446" s="24">
        <f t="shared" si="1059"/>
        <v>1679538.8843703226</v>
      </c>
      <c r="AC446" s="24">
        <f t="shared" si="1059"/>
        <v>0</v>
      </c>
      <c r="AD446" s="24">
        <f t="shared" si="1059"/>
        <v>37313.608088691602</v>
      </c>
      <c r="AE446" s="24">
        <f t="shared" si="1059"/>
        <v>0</v>
      </c>
      <c r="AF446" s="24">
        <f t="shared" si="1059"/>
        <v>17260046.002093643</v>
      </c>
      <c r="AG446" s="24">
        <f t="shared" si="1059"/>
        <v>0</v>
      </c>
      <c r="AH446" s="24">
        <f t="shared" si="1059"/>
        <v>54675.588183337568</v>
      </c>
      <c r="AI446" s="24">
        <f t="shared" si="1059"/>
        <v>0</v>
      </c>
      <c r="AJ446" s="24">
        <f t="shared" si="1059"/>
        <v>40351600.145535156</v>
      </c>
      <c r="AK446" s="24">
        <f t="shared" si="1059"/>
        <v>0</v>
      </c>
      <c r="AL446" s="24">
        <f t="shared" si="1059"/>
        <v>80454.583022576349</v>
      </c>
      <c r="AM446" s="24">
        <f t="shared" si="1059"/>
        <v>0</v>
      </c>
      <c r="AN446" s="24">
        <f t="shared" si="1059"/>
        <v>13461728.227521697</v>
      </c>
      <c r="AO446" s="24">
        <f t="shared" si="1059"/>
        <v>0</v>
      </c>
      <c r="AP446" s="24">
        <f t="shared" si="1059"/>
        <v>50557.933186977287</v>
      </c>
      <c r="AQ446" s="24">
        <f t="shared" si="1059"/>
        <v>0</v>
      </c>
      <c r="AR446" s="24">
        <f t="shared" si="1059"/>
        <v>5307068.8576867077</v>
      </c>
      <c r="AS446" s="24">
        <f t="shared" si="1059"/>
        <v>0</v>
      </c>
      <c r="AT446" s="24">
        <f t="shared" si="1059"/>
        <v>2139.8337562432571</v>
      </c>
      <c r="AU446" s="24">
        <f t="shared" si="1059"/>
        <v>0</v>
      </c>
      <c r="AV446" s="24">
        <f t="shared" si="1059"/>
        <v>1303813.7929650943</v>
      </c>
      <c r="AW446" s="24">
        <f t="shared" si="1059"/>
        <v>0</v>
      </c>
      <c r="AX446" s="24">
        <f t="shared" si="1059"/>
        <v>4081391.7195414761</v>
      </c>
      <c r="AY446" s="24">
        <f t="shared" si="1059"/>
        <v>0</v>
      </c>
      <c r="AZ446" s="24">
        <f t="shared" si="1059"/>
        <v>4919.723853151806</v>
      </c>
      <c r="BA446" s="24">
        <f t="shared" si="1059"/>
        <v>0</v>
      </c>
      <c r="BB446" s="24">
        <f t="shared" si="1059"/>
        <v>31.432874105840746</v>
      </c>
      <c r="BC446" s="24">
        <f t="shared" si="1059"/>
        <v>0</v>
      </c>
      <c r="BD446" s="24">
        <f t="shared" si="1059"/>
        <v>14294.943541086413</v>
      </c>
      <c r="BE446" s="24">
        <f t="shared" si="1059"/>
        <v>0</v>
      </c>
      <c r="BF446" s="24">
        <f t="shared" si="1059"/>
        <v>6097.977576533106</v>
      </c>
      <c r="BH446" s="44">
        <f t="shared" si="982"/>
        <v>0</v>
      </c>
      <c r="BI446" s="44">
        <f t="shared" si="983"/>
        <v>0</v>
      </c>
      <c r="BJ446" s="44">
        <f t="shared" si="984"/>
        <v>0</v>
      </c>
      <c r="BK446" s="44">
        <f t="shared" si="985"/>
        <v>0</v>
      </c>
    </row>
    <row r="447" spans="1:63" x14ac:dyDescent="0.2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2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2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2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2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2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2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25">
      <c r="B454" s="6" t="s">
        <v>223</v>
      </c>
      <c r="C454" s="6"/>
      <c r="D454" s="47" t="str">
        <f>INDEX(Alloc,$E454,D$1)</f>
        <v>TUP</v>
      </c>
      <c r="E454" s="93">
        <v>34</v>
      </c>
      <c r="F454" s="93"/>
      <c r="G454" s="105">
        <f>+'Function-Classif'!F454</f>
        <v>24894100.893674199</v>
      </c>
      <c r="H454" s="21">
        <f>+'Function-Classif'!S454</f>
        <v>21060337.708107933</v>
      </c>
      <c r="I454" s="21">
        <f>+'Function-Classif'!T454</f>
        <v>0</v>
      </c>
      <c r="J454" s="21">
        <f>+'Function-Classif'!U454</f>
        <v>3833763.1855662647</v>
      </c>
      <c r="K454" s="47"/>
      <c r="L454" s="47">
        <f t="shared" ref="L454:N454" si="1061">INDEX(Alloc,$E454,L$1)*$G454</f>
        <v>8042366.4042892382</v>
      </c>
      <c r="M454" s="47">
        <f t="shared" si="1061"/>
        <v>0</v>
      </c>
      <c r="N454" s="47">
        <f t="shared" si="1061"/>
        <v>2634111.559875316</v>
      </c>
      <c r="O454" s="47"/>
      <c r="P454" s="47">
        <f t="shared" ref="P454:R454" si="1062">INDEX(Alloc,$E454,P$1)*$G454</f>
        <v>2220384.1408292656</v>
      </c>
      <c r="Q454" s="47">
        <f t="shared" si="1062"/>
        <v>0</v>
      </c>
      <c r="R454" s="47">
        <f t="shared" si="1062"/>
        <v>594793.1731877873</v>
      </c>
      <c r="S454" s="47"/>
      <c r="T454" s="47">
        <f t="shared" ref="T454:V454" si="1063">INDEX(Alloc,$E454,T$1)*$G454</f>
        <v>189136.00581002817</v>
      </c>
      <c r="U454" s="47">
        <f t="shared" si="1063"/>
        <v>0</v>
      </c>
      <c r="V454" s="47">
        <f t="shared" si="1063"/>
        <v>5481.2973993454971</v>
      </c>
      <c r="W454" s="24"/>
      <c r="X454" s="47">
        <f t="shared" ref="X454:Z454" si="1064">INDEX(Alloc,$E454,X$1)*$G454</f>
        <v>2343449.2099835281</v>
      </c>
      <c r="Y454" s="47">
        <f t="shared" si="1064"/>
        <v>0</v>
      </c>
      <c r="Z454" s="47">
        <f t="shared" si="1064"/>
        <v>44055.743287476274</v>
      </c>
      <c r="AB454" s="47">
        <f t="shared" ref="AB454:AD454" si="1065">INDEX(Alloc,$E454,AB$1)*$G454</f>
        <v>175312.93274461449</v>
      </c>
      <c r="AC454" s="47">
        <f t="shared" si="1065"/>
        <v>0</v>
      </c>
      <c r="AD454" s="47">
        <f t="shared" si="1065"/>
        <v>4804.6988784867726</v>
      </c>
      <c r="AF454" s="47">
        <f t="shared" ref="AF454:AH454" si="1066">INDEX(Alloc,$E454,AF$1)*$G454</f>
        <v>1806927.0052503978</v>
      </c>
      <c r="AG454" s="47">
        <f t="shared" si="1066"/>
        <v>0</v>
      </c>
      <c r="AH454" s="47">
        <f t="shared" si="1066"/>
        <v>7040.3198908202457</v>
      </c>
      <c r="AJ454" s="47">
        <f t="shared" ref="AJ454:AL454" si="1067">INDEX(Alloc,$E454,AJ$1)*$G454</f>
        <v>4198672.22456103</v>
      </c>
      <c r="AK454" s="47">
        <f t="shared" si="1067"/>
        <v>0</v>
      </c>
      <c r="AL454" s="47">
        <f t="shared" si="1067"/>
        <v>10359.760543629814</v>
      </c>
      <c r="AN454" s="47">
        <f t="shared" ref="AN454:AP454" si="1068">INDEX(Alloc,$E454,AN$1)*$G454</f>
        <v>1381432.1534994566</v>
      </c>
      <c r="AO454" s="47">
        <f t="shared" si="1068"/>
        <v>0</v>
      </c>
      <c r="AP454" s="47">
        <f t="shared" si="1068"/>
        <v>6510.1087063112991</v>
      </c>
      <c r="AR454" s="47">
        <f t="shared" ref="AR454:AT454" si="1069">INDEX(Alloc,$E454,AR$1)*$G454</f>
        <v>560941.80085525638</v>
      </c>
      <c r="AS454" s="47">
        <f t="shared" si="1069"/>
        <v>0</v>
      </c>
      <c r="AT454" s="47">
        <f t="shared" si="1069"/>
        <v>275.53638941408053</v>
      </c>
      <c r="AV454" s="47">
        <f t="shared" ref="AV454:AX454" si="1070">INDEX(Alloc,$E454,AV$1)*$G454</f>
        <v>139705.03572411012</v>
      </c>
      <c r="AW454" s="47">
        <f t="shared" si="1070"/>
        <v>0</v>
      </c>
      <c r="AX454" s="47">
        <f t="shared" si="1070"/>
        <v>525541.73187795165</v>
      </c>
      <c r="AZ454" s="47">
        <f t="shared" ref="AZ454:BB454" si="1071">INDEX(Alloc,$E454,AZ$1)*$G454</f>
        <v>532.06890227272856</v>
      </c>
      <c r="BA454" s="47">
        <f t="shared" si="1071"/>
        <v>0</v>
      </c>
      <c r="BB454" s="47">
        <f t="shared" si="1071"/>
        <v>4.0474642549970747</v>
      </c>
      <c r="BD454" s="47">
        <f t="shared" ref="BD454:BF454" si="1072">INDEX(Alloc,$E454,BD$1)*$G454</f>
        <v>1478.7256587389966</v>
      </c>
      <c r="BE454" s="47">
        <f t="shared" si="1072"/>
        <v>0</v>
      </c>
      <c r="BF454" s="47">
        <f t="shared" si="1072"/>
        <v>785.20806546943254</v>
      </c>
      <c r="BH454" s="44">
        <f t="shared" si="982"/>
        <v>0</v>
      </c>
      <c r="BI454" s="44">
        <f t="shared" si="983"/>
        <v>0</v>
      </c>
      <c r="BJ454" s="44">
        <f t="shared" si="984"/>
        <v>0</v>
      </c>
      <c r="BK454" s="44">
        <f t="shared" si="985"/>
        <v>0</v>
      </c>
    </row>
    <row r="455" spans="2:63" x14ac:dyDescent="0.2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25">
      <c r="B456" s="6" t="s">
        <v>224</v>
      </c>
      <c r="C456" s="6"/>
      <c r="D456" s="47" t="str">
        <f>INDEX(Alloc,$E456,D$1)</f>
        <v>TUP</v>
      </c>
      <c r="E456" s="93">
        <v>34</v>
      </c>
      <c r="F456" s="93"/>
      <c r="G456" s="105">
        <f>+'Function-Classif'!F456</f>
        <v>12926774.34840117</v>
      </c>
      <c r="H456" s="21">
        <f>+'Function-Classif'!S456</f>
        <v>10936013.894079404</v>
      </c>
      <c r="I456" s="21">
        <f>+'Function-Classif'!T456</f>
        <v>0</v>
      </c>
      <c r="J456" s="21">
        <f>+'Function-Classif'!U456</f>
        <v>1990760.4543217665</v>
      </c>
      <c r="K456" s="47"/>
      <c r="L456" s="47">
        <f t="shared" ref="L456:N456" si="1073">INDEX(Alloc,$E456,L$1)*$G456</f>
        <v>4176164.3121574661</v>
      </c>
      <c r="M456" s="47">
        <f t="shared" si="1073"/>
        <v>0</v>
      </c>
      <c r="N456" s="47">
        <f t="shared" si="1073"/>
        <v>1367816.6521641987</v>
      </c>
      <c r="O456" s="47"/>
      <c r="P456" s="47">
        <f t="shared" ref="P456:R456" si="1074">INDEX(Alloc,$E456,P$1)*$G456</f>
        <v>1152980.1730080578</v>
      </c>
      <c r="Q456" s="47">
        <f t="shared" si="1074"/>
        <v>0</v>
      </c>
      <c r="R456" s="47">
        <f t="shared" si="1074"/>
        <v>308858.59933675302</v>
      </c>
      <c r="S456" s="47"/>
      <c r="T456" s="47">
        <f t="shared" ref="T456:V456" si="1075">INDEX(Alloc,$E456,T$1)*$G456</f>
        <v>98212.764490136746</v>
      </c>
      <c r="U456" s="47">
        <f t="shared" si="1075"/>
        <v>0</v>
      </c>
      <c r="V456" s="47">
        <f t="shared" si="1075"/>
        <v>2846.2765102644216</v>
      </c>
      <c r="W456" s="24"/>
      <c r="X456" s="47">
        <f t="shared" ref="X456:Z456" si="1076">INDEX(Alloc,$E456,X$1)*$G456</f>
        <v>1216884.24353152</v>
      </c>
      <c r="Y456" s="47">
        <f t="shared" si="1076"/>
        <v>0</v>
      </c>
      <c r="Z456" s="47">
        <f t="shared" si="1076"/>
        <v>22876.851614793999</v>
      </c>
      <c r="AB456" s="47">
        <f t="shared" ref="AB456:AD456" si="1077">INDEX(Alloc,$E456,AB$1)*$G456</f>
        <v>91034.849245024583</v>
      </c>
      <c r="AC456" s="47">
        <f t="shared" si="1077"/>
        <v>0</v>
      </c>
      <c r="AD456" s="47">
        <f t="shared" si="1077"/>
        <v>2494.9388001394809</v>
      </c>
      <c r="AF456" s="47">
        <f t="shared" ref="AF456:AH456" si="1078">INDEX(Alloc,$E456,AF$1)*$G456</f>
        <v>938284.04410619184</v>
      </c>
      <c r="AG456" s="47">
        <f t="shared" si="1078"/>
        <v>0</v>
      </c>
      <c r="AH456" s="47">
        <f t="shared" si="1078"/>
        <v>3655.8310323358473</v>
      </c>
      <c r="AJ456" s="47">
        <f t="shared" ref="AJ456:AL456" si="1079">INDEX(Alloc,$E456,AJ$1)*$G456</f>
        <v>2180246.9846818936</v>
      </c>
      <c r="AK456" s="47">
        <f t="shared" si="1079"/>
        <v>0</v>
      </c>
      <c r="AL456" s="47">
        <f t="shared" si="1079"/>
        <v>5379.5189238990442</v>
      </c>
      <c r="AN456" s="47">
        <f t="shared" ref="AN456:AP456" si="1080">INDEX(Alloc,$E456,AN$1)*$G456</f>
        <v>717337.08327867719</v>
      </c>
      <c r="AO456" s="47">
        <f t="shared" si="1080"/>
        <v>0</v>
      </c>
      <c r="AP456" s="47">
        <f t="shared" si="1080"/>
        <v>3380.5079600779013</v>
      </c>
      <c r="AR456" s="47">
        <f t="shared" ref="AR456:AT456" si="1081">INDEX(Alloc,$E456,AR$1)*$G456</f>
        <v>291280.57740314968</v>
      </c>
      <c r="AS456" s="47">
        <f t="shared" si="1081"/>
        <v>0</v>
      </c>
      <c r="AT456" s="47">
        <f t="shared" si="1081"/>
        <v>143.07794227804769</v>
      </c>
      <c r="AV456" s="47">
        <f t="shared" ref="AV456:AX456" si="1082">INDEX(Alloc,$E456,AV$1)*$G456</f>
        <v>72544.715708121817</v>
      </c>
      <c r="AW456" s="47">
        <f t="shared" si="1082"/>
        <v>0</v>
      </c>
      <c r="AX456" s="47">
        <f t="shared" si="1082"/>
        <v>272898.36285593797</v>
      </c>
      <c r="AZ456" s="47">
        <f t="shared" ref="AZ456:BB456" si="1083">INDEX(Alloc,$E456,AZ$1)*$G456</f>
        <v>276.28773044897628</v>
      </c>
      <c r="BA456" s="47">
        <f t="shared" si="1083"/>
        <v>0</v>
      </c>
      <c r="BB456" s="47">
        <f t="shared" si="1083"/>
        <v>2.1017291337829338</v>
      </c>
      <c r="BD456" s="47">
        <f t="shared" ref="BD456:BF456" si="1084">INDEX(Alloc,$E456,BD$1)*$G456</f>
        <v>767.85873871697868</v>
      </c>
      <c r="BE456" s="47">
        <f t="shared" si="1084"/>
        <v>0</v>
      </c>
      <c r="BF456" s="47">
        <f t="shared" si="1084"/>
        <v>407.7354519538892</v>
      </c>
      <c r="BH456" s="44">
        <f t="shared" si="982"/>
        <v>0</v>
      </c>
      <c r="BI456" s="44">
        <f t="shared" si="983"/>
        <v>0</v>
      </c>
      <c r="BJ456" s="44">
        <f t="shared" si="984"/>
        <v>0</v>
      </c>
      <c r="BK456" s="44">
        <f t="shared" si="985"/>
        <v>0</v>
      </c>
    </row>
    <row r="457" spans="2:63" x14ac:dyDescent="0.2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2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2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25">
      <c r="B460" s="6" t="s">
        <v>226</v>
      </c>
      <c r="C460" s="6"/>
      <c r="D460" s="47" t="str">
        <f>INDEX(Alloc,$E460,D$1)</f>
        <v>TUP</v>
      </c>
      <c r="E460" s="93">
        <v>34</v>
      </c>
      <c r="F460" s="93"/>
      <c r="G460" s="105">
        <f>+'Function-Classif'!F460</f>
        <v>86095200.491145507</v>
      </c>
      <c r="H460" s="21">
        <f>+'Function-Classif'!S460</f>
        <v>72836291.824121758</v>
      </c>
      <c r="I460" s="21">
        <f>+'Function-Classif'!T460</f>
        <v>0</v>
      </c>
      <c r="J460" s="21">
        <f>+'Function-Classif'!U460</f>
        <v>13258908.667023739</v>
      </c>
      <c r="K460" s="47"/>
      <c r="L460" s="47">
        <f t="shared" ref="L460:N460" si="1085">INDEX(Alloc,$E460,L$1)*$G460</f>
        <v>27814185.816868845</v>
      </c>
      <c r="M460" s="47">
        <f t="shared" si="1085"/>
        <v>0</v>
      </c>
      <c r="N460" s="47">
        <f t="shared" si="1085"/>
        <v>9109963.9963754304</v>
      </c>
      <c r="O460" s="47"/>
      <c r="P460" s="47">
        <f t="shared" ref="P460:R460" si="1086">INDEX(Alloc,$E460,P$1)*$G460</f>
        <v>7679105.1256899163</v>
      </c>
      <c r="Q460" s="47">
        <f t="shared" si="1086"/>
        <v>0</v>
      </c>
      <c r="R460" s="47">
        <f t="shared" si="1086"/>
        <v>2057067.1628224894</v>
      </c>
      <c r="S460" s="47"/>
      <c r="T460" s="47">
        <f t="shared" ref="T460:V460" si="1087">INDEX(Alloc,$E460,T$1)*$G460</f>
        <v>654118.91796608979</v>
      </c>
      <c r="U460" s="47">
        <f t="shared" si="1087"/>
        <v>0</v>
      </c>
      <c r="V460" s="47">
        <f t="shared" si="1087"/>
        <v>18956.836423369772</v>
      </c>
      <c r="W460" s="24"/>
      <c r="X460" s="47">
        <f t="shared" ref="X460:Z460" si="1088">INDEX(Alloc,$E460,X$1)*$G460</f>
        <v>8104720.4892472038</v>
      </c>
      <c r="Y460" s="47">
        <f t="shared" si="1088"/>
        <v>0</v>
      </c>
      <c r="Z460" s="47">
        <f t="shared" si="1088"/>
        <v>152364.93446065922</v>
      </c>
      <c r="AB460" s="47">
        <f t="shared" ref="AB460:AD460" si="1089">INDEX(Alloc,$E460,AB$1)*$G460</f>
        <v>606312.40139199828</v>
      </c>
      <c r="AC460" s="47">
        <f t="shared" si="1089"/>
        <v>0</v>
      </c>
      <c r="AD460" s="47">
        <f t="shared" si="1089"/>
        <v>16616.848907687025</v>
      </c>
      <c r="AF460" s="47">
        <f t="shared" ref="AF460:AH460" si="1090">INDEX(Alloc,$E460,AF$1)*$G460</f>
        <v>6249181.0190031491</v>
      </c>
      <c r="AG460" s="47">
        <f t="shared" si="1090"/>
        <v>0</v>
      </c>
      <c r="AH460" s="47">
        <f t="shared" si="1090"/>
        <v>24348.65011236431</v>
      </c>
      <c r="AJ460" s="47">
        <f t="shared" ref="AJ460:AL460" si="1091">INDEX(Alloc,$E460,AJ$1)*$G460</f>
        <v>14520931.224394705</v>
      </c>
      <c r="AK460" s="47">
        <f t="shared" si="1091"/>
        <v>0</v>
      </c>
      <c r="AL460" s="47">
        <f t="shared" si="1091"/>
        <v>35828.795940596247</v>
      </c>
      <c r="AN460" s="47">
        <f t="shared" ref="AN460:AP460" si="1092">INDEX(Alloc,$E460,AN$1)*$G460</f>
        <v>4777624.9774368396</v>
      </c>
      <c r="AO460" s="47">
        <f t="shared" si="1092"/>
        <v>0</v>
      </c>
      <c r="AP460" s="47">
        <f t="shared" si="1092"/>
        <v>22514.937040021727</v>
      </c>
      <c r="AR460" s="47">
        <f t="shared" ref="AR460:AT460" si="1093">INDEX(Alloc,$E460,AR$1)*$G460</f>
        <v>1939993.6159481674</v>
      </c>
      <c r="AS460" s="47">
        <f t="shared" si="1093"/>
        <v>0</v>
      </c>
      <c r="AT460" s="47">
        <f t="shared" si="1093"/>
        <v>952.93100925929241</v>
      </c>
      <c r="AV460" s="47">
        <f t="shared" ref="AV460:AX460" si="1094">INDEX(Alloc,$E460,AV$1)*$G460</f>
        <v>483163.98779223661</v>
      </c>
      <c r="AW460" s="47">
        <f t="shared" si="1094"/>
        <v>0</v>
      </c>
      <c r="AX460" s="47">
        <f t="shared" si="1094"/>
        <v>1817563.9668911938</v>
      </c>
      <c r="AZ460" s="47">
        <f t="shared" ref="AZ460:BB460" si="1095">INDEX(Alloc,$E460,AZ$1)*$G460</f>
        <v>1840.137911062882</v>
      </c>
      <c r="BA460" s="47">
        <f t="shared" si="1095"/>
        <v>0</v>
      </c>
      <c r="BB460" s="47">
        <f t="shared" si="1095"/>
        <v>13.997984823917319</v>
      </c>
      <c r="BD460" s="47">
        <f t="shared" ref="BD460:BF460" si="1096">INDEX(Alloc,$E460,BD$1)*$G460</f>
        <v>5114.1104715650108</v>
      </c>
      <c r="BE460" s="47">
        <f t="shared" si="1096"/>
        <v>0</v>
      </c>
      <c r="BF460" s="47">
        <f t="shared" si="1096"/>
        <v>2715.6090558399601</v>
      </c>
      <c r="BH460" s="44">
        <f t="shared" si="982"/>
        <v>0</v>
      </c>
      <c r="BI460" s="44">
        <f t="shared" si="983"/>
        <v>0</v>
      </c>
      <c r="BJ460" s="44">
        <f t="shared" si="984"/>
        <v>0</v>
      </c>
      <c r="BK460" s="44">
        <f t="shared" si="985"/>
        <v>0</v>
      </c>
    </row>
    <row r="461" spans="2:63" x14ac:dyDescent="0.2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2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2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25">
      <c r="B464" s="9" t="s">
        <v>227</v>
      </c>
      <c r="C464" s="6"/>
      <c r="D464" s="6"/>
      <c r="E464" s="93"/>
      <c r="F464" s="93"/>
      <c r="G464" s="105">
        <f>+'Function-Classif'!F464</f>
        <v>1285753150.8498964</v>
      </c>
      <c r="H464" s="24">
        <f>H287+H446+H454+H456+H460+H452+H458+H462</f>
        <v>494869185.38982552</v>
      </c>
      <c r="I464" s="24">
        <f t="shared" ref="I464:BF464" si="1097">I287+I446+I454+I456+I460+I452+I458+I462</f>
        <v>631804125.74442363</v>
      </c>
      <c r="J464" s="24">
        <f t="shared" si="1097"/>
        <v>159079839.71564725</v>
      </c>
      <c r="K464" s="24"/>
      <c r="L464" s="24">
        <f t="shared" si="1097"/>
        <v>192475777.87067705</v>
      </c>
      <c r="M464" s="24">
        <f t="shared" si="1097"/>
        <v>212525006.15066755</v>
      </c>
      <c r="N464" s="24">
        <f t="shared" si="1097"/>
        <v>109023646.15838125</v>
      </c>
      <c r="O464" s="24">
        <f t="shared" si="1097"/>
        <v>0</v>
      </c>
      <c r="P464" s="24">
        <f t="shared" si="1097"/>
        <v>52754813.682359986</v>
      </c>
      <c r="Q464" s="24">
        <f t="shared" si="1097"/>
        <v>63346347.441247791</v>
      </c>
      <c r="R464" s="24">
        <f t="shared" si="1097"/>
        <v>31493848.558058251</v>
      </c>
      <c r="S464" s="24">
        <f t="shared" si="1097"/>
        <v>0</v>
      </c>
      <c r="T464" s="24">
        <f t="shared" si="1097"/>
        <v>4510565.9319657283</v>
      </c>
      <c r="U464" s="24">
        <f t="shared" si="1097"/>
        <v>5303524.6227195607</v>
      </c>
      <c r="V464" s="24">
        <f t="shared" si="1097"/>
        <v>709452.23567389522</v>
      </c>
      <c r="W464" s="24">
        <f t="shared" si="1097"/>
        <v>0</v>
      </c>
      <c r="X464" s="24">
        <f t="shared" si="1097"/>
        <v>54349736.924953841</v>
      </c>
      <c r="Y464" s="24">
        <f t="shared" si="1097"/>
        <v>74603498.833608747</v>
      </c>
      <c r="Z464" s="24">
        <f t="shared" si="1097"/>
        <v>3837886.5533929793</v>
      </c>
      <c r="AA464" s="24">
        <f t="shared" si="1097"/>
        <v>0</v>
      </c>
      <c r="AB464" s="24">
        <f t="shared" si="1097"/>
        <v>4063123.1882138164</v>
      </c>
      <c r="AC464" s="24">
        <f t="shared" si="1097"/>
        <v>5759361.4523132481</v>
      </c>
      <c r="AD464" s="24">
        <f t="shared" si="1097"/>
        <v>390981.39866018988</v>
      </c>
      <c r="AE464" s="24">
        <f t="shared" si="1097"/>
        <v>0</v>
      </c>
      <c r="AF464" s="24">
        <f t="shared" si="1097"/>
        <v>41600862.306205973</v>
      </c>
      <c r="AG464" s="24">
        <f t="shared" si="1097"/>
        <v>58157842.865071014</v>
      </c>
      <c r="AH464" s="24">
        <f t="shared" si="1097"/>
        <v>1662999.4102264692</v>
      </c>
      <c r="AI464" s="24">
        <f t="shared" si="1097"/>
        <v>0</v>
      </c>
      <c r="AJ464" s="24">
        <f t="shared" si="1097"/>
        <v>97219384.254426345</v>
      </c>
      <c r="AK464" s="24">
        <f t="shared" si="1097"/>
        <v>139664515.21859625</v>
      </c>
      <c r="AL464" s="24">
        <f t="shared" si="1097"/>
        <v>1293246.7714879375</v>
      </c>
      <c r="AM464" s="24">
        <f t="shared" si="1097"/>
        <v>0</v>
      </c>
      <c r="AN464" s="24">
        <f t="shared" si="1097"/>
        <v>31693079.940455709</v>
      </c>
      <c r="AO464" s="24">
        <f t="shared" si="1097"/>
        <v>49731132.661777817</v>
      </c>
      <c r="AP464" s="24">
        <f t="shared" si="1097"/>
        <v>510778.99903531867</v>
      </c>
      <c r="AQ464" s="24">
        <f t="shared" si="1097"/>
        <v>0</v>
      </c>
      <c r="AR464" s="24">
        <f t="shared" si="1097"/>
        <v>13045967.923137326</v>
      </c>
      <c r="AS464" s="24">
        <f t="shared" si="1097"/>
        <v>18370814.670483448</v>
      </c>
      <c r="AT464" s="24">
        <f t="shared" si="1097"/>
        <v>23746.994294141343</v>
      </c>
      <c r="AU464" s="24">
        <f t="shared" si="1097"/>
        <v>0</v>
      </c>
      <c r="AV464" s="24">
        <f t="shared" si="1097"/>
        <v>3110169.2998509258</v>
      </c>
      <c r="AW464" s="24">
        <f t="shared" si="1097"/>
        <v>4274879.3614477003</v>
      </c>
      <c r="AX464" s="24">
        <f t="shared" si="1097"/>
        <v>10086432.473448241</v>
      </c>
      <c r="AY464" s="24">
        <f t="shared" si="1097"/>
        <v>0</v>
      </c>
      <c r="AZ464" s="24">
        <f t="shared" si="1097"/>
        <v>11911.308823868878</v>
      </c>
      <c r="BA464" s="24">
        <f t="shared" si="1097"/>
        <v>15434.264918052377</v>
      </c>
      <c r="BB464" s="24">
        <f t="shared" si="1097"/>
        <v>182.37714391982973</v>
      </c>
      <c r="BC464" s="24">
        <f t="shared" si="1097"/>
        <v>0</v>
      </c>
      <c r="BD464" s="24">
        <f t="shared" si="1097"/>
        <v>33792.758754976647</v>
      </c>
      <c r="BE464" s="24">
        <f t="shared" si="1097"/>
        <v>51768.201572633174</v>
      </c>
      <c r="BF464" s="24">
        <f t="shared" si="1097"/>
        <v>46637.785844589554</v>
      </c>
      <c r="BH464" s="44">
        <f t="shared" si="982"/>
        <v>0</v>
      </c>
      <c r="BI464" s="44">
        <f t="shared" si="983"/>
        <v>0</v>
      </c>
      <c r="BJ464" s="44">
        <f t="shared" si="984"/>
        <v>0</v>
      </c>
      <c r="BK464" s="44">
        <f t="shared" si="985"/>
        <v>0</v>
      </c>
    </row>
    <row r="465" spans="1:63" x14ac:dyDescent="0.2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2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2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2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2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2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2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2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2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2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2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2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25">
      <c r="A477" s="2" t="s">
        <v>434</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25">
      <c r="B478" s="9" t="s">
        <v>435</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25">
      <c r="B479" s="13" t="s">
        <v>436</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25">
      <c r="B480" s="6" t="s">
        <v>437</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25">
      <c r="B481" s="6" t="s">
        <v>438</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25">
      <c r="B482" s="6" t="s">
        <v>439</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25">
      <c r="B483" s="6" t="s">
        <v>440</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25">
      <c r="B484" s="6" t="s">
        <v>441</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25">
      <c r="B485" s="6" t="s">
        <v>442</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25">
      <c r="B486" s="6" t="s">
        <v>443</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25">
      <c r="B487" s="6" t="s">
        <v>444</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25">
      <c r="B488" s="6" t="s">
        <v>445</v>
      </c>
      <c r="E488" s="95"/>
      <c r="F488" s="95"/>
      <c r="G488" s="105"/>
      <c r="I488" s="25"/>
      <c r="J488" s="25"/>
      <c r="V488" s="24"/>
      <c r="Y488" s="44"/>
      <c r="Z488" s="44"/>
    </row>
    <row r="489" spans="2:26" x14ac:dyDescent="0.25">
      <c r="B489" s="6" t="s">
        <v>446</v>
      </c>
      <c r="E489" s="95"/>
      <c r="F489" s="95"/>
      <c r="G489" s="105"/>
      <c r="I489" s="25"/>
      <c r="J489" s="25"/>
      <c r="V489" s="24"/>
      <c r="Y489" s="44"/>
      <c r="Z489" s="44"/>
    </row>
    <row r="490" spans="2:26" x14ac:dyDescent="0.25">
      <c r="B490" s="6" t="s">
        <v>447</v>
      </c>
      <c r="E490" s="95"/>
      <c r="F490" s="95"/>
      <c r="G490" s="105"/>
      <c r="I490" s="25"/>
      <c r="J490" s="25"/>
      <c r="V490" s="24"/>
      <c r="Y490" s="44"/>
      <c r="Z490" s="44"/>
    </row>
    <row r="491" spans="2:26" x14ac:dyDescent="0.25">
      <c r="B491" s="6" t="s">
        <v>448</v>
      </c>
      <c r="E491" s="95"/>
      <c r="F491" s="95"/>
      <c r="G491" s="105"/>
      <c r="I491" s="25"/>
      <c r="J491" s="25"/>
      <c r="V491" s="24"/>
      <c r="Y491" s="44"/>
      <c r="Z491" s="44"/>
    </row>
    <row r="492" spans="2:26" x14ac:dyDescent="0.25">
      <c r="B492" s="6" t="s">
        <v>449</v>
      </c>
      <c r="E492" s="95"/>
      <c r="F492" s="95"/>
      <c r="G492" s="105"/>
      <c r="I492" s="25"/>
      <c r="J492" s="25"/>
      <c r="V492" s="24"/>
      <c r="Y492" s="44"/>
      <c r="Z492" s="44"/>
    </row>
    <row r="493" spans="2:26" x14ac:dyDescent="0.25">
      <c r="B493" s="6" t="s">
        <v>450</v>
      </c>
      <c r="E493" s="95"/>
      <c r="F493" s="95"/>
      <c r="G493" s="105"/>
      <c r="I493" s="25"/>
      <c r="J493" s="25"/>
      <c r="V493" s="24"/>
      <c r="Y493" s="44"/>
      <c r="Z493" s="44"/>
    </row>
    <row r="494" spans="2:26" x14ac:dyDescent="0.25">
      <c r="B494" s="13" t="s">
        <v>451</v>
      </c>
      <c r="E494" s="95"/>
      <c r="F494" s="95"/>
      <c r="G494" s="105"/>
      <c r="I494" s="25"/>
      <c r="J494" s="25"/>
      <c r="V494" s="24"/>
      <c r="Y494" s="44"/>
      <c r="Z494" s="44"/>
    </row>
    <row r="495" spans="2:26" x14ac:dyDescent="0.25">
      <c r="B495" s="6"/>
      <c r="E495" s="95"/>
      <c r="F495" s="95"/>
      <c r="G495" s="105"/>
      <c r="I495" s="25"/>
      <c r="J495" s="25"/>
      <c r="V495" s="24"/>
      <c r="Y495" s="44"/>
      <c r="Z495" s="44"/>
    </row>
    <row r="496" spans="2:26" x14ac:dyDescent="0.25">
      <c r="B496" s="6" t="s">
        <v>452</v>
      </c>
      <c r="E496" s="95"/>
      <c r="F496" s="95"/>
      <c r="G496" s="105"/>
      <c r="I496" s="25"/>
      <c r="J496" s="25"/>
      <c r="V496" s="24"/>
      <c r="Y496" s="44"/>
      <c r="Z496" s="44"/>
    </row>
    <row r="497" spans="5:26" x14ac:dyDescent="0.25">
      <c r="E497" s="95"/>
      <c r="F497" s="95"/>
      <c r="G497" s="105"/>
      <c r="I497" s="25"/>
      <c r="J497" s="25"/>
      <c r="V497" s="24"/>
      <c r="Y497" s="44"/>
      <c r="Z497" s="44"/>
    </row>
    <row r="498" spans="5:26" x14ac:dyDescent="0.25">
      <c r="E498" s="95"/>
      <c r="F498" s="95"/>
      <c r="G498" s="105"/>
      <c r="I498" s="25"/>
      <c r="J498" s="25"/>
      <c r="V498" s="24"/>
      <c r="Y498" s="44"/>
      <c r="Z498" s="44"/>
    </row>
    <row r="499" spans="5:26" x14ac:dyDescent="0.25">
      <c r="E499" s="95"/>
      <c r="F499" s="95"/>
      <c r="G499" s="105"/>
      <c r="I499" s="25"/>
      <c r="J499" s="25"/>
      <c r="V499" s="24"/>
      <c r="Y499" s="44"/>
      <c r="Z499" s="44"/>
    </row>
    <row r="500" spans="5:26" x14ac:dyDescent="0.25">
      <c r="E500" s="95"/>
      <c r="F500" s="95"/>
      <c r="G500" s="105"/>
      <c r="I500" s="25"/>
      <c r="J500" s="25"/>
      <c r="V500" s="24"/>
      <c r="Y500" s="44"/>
      <c r="Z500" s="44"/>
    </row>
    <row r="501" spans="5:26" x14ac:dyDescent="0.25">
      <c r="E501" s="95"/>
      <c r="F501" s="95"/>
      <c r="G501" s="105"/>
      <c r="I501" s="25"/>
      <c r="J501" s="25"/>
      <c r="V501" s="24"/>
      <c r="Y501" s="44"/>
      <c r="Z501" s="44"/>
    </row>
    <row r="502" spans="5:26" x14ac:dyDescent="0.25">
      <c r="E502" s="95"/>
      <c r="F502" s="95"/>
      <c r="G502" s="105"/>
      <c r="I502" s="25"/>
      <c r="J502" s="25"/>
      <c r="V502" s="24"/>
      <c r="Y502" s="44"/>
      <c r="Z502" s="44"/>
    </row>
    <row r="503" spans="5:26" x14ac:dyDescent="0.25">
      <c r="E503" s="95"/>
      <c r="F503" s="95"/>
      <c r="G503" s="105"/>
      <c r="I503" s="25"/>
      <c r="J503" s="25"/>
      <c r="V503" s="24"/>
      <c r="Y503" s="44"/>
      <c r="Z503" s="44"/>
    </row>
    <row r="504" spans="5:26" x14ac:dyDescent="0.25">
      <c r="E504" s="95"/>
      <c r="F504" s="95"/>
      <c r="G504" s="105"/>
      <c r="I504" s="25"/>
      <c r="J504" s="25"/>
      <c r="V504" s="24"/>
      <c r="Y504" s="44"/>
      <c r="Z504" s="44"/>
    </row>
    <row r="505" spans="5:26" x14ac:dyDescent="0.25">
      <c r="E505" s="95"/>
      <c r="F505" s="95"/>
      <c r="G505" s="105"/>
      <c r="I505" s="25"/>
      <c r="J505" s="25"/>
      <c r="V505" s="24"/>
      <c r="Y505" s="44"/>
      <c r="Z505" s="44"/>
    </row>
    <row r="506" spans="5:26" x14ac:dyDescent="0.25">
      <c r="E506" s="95"/>
      <c r="F506" s="95"/>
      <c r="G506" s="105"/>
      <c r="I506" s="25"/>
      <c r="J506" s="25"/>
      <c r="V506" s="24"/>
      <c r="Y506" s="44"/>
      <c r="Z506" s="44"/>
    </row>
    <row r="507" spans="5:26" x14ac:dyDescent="0.25">
      <c r="E507" s="95"/>
      <c r="F507" s="95"/>
      <c r="G507" s="105"/>
      <c r="I507" s="25"/>
      <c r="J507" s="25"/>
      <c r="V507" s="24"/>
      <c r="Y507" s="44"/>
      <c r="Z507" s="44"/>
    </row>
    <row r="508" spans="5:26" x14ac:dyDescent="0.25">
      <c r="E508" s="95"/>
      <c r="F508" s="95"/>
      <c r="G508" s="105"/>
      <c r="I508" s="25"/>
      <c r="J508" s="25"/>
      <c r="V508" s="24"/>
      <c r="Y508" s="44"/>
      <c r="Z508" s="44"/>
    </row>
    <row r="509" spans="5:26" x14ac:dyDescent="0.25">
      <c r="E509" s="95"/>
      <c r="F509" s="95"/>
      <c r="G509" s="105"/>
      <c r="I509" s="25"/>
      <c r="J509" s="25"/>
      <c r="V509" s="24"/>
      <c r="Y509" s="44"/>
      <c r="Z509" s="44"/>
    </row>
    <row r="510" spans="5:26" x14ac:dyDescent="0.25">
      <c r="E510" s="95"/>
      <c r="F510" s="95"/>
      <c r="G510" s="105"/>
      <c r="I510" s="25"/>
      <c r="J510" s="25"/>
      <c r="V510" s="24"/>
      <c r="Y510" s="44"/>
      <c r="Z510" s="44"/>
    </row>
    <row r="511" spans="5:26" x14ac:dyDescent="0.25">
      <c r="E511" s="95"/>
      <c r="F511" s="95"/>
      <c r="G511" s="105"/>
      <c r="I511" s="25"/>
      <c r="J511" s="25"/>
      <c r="V511" s="24"/>
      <c r="Y511" s="44"/>
      <c r="Z511" s="44"/>
    </row>
    <row r="512" spans="5:26" x14ac:dyDescent="0.25">
      <c r="E512" s="95"/>
      <c r="F512" s="95"/>
      <c r="G512" s="105"/>
      <c r="I512" s="25"/>
      <c r="J512" s="25"/>
      <c r="V512" s="24"/>
      <c r="Y512" s="44"/>
      <c r="Z512" s="44"/>
    </row>
    <row r="513" spans="5:26" x14ac:dyDescent="0.25">
      <c r="E513" s="95"/>
      <c r="F513" s="95"/>
      <c r="G513" s="105"/>
      <c r="I513" s="25"/>
      <c r="J513" s="25"/>
      <c r="V513" s="24"/>
      <c r="Y513" s="44"/>
      <c r="Z513" s="44"/>
    </row>
    <row r="514" spans="5:26" x14ac:dyDescent="0.25">
      <c r="E514" s="95"/>
      <c r="F514" s="95"/>
      <c r="G514" s="105"/>
      <c r="I514" s="25"/>
      <c r="J514" s="25"/>
      <c r="V514" s="24"/>
      <c r="Y514" s="44"/>
      <c r="Z514" s="44"/>
    </row>
    <row r="515" spans="5:26" x14ac:dyDescent="0.25">
      <c r="E515" s="95"/>
      <c r="F515" s="95"/>
      <c r="G515" s="105"/>
      <c r="I515" s="25"/>
      <c r="J515" s="25"/>
      <c r="V515" s="24"/>
      <c r="Y515" s="44"/>
      <c r="Z515" s="44"/>
    </row>
    <row r="516" spans="5:26" x14ac:dyDescent="0.25">
      <c r="E516" s="95"/>
      <c r="F516" s="95"/>
      <c r="G516" s="105"/>
      <c r="I516" s="25"/>
      <c r="J516" s="25"/>
      <c r="V516" s="24"/>
      <c r="Y516" s="44"/>
      <c r="Z516" s="44"/>
    </row>
    <row r="517" spans="5:26" x14ac:dyDescent="0.25">
      <c r="E517" s="95"/>
      <c r="F517" s="95"/>
      <c r="G517" s="105"/>
      <c r="V517" s="24"/>
      <c r="Y517" s="44"/>
      <c r="Z517" s="44"/>
    </row>
    <row r="518" spans="5:26" x14ac:dyDescent="0.25">
      <c r="E518" s="95"/>
      <c r="F518" s="95"/>
      <c r="G518" s="105"/>
      <c r="V518" s="24"/>
      <c r="Y518" s="44"/>
      <c r="Z518" s="44"/>
    </row>
    <row r="519" spans="5:26" x14ac:dyDescent="0.25">
      <c r="E519" s="95"/>
      <c r="F519" s="95"/>
      <c r="G519" s="105"/>
      <c r="V519" s="24"/>
      <c r="Y519" s="44"/>
      <c r="Z519" s="44"/>
    </row>
    <row r="520" spans="5:26" x14ac:dyDescent="0.25">
      <c r="E520" s="95"/>
      <c r="F520" s="95"/>
      <c r="G520" s="105"/>
      <c r="V520" s="24"/>
      <c r="Y520" s="44"/>
      <c r="Z520" s="44"/>
    </row>
    <row r="521" spans="5:26" x14ac:dyDescent="0.25">
      <c r="E521" s="95"/>
      <c r="F521" s="95"/>
      <c r="G521" s="105"/>
      <c r="V521" s="24"/>
      <c r="Y521" s="44"/>
      <c r="Z521" s="44"/>
    </row>
    <row r="522" spans="5:26" x14ac:dyDescent="0.25">
      <c r="E522" s="95"/>
      <c r="F522" s="95"/>
      <c r="G522" s="105"/>
      <c r="V522" s="24"/>
      <c r="Y522" s="44"/>
      <c r="Z522" s="44"/>
    </row>
    <row r="523" spans="5:26" x14ac:dyDescent="0.25">
      <c r="E523" s="95"/>
      <c r="F523" s="95"/>
      <c r="G523" s="105"/>
      <c r="V523" s="24"/>
      <c r="Y523" s="44"/>
      <c r="Z523" s="44"/>
    </row>
    <row r="524" spans="5:26" x14ac:dyDescent="0.25">
      <c r="E524" s="95"/>
      <c r="F524" s="95"/>
      <c r="G524" s="105"/>
      <c r="V524" s="24"/>
      <c r="Y524" s="44"/>
      <c r="Z524" s="44"/>
    </row>
    <row r="525" spans="5:26" x14ac:dyDescent="0.25">
      <c r="E525" s="95"/>
      <c r="F525" s="95"/>
      <c r="G525" s="105"/>
      <c r="V525" s="24"/>
      <c r="Y525" s="44"/>
      <c r="Z525" s="44"/>
    </row>
    <row r="526" spans="5:26" x14ac:dyDescent="0.25">
      <c r="E526" s="95"/>
      <c r="F526" s="95"/>
      <c r="G526" s="105"/>
      <c r="V526" s="24"/>
      <c r="Y526" s="44"/>
      <c r="Z526" s="44"/>
    </row>
    <row r="527" spans="5:26" x14ac:dyDescent="0.25">
      <c r="E527" s="95"/>
      <c r="F527" s="95"/>
      <c r="G527" s="105"/>
      <c r="V527" s="24"/>
      <c r="Y527" s="44"/>
      <c r="Z527" s="44"/>
    </row>
    <row r="528" spans="5:26" x14ac:dyDescent="0.25">
      <c r="E528" s="95"/>
      <c r="F528" s="95"/>
      <c r="G528" s="105"/>
      <c r="V528" s="24"/>
      <c r="Y528" s="44"/>
      <c r="Z528" s="44"/>
    </row>
    <row r="529" spans="5:26" x14ac:dyDescent="0.25">
      <c r="E529" s="95"/>
      <c r="F529" s="95"/>
      <c r="G529" s="105"/>
      <c r="V529" s="24"/>
      <c r="Y529" s="44"/>
      <c r="Z529" s="44"/>
    </row>
    <row r="530" spans="5:26" x14ac:dyDescent="0.25">
      <c r="E530" s="95"/>
      <c r="F530" s="95"/>
      <c r="G530" s="105"/>
      <c r="V530" s="24"/>
      <c r="Y530" s="44"/>
      <c r="Z530" s="44"/>
    </row>
    <row r="531" spans="5:26" x14ac:dyDescent="0.25">
      <c r="E531" s="95"/>
      <c r="F531" s="95"/>
      <c r="G531" s="105"/>
      <c r="V531" s="24"/>
      <c r="Y531" s="44"/>
      <c r="Z531" s="44"/>
    </row>
    <row r="532" spans="5:26" x14ac:dyDescent="0.25">
      <c r="E532" s="95"/>
      <c r="F532" s="95"/>
      <c r="G532" s="105"/>
      <c r="V532" s="24"/>
      <c r="Y532" s="44"/>
      <c r="Z532" s="44"/>
    </row>
    <row r="533" spans="5:26" x14ac:dyDescent="0.25">
      <c r="E533" s="95"/>
      <c r="F533" s="95"/>
      <c r="G533" s="105"/>
      <c r="V533" s="24"/>
      <c r="Y533" s="44"/>
      <c r="Z533" s="44"/>
    </row>
    <row r="534" spans="5:26" x14ac:dyDescent="0.25">
      <c r="E534" s="95"/>
      <c r="F534" s="95"/>
      <c r="G534" s="105"/>
      <c r="V534" s="24"/>
      <c r="Y534" s="44"/>
    </row>
    <row r="535" spans="5:26" x14ac:dyDescent="0.25">
      <c r="E535" s="95"/>
      <c r="F535" s="95"/>
      <c r="G535" s="105"/>
      <c r="V535" s="24"/>
      <c r="Y535" s="44"/>
    </row>
    <row r="536" spans="5:26" x14ac:dyDescent="0.25">
      <c r="E536" s="95"/>
      <c r="F536" s="95"/>
      <c r="G536" s="105"/>
      <c r="V536" s="24"/>
      <c r="Y536" s="44"/>
    </row>
    <row r="537" spans="5:26" x14ac:dyDescent="0.25">
      <c r="E537" s="95"/>
      <c r="F537" s="95"/>
      <c r="G537" s="105"/>
      <c r="V537" s="24"/>
      <c r="Y537" s="44"/>
    </row>
    <row r="538" spans="5:26" x14ac:dyDescent="0.25">
      <c r="E538" s="95"/>
      <c r="F538" s="95"/>
      <c r="G538" s="105"/>
      <c r="V538" s="24"/>
      <c r="Y538" s="44"/>
    </row>
    <row r="539" spans="5:26" x14ac:dyDescent="0.25">
      <c r="E539" s="95"/>
      <c r="F539" s="95"/>
      <c r="G539" s="105"/>
      <c r="V539" s="24"/>
      <c r="Y539" s="44"/>
    </row>
    <row r="540" spans="5:26" x14ac:dyDescent="0.25">
      <c r="E540" s="95"/>
      <c r="F540" s="95"/>
      <c r="G540" s="105"/>
      <c r="V540" s="24"/>
      <c r="Y540" s="44"/>
    </row>
    <row r="541" spans="5:26" x14ac:dyDescent="0.25">
      <c r="E541" s="95"/>
      <c r="F541" s="95"/>
      <c r="G541" s="105"/>
      <c r="V541" s="24"/>
      <c r="Y541" s="44"/>
    </row>
    <row r="542" spans="5:26" x14ac:dyDescent="0.25">
      <c r="E542" s="95"/>
      <c r="F542" s="95"/>
      <c r="G542" s="105"/>
      <c r="V542" s="24"/>
      <c r="Y542" s="44"/>
    </row>
    <row r="543" spans="5:26" x14ac:dyDescent="0.25">
      <c r="E543" s="95"/>
      <c r="F543" s="95"/>
      <c r="G543" s="105"/>
      <c r="V543" s="24"/>
      <c r="Y543" s="44"/>
    </row>
    <row r="544" spans="5:26" x14ac:dyDescent="0.25">
      <c r="E544" s="95"/>
      <c r="F544" s="95"/>
      <c r="G544" s="105"/>
      <c r="V544" s="24"/>
      <c r="Y544" s="44"/>
    </row>
    <row r="545" spans="5:25" x14ac:dyDescent="0.25">
      <c r="E545" s="95"/>
      <c r="F545" s="95"/>
      <c r="G545" s="105"/>
      <c r="V545" s="24"/>
      <c r="Y545" s="44"/>
    </row>
    <row r="546" spans="5:25" x14ac:dyDescent="0.25">
      <c r="E546" s="95"/>
      <c r="F546" s="95"/>
      <c r="G546" s="105"/>
      <c r="V546" s="24"/>
      <c r="Y546" s="44"/>
    </row>
    <row r="547" spans="5:25" x14ac:dyDescent="0.25">
      <c r="E547" s="95"/>
      <c r="F547" s="95"/>
      <c r="G547" s="105"/>
      <c r="V547" s="24"/>
      <c r="Y547" s="44"/>
    </row>
    <row r="548" spans="5:25" x14ac:dyDescent="0.25">
      <c r="E548" s="95"/>
      <c r="F548" s="95"/>
      <c r="G548" s="105"/>
      <c r="V548" s="24"/>
      <c r="Y548" s="44"/>
    </row>
    <row r="549" spans="5:25" x14ac:dyDescent="0.25">
      <c r="E549" s="95"/>
      <c r="F549" s="95"/>
      <c r="G549" s="105"/>
      <c r="V549" s="24"/>
      <c r="Y549" s="44"/>
    </row>
    <row r="550" spans="5:25" x14ac:dyDescent="0.25">
      <c r="E550" s="95"/>
      <c r="F550" s="95"/>
      <c r="G550" s="105"/>
      <c r="V550" s="24"/>
      <c r="Y550" s="44"/>
    </row>
    <row r="551" spans="5:25" x14ac:dyDescent="0.25">
      <c r="E551" s="95"/>
      <c r="F551" s="95"/>
      <c r="G551" s="105"/>
      <c r="V551" s="24"/>
      <c r="Y551" s="44"/>
    </row>
    <row r="552" spans="5:25" x14ac:dyDescent="0.25">
      <c r="E552" s="95"/>
      <c r="F552" s="95"/>
      <c r="G552" s="105"/>
      <c r="V552" s="24"/>
      <c r="Y552" s="44"/>
    </row>
    <row r="553" spans="5:25" x14ac:dyDescent="0.25">
      <c r="E553" s="95"/>
      <c r="F553" s="95"/>
      <c r="G553" s="105"/>
      <c r="V553" s="24"/>
      <c r="Y553" s="44"/>
    </row>
    <row r="554" spans="5:25" x14ac:dyDescent="0.25">
      <c r="E554" s="95"/>
      <c r="F554" s="95"/>
      <c r="G554" s="105"/>
      <c r="V554" s="24"/>
      <c r="Y554" s="44"/>
    </row>
    <row r="555" spans="5:25" x14ac:dyDescent="0.25">
      <c r="E555" s="95"/>
      <c r="F555" s="95"/>
      <c r="G555" s="105"/>
      <c r="V555" s="24"/>
      <c r="Y555" s="44"/>
    </row>
    <row r="556" spans="5:25" x14ac:dyDescent="0.25">
      <c r="E556" s="95"/>
      <c r="F556" s="95"/>
      <c r="G556" s="105"/>
      <c r="V556" s="24"/>
      <c r="Y556" s="44"/>
    </row>
    <row r="557" spans="5:25" x14ac:dyDescent="0.25">
      <c r="E557" s="95"/>
      <c r="F557" s="95"/>
      <c r="G557" s="105"/>
      <c r="V557" s="24"/>
      <c r="Y557" s="44"/>
    </row>
    <row r="558" spans="5:25" x14ac:dyDescent="0.25">
      <c r="E558" s="95"/>
      <c r="F558" s="95"/>
      <c r="G558" s="105"/>
      <c r="V558" s="24"/>
      <c r="Y558" s="44"/>
    </row>
    <row r="559" spans="5:25" x14ac:dyDescent="0.25">
      <c r="E559" s="95"/>
      <c r="F559" s="95"/>
      <c r="G559" s="105"/>
      <c r="V559" s="24"/>
      <c r="Y559" s="44"/>
    </row>
    <row r="560" spans="5:25" x14ac:dyDescent="0.25">
      <c r="E560" s="95"/>
      <c r="F560" s="95"/>
      <c r="G560" s="105"/>
      <c r="V560" s="24"/>
      <c r="Y560" s="44"/>
    </row>
    <row r="561" spans="5:25" x14ac:dyDescent="0.25">
      <c r="E561" s="95"/>
      <c r="F561" s="95"/>
      <c r="G561" s="105"/>
      <c r="V561" s="24"/>
      <c r="Y561" s="44"/>
    </row>
    <row r="562" spans="5:25" x14ac:dyDescent="0.25">
      <c r="E562" s="95"/>
      <c r="F562" s="95"/>
      <c r="G562" s="105"/>
      <c r="V562" s="24"/>
      <c r="Y562" s="44"/>
    </row>
    <row r="563" spans="5:25" x14ac:dyDescent="0.25">
      <c r="E563" s="95"/>
      <c r="F563" s="95"/>
      <c r="G563" s="105"/>
      <c r="V563" s="24"/>
      <c r="Y563" s="44"/>
    </row>
    <row r="564" spans="5:25" x14ac:dyDescent="0.25">
      <c r="E564" s="95"/>
      <c r="F564" s="95"/>
      <c r="G564" s="105"/>
      <c r="V564" s="24"/>
      <c r="Y564" s="44"/>
    </row>
    <row r="565" spans="5:25" x14ac:dyDescent="0.25">
      <c r="E565" s="95"/>
      <c r="F565" s="95"/>
      <c r="G565" s="105"/>
      <c r="V565" s="24"/>
      <c r="Y565" s="44"/>
    </row>
    <row r="566" spans="5:25" x14ac:dyDescent="0.25">
      <c r="E566" s="95"/>
      <c r="F566" s="95"/>
      <c r="G566" s="105"/>
      <c r="V566" s="24"/>
      <c r="Y566" s="44"/>
    </row>
    <row r="567" spans="5:25" x14ac:dyDescent="0.25">
      <c r="E567" s="95"/>
      <c r="F567" s="95"/>
      <c r="G567" s="105"/>
      <c r="V567" s="24"/>
      <c r="Y567" s="44"/>
    </row>
    <row r="568" spans="5:25" x14ac:dyDescent="0.25">
      <c r="E568" s="95"/>
      <c r="F568" s="95"/>
      <c r="G568" s="105"/>
      <c r="V568" s="24"/>
      <c r="Y568" s="44"/>
    </row>
    <row r="569" spans="5:25" x14ac:dyDescent="0.25">
      <c r="E569" s="95"/>
      <c r="F569" s="95"/>
      <c r="G569" s="105"/>
      <c r="V569" s="24"/>
      <c r="Y569" s="44"/>
    </row>
    <row r="570" spans="5:25" x14ac:dyDescent="0.25">
      <c r="E570" s="95"/>
      <c r="F570" s="95"/>
      <c r="G570" s="105"/>
      <c r="V570" s="24"/>
      <c r="Y570" s="44"/>
    </row>
    <row r="571" spans="5:25" x14ac:dyDescent="0.25">
      <c r="E571" s="95"/>
      <c r="F571" s="95"/>
      <c r="G571" s="105"/>
      <c r="V571" s="24"/>
      <c r="Y571" s="44"/>
    </row>
    <row r="572" spans="5:25" x14ac:dyDescent="0.25">
      <c r="E572" s="95"/>
      <c r="F572" s="95"/>
      <c r="G572" s="105"/>
      <c r="V572" s="24"/>
      <c r="Y572" s="44"/>
    </row>
    <row r="573" spans="5:25" x14ac:dyDescent="0.25">
      <c r="E573" s="95"/>
      <c r="F573" s="95"/>
      <c r="G573" s="105"/>
      <c r="V573" s="24"/>
      <c r="Y573" s="44"/>
    </row>
    <row r="574" spans="5:25" x14ac:dyDescent="0.25">
      <c r="E574" s="95"/>
      <c r="F574" s="95"/>
      <c r="G574" s="105"/>
      <c r="V574" s="24"/>
      <c r="Y574" s="44"/>
    </row>
    <row r="575" spans="5:25" x14ac:dyDescent="0.25">
      <c r="E575" s="95"/>
      <c r="F575" s="95"/>
      <c r="G575" s="105"/>
      <c r="V575" s="24"/>
      <c r="Y575" s="44"/>
    </row>
    <row r="576" spans="5:25" x14ac:dyDescent="0.25">
      <c r="E576" s="95"/>
      <c r="F576" s="95"/>
      <c r="G576" s="105"/>
      <c r="V576" s="24"/>
      <c r="Y576" s="44"/>
    </row>
    <row r="577" spans="5:25" x14ac:dyDescent="0.25">
      <c r="E577" s="95"/>
      <c r="F577" s="95"/>
      <c r="G577" s="105"/>
      <c r="V577" s="24"/>
      <c r="Y577" s="44"/>
    </row>
    <row r="578" spans="5:25" x14ac:dyDescent="0.25">
      <c r="E578" s="95"/>
      <c r="F578" s="95"/>
      <c r="G578" s="105"/>
      <c r="V578" s="24"/>
      <c r="Y578" s="44"/>
    </row>
    <row r="579" spans="5:25" x14ac:dyDescent="0.25">
      <c r="E579" s="95"/>
      <c r="F579" s="95"/>
      <c r="G579" s="105"/>
      <c r="V579" s="24"/>
      <c r="Y579" s="44"/>
    </row>
    <row r="580" spans="5:25" x14ac:dyDescent="0.25">
      <c r="E580" s="95"/>
      <c r="F580" s="95"/>
      <c r="G580" s="105"/>
      <c r="V580" s="24"/>
      <c r="Y580" s="44"/>
    </row>
    <row r="581" spans="5:25" x14ac:dyDescent="0.25">
      <c r="E581" s="95"/>
      <c r="F581" s="95"/>
      <c r="G581" s="105"/>
      <c r="V581" s="24"/>
      <c r="Y581" s="44"/>
    </row>
    <row r="582" spans="5:25" x14ac:dyDescent="0.25">
      <c r="E582" s="95"/>
      <c r="F582" s="95"/>
      <c r="G582" s="105"/>
      <c r="V582" s="24"/>
      <c r="Y582" s="44"/>
    </row>
    <row r="583" spans="5:25" x14ac:dyDescent="0.25">
      <c r="E583" s="95"/>
      <c r="F583" s="95"/>
      <c r="G583" s="105"/>
      <c r="V583" s="24"/>
      <c r="Y583" s="44"/>
    </row>
    <row r="584" spans="5:25" x14ac:dyDescent="0.25">
      <c r="E584" s="95"/>
      <c r="F584" s="95"/>
      <c r="G584" s="105"/>
      <c r="V584" s="24"/>
      <c r="Y584" s="44"/>
    </row>
    <row r="585" spans="5:25" x14ac:dyDescent="0.25">
      <c r="E585" s="95"/>
      <c r="F585" s="95"/>
      <c r="G585" s="105"/>
      <c r="V585" s="24"/>
      <c r="Y585" s="44"/>
    </row>
    <row r="586" spans="5:25" x14ac:dyDescent="0.25">
      <c r="E586" s="95"/>
      <c r="F586" s="95"/>
      <c r="G586" s="105"/>
      <c r="V586" s="24"/>
      <c r="Y586" s="44"/>
    </row>
    <row r="587" spans="5:25" x14ac:dyDescent="0.25">
      <c r="E587" s="95"/>
      <c r="F587" s="95"/>
      <c r="G587" s="105"/>
      <c r="V587" s="24"/>
      <c r="Y587" s="44"/>
    </row>
    <row r="588" spans="5:25" x14ac:dyDescent="0.25">
      <c r="E588" s="95"/>
      <c r="F588" s="95"/>
      <c r="G588" s="105"/>
      <c r="V588" s="24"/>
      <c r="Y588" s="44"/>
    </row>
    <row r="589" spans="5:25" x14ac:dyDescent="0.25">
      <c r="E589" s="95"/>
      <c r="F589" s="95"/>
      <c r="G589" s="105"/>
      <c r="V589" s="24"/>
      <c r="Y589" s="44"/>
    </row>
    <row r="590" spans="5:25" x14ac:dyDescent="0.25">
      <c r="E590" s="95"/>
      <c r="F590" s="95"/>
      <c r="G590" s="105"/>
      <c r="V590" s="24"/>
      <c r="Y590" s="44"/>
    </row>
    <row r="591" spans="5:25" x14ac:dyDescent="0.25">
      <c r="E591" s="95"/>
      <c r="F591" s="95"/>
      <c r="G591" s="105"/>
      <c r="V591" s="24"/>
      <c r="Y591" s="44"/>
    </row>
    <row r="592" spans="5:25" x14ac:dyDescent="0.25">
      <c r="E592" s="95"/>
      <c r="F592" s="95"/>
      <c r="G592" s="105"/>
      <c r="V592" s="24"/>
      <c r="Y592" s="44"/>
    </row>
    <row r="593" spans="5:25" x14ac:dyDescent="0.25">
      <c r="E593" s="95"/>
      <c r="F593" s="95"/>
      <c r="G593" s="105"/>
      <c r="V593" s="24"/>
      <c r="Y593" s="44"/>
    </row>
    <row r="594" spans="5:25" x14ac:dyDescent="0.25">
      <c r="E594" s="95"/>
      <c r="F594" s="95"/>
      <c r="G594" s="105"/>
      <c r="V594" s="24"/>
      <c r="Y594" s="44"/>
    </row>
    <row r="595" spans="5:25" x14ac:dyDescent="0.25">
      <c r="E595" s="95"/>
      <c r="F595" s="95"/>
      <c r="G595" s="105"/>
      <c r="V595" s="24"/>
      <c r="Y595" s="44"/>
    </row>
    <row r="596" spans="5:25" x14ac:dyDescent="0.25">
      <c r="E596" s="95"/>
      <c r="F596" s="95"/>
      <c r="G596" s="105"/>
      <c r="V596" s="24"/>
      <c r="Y596" s="44"/>
    </row>
    <row r="597" spans="5:25" x14ac:dyDescent="0.25">
      <c r="E597" s="95"/>
      <c r="F597" s="95"/>
      <c r="G597" s="105"/>
      <c r="V597" s="24"/>
      <c r="Y597" s="44"/>
    </row>
    <row r="598" spans="5:25" x14ac:dyDescent="0.25">
      <c r="E598" s="95"/>
      <c r="F598" s="95"/>
      <c r="G598" s="105"/>
      <c r="V598" s="24"/>
      <c r="Y598" s="44"/>
    </row>
    <row r="599" spans="5:25" x14ac:dyDescent="0.25">
      <c r="E599" s="95"/>
      <c r="F599" s="95"/>
      <c r="G599" s="105"/>
      <c r="V599" s="24"/>
      <c r="Y599" s="44"/>
    </row>
    <row r="600" spans="5:25" x14ac:dyDescent="0.25">
      <c r="E600" s="95"/>
      <c r="F600" s="95"/>
      <c r="G600" s="105"/>
      <c r="V600" s="24"/>
      <c r="Y600" s="44"/>
    </row>
    <row r="601" spans="5:25" x14ac:dyDescent="0.25">
      <c r="E601" s="95"/>
      <c r="F601" s="95"/>
      <c r="G601" s="105"/>
      <c r="V601" s="24"/>
      <c r="Y601" s="44"/>
    </row>
    <row r="602" spans="5:25" x14ac:dyDescent="0.25">
      <c r="E602" s="95"/>
      <c r="F602" s="95"/>
      <c r="G602" s="105"/>
      <c r="V602" s="24"/>
      <c r="Y602" s="44">
        <f t="shared" ref="Y602:Y634" si="1098">SUM(I602:S602)-H602</f>
        <v>0</v>
      </c>
    </row>
    <row r="603" spans="5:25" x14ac:dyDescent="0.25">
      <c r="E603" s="95"/>
      <c r="F603" s="95"/>
      <c r="G603" s="105"/>
      <c r="V603" s="24"/>
      <c r="Y603" s="44">
        <f t="shared" si="1098"/>
        <v>0</v>
      </c>
    </row>
    <row r="604" spans="5:25" x14ac:dyDescent="0.25">
      <c r="E604" s="95"/>
      <c r="F604" s="95"/>
      <c r="G604" s="105"/>
      <c r="V604" s="24"/>
      <c r="Y604" s="44">
        <f t="shared" si="1098"/>
        <v>0</v>
      </c>
    </row>
    <row r="605" spans="5:25" x14ac:dyDescent="0.25">
      <c r="E605" s="95"/>
      <c r="F605" s="95"/>
      <c r="G605" s="105"/>
      <c r="V605" s="24"/>
      <c r="Y605" s="44">
        <f t="shared" si="1098"/>
        <v>0</v>
      </c>
    </row>
    <row r="606" spans="5:25" x14ac:dyDescent="0.25">
      <c r="E606" s="95"/>
      <c r="F606" s="95"/>
      <c r="G606" s="105"/>
      <c r="V606" s="24"/>
      <c r="Y606" s="44">
        <f t="shared" si="1098"/>
        <v>0</v>
      </c>
    </row>
    <row r="607" spans="5:25" x14ac:dyDescent="0.25">
      <c r="E607" s="95"/>
      <c r="F607" s="95"/>
      <c r="G607" s="105"/>
      <c r="V607" s="24"/>
      <c r="Y607" s="44">
        <f t="shared" si="1098"/>
        <v>0</v>
      </c>
    </row>
    <row r="608" spans="5:25" x14ac:dyDescent="0.25">
      <c r="E608" s="95"/>
      <c r="F608" s="95"/>
      <c r="G608" s="105"/>
      <c r="V608" s="24"/>
      <c r="Y608" s="44">
        <f t="shared" si="1098"/>
        <v>0</v>
      </c>
    </row>
    <row r="609" spans="5:25" x14ac:dyDescent="0.25">
      <c r="E609" s="95"/>
      <c r="F609" s="95"/>
      <c r="G609" s="105"/>
      <c r="V609" s="24"/>
      <c r="Y609" s="44">
        <f t="shared" si="1098"/>
        <v>0</v>
      </c>
    </row>
    <row r="610" spans="5:25" x14ac:dyDescent="0.25">
      <c r="E610" s="95"/>
      <c r="F610" s="95"/>
      <c r="G610" s="105"/>
      <c r="V610" s="24"/>
      <c r="Y610" s="44">
        <f t="shared" si="1098"/>
        <v>0</v>
      </c>
    </row>
    <row r="611" spans="5:25" x14ac:dyDescent="0.25">
      <c r="E611" s="95"/>
      <c r="F611" s="95"/>
      <c r="G611" s="105"/>
      <c r="V611" s="24"/>
      <c r="Y611" s="44">
        <f t="shared" si="1098"/>
        <v>0</v>
      </c>
    </row>
    <row r="612" spans="5:25" x14ac:dyDescent="0.25">
      <c r="E612" s="95"/>
      <c r="F612" s="95"/>
      <c r="G612" s="105"/>
      <c r="V612" s="24"/>
      <c r="Y612" s="44">
        <f t="shared" si="1098"/>
        <v>0</v>
      </c>
    </row>
    <row r="613" spans="5:25" x14ac:dyDescent="0.25">
      <c r="E613" s="95"/>
      <c r="F613" s="95"/>
      <c r="G613" s="105"/>
      <c r="V613" s="24"/>
      <c r="Y613" s="44">
        <f t="shared" si="1098"/>
        <v>0</v>
      </c>
    </row>
    <row r="614" spans="5:25" x14ac:dyDescent="0.25">
      <c r="E614" s="95"/>
      <c r="F614" s="95"/>
      <c r="G614" s="105"/>
      <c r="V614" s="24"/>
      <c r="Y614" s="44">
        <f t="shared" si="1098"/>
        <v>0</v>
      </c>
    </row>
    <row r="615" spans="5:25" x14ac:dyDescent="0.25">
      <c r="E615" s="95"/>
      <c r="F615" s="95"/>
      <c r="G615" s="105"/>
      <c r="V615" s="24"/>
      <c r="Y615" s="44">
        <f t="shared" si="1098"/>
        <v>0</v>
      </c>
    </row>
    <row r="616" spans="5:25" x14ac:dyDescent="0.25">
      <c r="E616" s="95"/>
      <c r="F616" s="95"/>
      <c r="G616" s="105"/>
      <c r="V616" s="24"/>
      <c r="Y616" s="44">
        <f t="shared" si="1098"/>
        <v>0</v>
      </c>
    </row>
    <row r="617" spans="5:25" x14ac:dyDescent="0.25">
      <c r="E617" s="95"/>
      <c r="F617" s="95"/>
      <c r="G617" s="105"/>
      <c r="V617" s="24"/>
      <c r="Y617" s="44">
        <f t="shared" si="1098"/>
        <v>0</v>
      </c>
    </row>
    <row r="618" spans="5:25" x14ac:dyDescent="0.25">
      <c r="E618" s="95"/>
      <c r="F618" s="95"/>
      <c r="G618" s="105"/>
      <c r="V618" s="24"/>
      <c r="Y618" s="44">
        <f t="shared" si="1098"/>
        <v>0</v>
      </c>
    </row>
    <row r="619" spans="5:25" x14ac:dyDescent="0.25">
      <c r="E619" s="95"/>
      <c r="F619" s="95"/>
      <c r="G619" s="105"/>
      <c r="V619" s="24"/>
      <c r="Y619" s="44">
        <f t="shared" si="1098"/>
        <v>0</v>
      </c>
    </row>
    <row r="620" spans="5:25" x14ac:dyDescent="0.25">
      <c r="E620" s="95"/>
      <c r="F620" s="95"/>
      <c r="G620" s="105"/>
      <c r="V620" s="24"/>
      <c r="Y620" s="44">
        <f t="shared" si="1098"/>
        <v>0</v>
      </c>
    </row>
    <row r="621" spans="5:25" x14ac:dyDescent="0.25">
      <c r="E621" s="95"/>
      <c r="F621" s="95"/>
      <c r="G621" s="105"/>
      <c r="V621" s="24"/>
      <c r="Y621" s="44">
        <f t="shared" si="1098"/>
        <v>0</v>
      </c>
    </row>
    <row r="622" spans="5:25" x14ac:dyDescent="0.25">
      <c r="E622" s="95"/>
      <c r="F622" s="95"/>
      <c r="G622" s="105"/>
      <c r="V622" s="24"/>
      <c r="Y622" s="44">
        <f t="shared" si="1098"/>
        <v>0</v>
      </c>
    </row>
    <row r="623" spans="5:25" x14ac:dyDescent="0.25">
      <c r="E623" s="95"/>
      <c r="F623" s="95"/>
      <c r="G623" s="105"/>
      <c r="V623" s="24"/>
      <c r="Y623" s="44">
        <f t="shared" si="1098"/>
        <v>0</v>
      </c>
    </row>
    <row r="624" spans="5:25" x14ac:dyDescent="0.25">
      <c r="E624" s="95"/>
      <c r="F624" s="95"/>
      <c r="G624" s="105"/>
      <c r="V624" s="24"/>
      <c r="Y624" s="44">
        <f t="shared" si="1098"/>
        <v>0</v>
      </c>
    </row>
    <row r="625" spans="5:25" x14ac:dyDescent="0.25">
      <c r="E625" s="95"/>
      <c r="F625" s="95"/>
      <c r="G625" s="105"/>
      <c r="V625" s="24"/>
      <c r="Y625" s="44">
        <f t="shared" si="1098"/>
        <v>0</v>
      </c>
    </row>
    <row r="626" spans="5:25" x14ac:dyDescent="0.25">
      <c r="E626" s="95"/>
      <c r="F626" s="95"/>
      <c r="G626" s="105"/>
      <c r="V626" s="24"/>
      <c r="Y626" s="44">
        <f t="shared" si="1098"/>
        <v>0</v>
      </c>
    </row>
    <row r="627" spans="5:25" x14ac:dyDescent="0.25">
      <c r="E627" s="95"/>
      <c r="F627" s="95"/>
      <c r="G627" s="105"/>
      <c r="V627" s="24"/>
      <c r="Y627" s="44">
        <f t="shared" si="1098"/>
        <v>0</v>
      </c>
    </row>
    <row r="628" spans="5:25" x14ac:dyDescent="0.25">
      <c r="E628" s="95"/>
      <c r="F628" s="95"/>
      <c r="G628" s="105"/>
      <c r="V628" s="24"/>
      <c r="Y628" s="44">
        <f t="shared" si="1098"/>
        <v>0</v>
      </c>
    </row>
    <row r="629" spans="5:25" x14ac:dyDescent="0.25">
      <c r="E629" s="95"/>
      <c r="F629" s="95"/>
      <c r="G629" s="105"/>
      <c r="V629" s="24"/>
      <c r="Y629" s="44">
        <f t="shared" si="1098"/>
        <v>0</v>
      </c>
    </row>
    <row r="630" spans="5:25" x14ac:dyDescent="0.25">
      <c r="E630" s="95"/>
      <c r="F630" s="95"/>
      <c r="G630" s="105"/>
      <c r="V630" s="24"/>
      <c r="Y630" s="44">
        <f t="shared" si="1098"/>
        <v>0</v>
      </c>
    </row>
    <row r="631" spans="5:25" x14ac:dyDescent="0.25">
      <c r="E631" s="95"/>
      <c r="F631" s="95"/>
      <c r="G631" s="105"/>
      <c r="V631" s="24"/>
      <c r="Y631" s="44">
        <f t="shared" si="1098"/>
        <v>0</v>
      </c>
    </row>
    <row r="632" spans="5:25" x14ac:dyDescent="0.25">
      <c r="E632" s="95"/>
      <c r="F632" s="95"/>
      <c r="G632" s="105"/>
      <c r="V632" s="24"/>
      <c r="Y632" s="44">
        <f t="shared" si="1098"/>
        <v>0</v>
      </c>
    </row>
    <row r="633" spans="5:25" x14ac:dyDescent="0.25">
      <c r="E633" s="95"/>
      <c r="F633" s="95"/>
      <c r="G633" s="105"/>
      <c r="V633" s="24"/>
      <c r="Y633" s="44">
        <f t="shared" si="1098"/>
        <v>0</v>
      </c>
    </row>
    <row r="634" spans="5:25" x14ac:dyDescent="0.25">
      <c r="E634" s="95"/>
      <c r="F634" s="95"/>
      <c r="G634" s="105"/>
      <c r="V634" s="24"/>
      <c r="Y634" s="44">
        <f t="shared" si="1098"/>
        <v>0</v>
      </c>
    </row>
    <row r="635" spans="5:25" x14ac:dyDescent="0.25">
      <c r="E635" s="95"/>
      <c r="F635" s="95"/>
      <c r="G635" s="105"/>
      <c r="V635" s="24"/>
      <c r="Y635" s="44">
        <f t="shared" ref="Y635:Y698" si="1099">SUM(I635:S635)-H635</f>
        <v>0</v>
      </c>
    </row>
    <row r="636" spans="5:25" x14ac:dyDescent="0.25">
      <c r="E636" s="95"/>
      <c r="F636" s="95"/>
      <c r="G636" s="105"/>
      <c r="V636" s="24"/>
      <c r="Y636" s="44">
        <f t="shared" si="1099"/>
        <v>0</v>
      </c>
    </row>
    <row r="637" spans="5:25" x14ac:dyDescent="0.25">
      <c r="E637" s="95"/>
      <c r="F637" s="95"/>
      <c r="G637" s="105"/>
      <c r="V637" s="24"/>
      <c r="Y637" s="44">
        <f t="shared" si="1099"/>
        <v>0</v>
      </c>
    </row>
    <row r="638" spans="5:25" x14ac:dyDescent="0.25">
      <c r="E638" s="95"/>
      <c r="F638" s="95"/>
      <c r="G638" s="105"/>
      <c r="V638" s="24"/>
      <c r="Y638" s="44">
        <f t="shared" si="1099"/>
        <v>0</v>
      </c>
    </row>
    <row r="639" spans="5:25" x14ac:dyDescent="0.25">
      <c r="E639" s="95"/>
      <c r="F639" s="95"/>
      <c r="G639" s="105"/>
      <c r="V639" s="24"/>
      <c r="Y639" s="44">
        <f t="shared" si="1099"/>
        <v>0</v>
      </c>
    </row>
    <row r="640" spans="5:25" x14ac:dyDescent="0.25">
      <c r="E640" s="95"/>
      <c r="F640" s="95"/>
      <c r="G640" s="105"/>
      <c r="V640" s="24"/>
      <c r="Y640" s="44">
        <f t="shared" si="1099"/>
        <v>0</v>
      </c>
    </row>
    <row r="641" spans="5:25" x14ac:dyDescent="0.25">
      <c r="E641" s="95"/>
      <c r="F641" s="95"/>
      <c r="G641" s="105"/>
      <c r="V641" s="24"/>
      <c r="Y641" s="44">
        <f t="shared" si="1099"/>
        <v>0</v>
      </c>
    </row>
    <row r="642" spans="5:25" x14ac:dyDescent="0.25">
      <c r="E642" s="95"/>
      <c r="F642" s="95"/>
      <c r="G642" s="105"/>
      <c r="V642" s="24"/>
      <c r="Y642" s="44">
        <f t="shared" si="1099"/>
        <v>0</v>
      </c>
    </row>
    <row r="643" spans="5:25" x14ac:dyDescent="0.25">
      <c r="E643" s="95"/>
      <c r="F643" s="95"/>
      <c r="G643" s="105"/>
      <c r="V643" s="24"/>
      <c r="Y643" s="44">
        <f t="shared" si="1099"/>
        <v>0</v>
      </c>
    </row>
    <row r="644" spans="5:25" x14ac:dyDescent="0.25">
      <c r="E644" s="95"/>
      <c r="F644" s="95"/>
      <c r="G644" s="105"/>
      <c r="V644" s="24"/>
      <c r="Y644" s="44">
        <f t="shared" si="1099"/>
        <v>0</v>
      </c>
    </row>
    <row r="645" spans="5:25" x14ac:dyDescent="0.25">
      <c r="E645" s="95"/>
      <c r="F645" s="95"/>
      <c r="G645" s="105"/>
      <c r="V645" s="24"/>
      <c r="Y645" s="44">
        <f t="shared" si="1099"/>
        <v>0</v>
      </c>
    </row>
    <row r="646" spans="5:25" x14ac:dyDescent="0.25">
      <c r="E646" s="95"/>
      <c r="F646" s="95"/>
      <c r="G646" s="105"/>
      <c r="V646" s="24"/>
      <c r="Y646" s="44">
        <f t="shared" si="1099"/>
        <v>0</v>
      </c>
    </row>
    <row r="647" spans="5:25" x14ac:dyDescent="0.25">
      <c r="E647" s="95"/>
      <c r="F647" s="95"/>
      <c r="G647" s="105"/>
      <c r="V647" s="24"/>
      <c r="Y647" s="44">
        <f t="shared" si="1099"/>
        <v>0</v>
      </c>
    </row>
    <row r="648" spans="5:25" x14ac:dyDescent="0.25">
      <c r="E648" s="82"/>
      <c r="F648" s="82"/>
      <c r="G648" s="105"/>
      <c r="V648" s="24"/>
      <c r="Y648" s="44">
        <f t="shared" si="1099"/>
        <v>0</v>
      </c>
    </row>
    <row r="649" spans="5:25" x14ac:dyDescent="0.25">
      <c r="E649" s="82"/>
      <c r="F649" s="82"/>
      <c r="G649" s="105"/>
      <c r="V649" s="24"/>
      <c r="Y649" s="44">
        <f t="shared" si="1099"/>
        <v>0</v>
      </c>
    </row>
    <row r="650" spans="5:25" x14ac:dyDescent="0.25">
      <c r="E650" s="82"/>
      <c r="F650" s="82"/>
      <c r="G650" s="105"/>
      <c r="V650" s="24"/>
      <c r="Y650" s="44">
        <f t="shared" si="1099"/>
        <v>0</v>
      </c>
    </row>
    <row r="651" spans="5:25" x14ac:dyDescent="0.25">
      <c r="E651" s="82"/>
      <c r="F651" s="82"/>
      <c r="G651" s="105"/>
      <c r="V651" s="24"/>
      <c r="Y651" s="44">
        <f t="shared" si="1099"/>
        <v>0</v>
      </c>
    </row>
    <row r="652" spans="5:25" x14ac:dyDescent="0.25">
      <c r="E652" s="82"/>
      <c r="F652" s="82"/>
      <c r="G652" s="105"/>
      <c r="V652" s="24"/>
      <c r="Y652" s="44">
        <f t="shared" si="1099"/>
        <v>0</v>
      </c>
    </row>
    <row r="653" spans="5:25" x14ac:dyDescent="0.25">
      <c r="E653" s="82"/>
      <c r="F653" s="82"/>
      <c r="G653" s="105"/>
      <c r="V653" s="24"/>
      <c r="Y653" s="44">
        <f t="shared" si="1099"/>
        <v>0</v>
      </c>
    </row>
    <row r="654" spans="5:25" x14ac:dyDescent="0.25">
      <c r="E654" s="82"/>
      <c r="F654" s="82"/>
      <c r="G654" s="105"/>
      <c r="V654" s="24"/>
      <c r="Y654" s="44">
        <f t="shared" si="1099"/>
        <v>0</v>
      </c>
    </row>
    <row r="655" spans="5:25" x14ac:dyDescent="0.25">
      <c r="E655" s="82"/>
      <c r="F655" s="82"/>
      <c r="G655" s="105"/>
      <c r="V655" s="24"/>
      <c r="Y655" s="44">
        <f t="shared" si="1099"/>
        <v>0</v>
      </c>
    </row>
    <row r="656" spans="5:25" x14ac:dyDescent="0.25">
      <c r="E656" s="82"/>
      <c r="F656" s="82"/>
      <c r="G656" s="105"/>
      <c r="V656" s="24"/>
      <c r="Y656" s="44">
        <f t="shared" si="1099"/>
        <v>0</v>
      </c>
    </row>
    <row r="657" spans="5:25" x14ac:dyDescent="0.25">
      <c r="E657" s="82"/>
      <c r="F657" s="82"/>
      <c r="G657" s="105"/>
      <c r="V657" s="24"/>
      <c r="Y657" s="44">
        <f t="shared" si="1099"/>
        <v>0</v>
      </c>
    </row>
    <row r="658" spans="5:25" x14ac:dyDescent="0.25">
      <c r="E658" s="82"/>
      <c r="F658" s="82"/>
      <c r="G658" s="105"/>
      <c r="V658" s="24"/>
      <c r="Y658" s="44">
        <f t="shared" si="1099"/>
        <v>0</v>
      </c>
    </row>
    <row r="659" spans="5:25" x14ac:dyDescent="0.25">
      <c r="E659" s="82"/>
      <c r="F659" s="82"/>
      <c r="G659" s="105"/>
      <c r="V659" s="24"/>
      <c r="Y659" s="44">
        <f t="shared" si="1099"/>
        <v>0</v>
      </c>
    </row>
    <row r="660" spans="5:25" x14ac:dyDescent="0.25">
      <c r="E660" s="82"/>
      <c r="F660" s="82"/>
      <c r="G660" s="105"/>
      <c r="V660" s="24"/>
      <c r="Y660" s="44">
        <f t="shared" si="1099"/>
        <v>0</v>
      </c>
    </row>
    <row r="661" spans="5:25" x14ac:dyDescent="0.25">
      <c r="E661" s="82"/>
      <c r="F661" s="82"/>
      <c r="G661" s="105"/>
      <c r="V661" s="24"/>
      <c r="Y661" s="44">
        <f t="shared" si="1099"/>
        <v>0</v>
      </c>
    </row>
    <row r="662" spans="5:25" x14ac:dyDescent="0.25">
      <c r="E662" s="82"/>
      <c r="F662" s="82"/>
      <c r="G662" s="105"/>
      <c r="V662" s="24"/>
      <c r="Y662" s="44">
        <f t="shared" si="1099"/>
        <v>0</v>
      </c>
    </row>
    <row r="663" spans="5:25" x14ac:dyDescent="0.25">
      <c r="E663" s="82"/>
      <c r="F663" s="82"/>
      <c r="G663" s="105"/>
      <c r="V663" s="24"/>
      <c r="Y663" s="44">
        <f t="shared" si="1099"/>
        <v>0</v>
      </c>
    </row>
    <row r="664" spans="5:25" x14ac:dyDescent="0.25">
      <c r="E664" s="82"/>
      <c r="F664" s="82"/>
      <c r="G664" s="105"/>
      <c r="V664" s="24"/>
      <c r="Y664" s="44">
        <f t="shared" si="1099"/>
        <v>0</v>
      </c>
    </row>
    <row r="665" spans="5:25" x14ac:dyDescent="0.25">
      <c r="E665" s="82"/>
      <c r="F665" s="82"/>
      <c r="G665" s="105"/>
      <c r="V665" s="24"/>
      <c r="Y665" s="44">
        <f t="shared" si="1099"/>
        <v>0</v>
      </c>
    </row>
    <row r="666" spans="5:25" x14ac:dyDescent="0.25">
      <c r="E666" s="82"/>
      <c r="F666" s="82"/>
      <c r="G666" s="105"/>
      <c r="V666" s="24"/>
      <c r="Y666" s="44">
        <f t="shared" si="1099"/>
        <v>0</v>
      </c>
    </row>
    <row r="667" spans="5:25" x14ac:dyDescent="0.25">
      <c r="E667" s="82"/>
      <c r="F667" s="82"/>
      <c r="G667" s="105"/>
      <c r="V667" s="24"/>
      <c r="Y667" s="44">
        <f t="shared" si="1099"/>
        <v>0</v>
      </c>
    </row>
    <row r="668" spans="5:25" x14ac:dyDescent="0.25">
      <c r="E668" s="82"/>
      <c r="F668" s="82"/>
      <c r="G668" s="105"/>
      <c r="V668" s="24"/>
      <c r="Y668" s="44">
        <f t="shared" si="1099"/>
        <v>0</v>
      </c>
    </row>
    <row r="669" spans="5:25" x14ac:dyDescent="0.25">
      <c r="E669" s="82"/>
      <c r="F669" s="82"/>
      <c r="G669" s="105"/>
      <c r="V669" s="24"/>
      <c r="Y669" s="44">
        <f t="shared" si="1099"/>
        <v>0</v>
      </c>
    </row>
    <row r="670" spans="5:25" x14ac:dyDescent="0.25">
      <c r="E670" s="82"/>
      <c r="F670" s="82"/>
      <c r="G670" s="105"/>
      <c r="V670" s="24"/>
      <c r="Y670" s="44">
        <f t="shared" si="1099"/>
        <v>0</v>
      </c>
    </row>
    <row r="671" spans="5:25" x14ac:dyDescent="0.25">
      <c r="E671" s="82"/>
      <c r="F671" s="82"/>
      <c r="G671" s="105"/>
      <c r="V671" s="24"/>
      <c r="Y671" s="44">
        <f t="shared" si="1099"/>
        <v>0</v>
      </c>
    </row>
    <row r="672" spans="5:25" x14ac:dyDescent="0.25">
      <c r="E672" s="82"/>
      <c r="F672" s="82"/>
      <c r="G672" s="105"/>
      <c r="V672" s="24"/>
      <c r="Y672" s="44">
        <f t="shared" si="1099"/>
        <v>0</v>
      </c>
    </row>
    <row r="673" spans="5:25" x14ac:dyDescent="0.25">
      <c r="E673" s="82"/>
      <c r="F673" s="82"/>
      <c r="G673" s="105"/>
      <c r="V673" s="24"/>
      <c r="Y673" s="44">
        <f t="shared" si="1099"/>
        <v>0</v>
      </c>
    </row>
    <row r="674" spans="5:25" x14ac:dyDescent="0.25">
      <c r="E674" s="82"/>
      <c r="F674" s="82"/>
      <c r="G674" s="105"/>
      <c r="V674" s="24"/>
      <c r="Y674" s="44">
        <f t="shared" si="1099"/>
        <v>0</v>
      </c>
    </row>
    <row r="675" spans="5:25" x14ac:dyDescent="0.25">
      <c r="E675" s="82"/>
      <c r="F675" s="82"/>
      <c r="G675" s="105"/>
      <c r="V675" s="24"/>
      <c r="Y675" s="44">
        <f t="shared" si="1099"/>
        <v>0</v>
      </c>
    </row>
    <row r="676" spans="5:25" x14ac:dyDescent="0.25">
      <c r="E676" s="82"/>
      <c r="F676" s="82"/>
      <c r="G676" s="105"/>
      <c r="V676" s="24"/>
      <c r="Y676" s="44">
        <f t="shared" si="1099"/>
        <v>0</v>
      </c>
    </row>
    <row r="677" spans="5:25" x14ac:dyDescent="0.25">
      <c r="E677" s="82"/>
      <c r="F677" s="82"/>
      <c r="G677" s="105"/>
      <c r="V677" s="24"/>
      <c r="Y677" s="44">
        <f t="shared" si="1099"/>
        <v>0</v>
      </c>
    </row>
    <row r="678" spans="5:25" x14ac:dyDescent="0.25">
      <c r="E678" s="82"/>
      <c r="F678" s="82"/>
      <c r="G678" s="105"/>
      <c r="V678" s="24"/>
      <c r="Y678" s="44">
        <f t="shared" si="1099"/>
        <v>0</v>
      </c>
    </row>
    <row r="679" spans="5:25" x14ac:dyDescent="0.25">
      <c r="E679" s="82"/>
      <c r="F679" s="82"/>
      <c r="G679" s="105"/>
      <c r="V679" s="24"/>
      <c r="Y679" s="44">
        <f t="shared" si="1099"/>
        <v>0</v>
      </c>
    </row>
    <row r="680" spans="5:25" x14ac:dyDescent="0.25">
      <c r="E680" s="82"/>
      <c r="F680" s="82"/>
      <c r="G680" s="105"/>
      <c r="V680" s="24"/>
      <c r="Y680" s="44">
        <f t="shared" si="1099"/>
        <v>0</v>
      </c>
    </row>
    <row r="681" spans="5:25" x14ac:dyDescent="0.25">
      <c r="E681" s="82"/>
      <c r="F681" s="82"/>
      <c r="G681" s="105"/>
      <c r="V681" s="24"/>
      <c r="Y681" s="44">
        <f t="shared" si="1099"/>
        <v>0</v>
      </c>
    </row>
    <row r="682" spans="5:25" x14ac:dyDescent="0.25">
      <c r="E682" s="82"/>
      <c r="F682" s="82"/>
      <c r="G682" s="105"/>
      <c r="V682" s="24"/>
      <c r="Y682" s="44">
        <f t="shared" si="1099"/>
        <v>0</v>
      </c>
    </row>
    <row r="683" spans="5:25" x14ac:dyDescent="0.25">
      <c r="E683" s="82"/>
      <c r="F683" s="82"/>
      <c r="G683" s="105"/>
      <c r="V683" s="24"/>
      <c r="Y683" s="44">
        <f t="shared" si="1099"/>
        <v>0</v>
      </c>
    </row>
    <row r="684" spans="5:25" x14ac:dyDescent="0.25">
      <c r="E684" s="82"/>
      <c r="F684" s="82"/>
      <c r="G684" s="105"/>
      <c r="V684" s="24"/>
      <c r="Y684" s="44">
        <f t="shared" si="1099"/>
        <v>0</v>
      </c>
    </row>
    <row r="685" spans="5:25" x14ac:dyDescent="0.25">
      <c r="E685" s="82"/>
      <c r="F685" s="82"/>
      <c r="G685" s="105"/>
      <c r="V685" s="24"/>
      <c r="Y685" s="44">
        <f t="shared" si="1099"/>
        <v>0</v>
      </c>
    </row>
    <row r="686" spans="5:25" x14ac:dyDescent="0.25">
      <c r="E686" s="82"/>
      <c r="F686" s="82"/>
      <c r="G686" s="105"/>
      <c r="V686" s="24"/>
      <c r="Y686" s="44">
        <f t="shared" si="1099"/>
        <v>0</v>
      </c>
    </row>
    <row r="687" spans="5:25" x14ac:dyDescent="0.25">
      <c r="E687" s="82"/>
      <c r="F687" s="82"/>
      <c r="G687" s="105"/>
      <c r="V687" s="24"/>
      <c r="Y687" s="44">
        <f t="shared" si="1099"/>
        <v>0</v>
      </c>
    </row>
    <row r="688" spans="5:25" x14ac:dyDescent="0.25">
      <c r="E688" s="82"/>
      <c r="F688" s="82"/>
      <c r="G688" s="105"/>
      <c r="V688" s="24"/>
      <c r="Y688" s="44">
        <f t="shared" si="1099"/>
        <v>0</v>
      </c>
    </row>
    <row r="689" spans="5:25" x14ac:dyDescent="0.25">
      <c r="E689" s="82"/>
      <c r="F689" s="82"/>
      <c r="G689" s="105"/>
      <c r="V689" s="24"/>
      <c r="Y689" s="44">
        <f t="shared" si="1099"/>
        <v>0</v>
      </c>
    </row>
    <row r="690" spans="5:25" x14ac:dyDescent="0.25">
      <c r="E690" s="82"/>
      <c r="F690" s="82"/>
      <c r="G690" s="105"/>
      <c r="V690" s="24"/>
      <c r="Y690" s="44">
        <f t="shared" si="1099"/>
        <v>0</v>
      </c>
    </row>
    <row r="691" spans="5:25" x14ac:dyDescent="0.25">
      <c r="E691" s="82"/>
      <c r="F691" s="82"/>
      <c r="G691" s="105"/>
      <c r="V691" s="24"/>
      <c r="Y691" s="44">
        <f t="shared" si="1099"/>
        <v>0</v>
      </c>
    </row>
    <row r="692" spans="5:25" x14ac:dyDescent="0.25">
      <c r="E692" s="82"/>
      <c r="F692" s="82"/>
      <c r="G692" s="105"/>
      <c r="V692" s="24"/>
      <c r="Y692" s="44">
        <f t="shared" si="1099"/>
        <v>0</v>
      </c>
    </row>
    <row r="693" spans="5:25" x14ac:dyDescent="0.25">
      <c r="E693" s="82"/>
      <c r="F693" s="82"/>
      <c r="G693" s="105"/>
      <c r="V693" s="24"/>
      <c r="Y693" s="44">
        <f t="shared" si="1099"/>
        <v>0</v>
      </c>
    </row>
    <row r="694" spans="5:25" x14ac:dyDescent="0.25">
      <c r="E694" s="82"/>
      <c r="F694" s="82"/>
      <c r="G694" s="105"/>
      <c r="V694" s="24"/>
      <c r="Y694" s="44">
        <f t="shared" si="1099"/>
        <v>0</v>
      </c>
    </row>
    <row r="695" spans="5:25" x14ac:dyDescent="0.25">
      <c r="E695" s="82"/>
      <c r="F695" s="82"/>
      <c r="G695" s="105"/>
      <c r="V695" s="24"/>
      <c r="Y695" s="44">
        <f t="shared" si="1099"/>
        <v>0</v>
      </c>
    </row>
    <row r="696" spans="5:25" x14ac:dyDescent="0.25">
      <c r="E696" s="82"/>
      <c r="F696" s="82"/>
      <c r="G696" s="105"/>
      <c r="V696" s="24"/>
      <c r="Y696" s="44">
        <f t="shared" si="1099"/>
        <v>0</v>
      </c>
    </row>
    <row r="697" spans="5:25" x14ac:dyDescent="0.25">
      <c r="E697" s="82"/>
      <c r="F697" s="82"/>
      <c r="G697" s="105"/>
      <c r="V697" s="24"/>
      <c r="Y697" s="44">
        <f t="shared" si="1099"/>
        <v>0</v>
      </c>
    </row>
    <row r="698" spans="5:25" x14ac:dyDescent="0.25">
      <c r="E698" s="82"/>
      <c r="F698" s="82"/>
      <c r="G698" s="105"/>
      <c r="Y698" s="44">
        <f t="shared" si="1099"/>
        <v>0</v>
      </c>
    </row>
    <row r="699" spans="5:25" x14ac:dyDescent="0.25">
      <c r="E699" s="82"/>
      <c r="F699" s="82"/>
      <c r="G699" s="105"/>
      <c r="Y699" s="44">
        <f t="shared" ref="Y699:Y762" si="1100">SUM(I699:S699)-H699</f>
        <v>0</v>
      </c>
    </row>
    <row r="700" spans="5:25" x14ac:dyDescent="0.25">
      <c r="E700" s="82"/>
      <c r="F700" s="82"/>
      <c r="G700" s="105"/>
      <c r="Y700" s="44">
        <f t="shared" si="1100"/>
        <v>0</v>
      </c>
    </row>
    <row r="701" spans="5:25" x14ac:dyDescent="0.25">
      <c r="E701" s="82"/>
      <c r="F701" s="82"/>
      <c r="G701" s="105"/>
      <c r="Y701" s="44">
        <f t="shared" si="1100"/>
        <v>0</v>
      </c>
    </row>
    <row r="702" spans="5:25" x14ac:dyDescent="0.25">
      <c r="E702" s="82"/>
      <c r="F702" s="82"/>
      <c r="G702" s="105"/>
      <c r="Y702" s="44">
        <f t="shared" si="1100"/>
        <v>0</v>
      </c>
    </row>
    <row r="703" spans="5:25" x14ac:dyDescent="0.25">
      <c r="E703" s="82"/>
      <c r="F703" s="82"/>
      <c r="G703" s="105"/>
      <c r="Y703" s="44">
        <f t="shared" si="1100"/>
        <v>0</v>
      </c>
    </row>
    <row r="704" spans="5:25" x14ac:dyDescent="0.25">
      <c r="E704" s="82"/>
      <c r="F704" s="82"/>
      <c r="G704" s="105"/>
      <c r="Y704" s="44">
        <f t="shared" si="1100"/>
        <v>0</v>
      </c>
    </row>
    <row r="705" spans="5:25" x14ac:dyDescent="0.25">
      <c r="E705" s="82"/>
      <c r="F705" s="82"/>
      <c r="G705" s="105"/>
      <c r="Y705" s="44">
        <f t="shared" si="1100"/>
        <v>0</v>
      </c>
    </row>
    <row r="706" spans="5:25" x14ac:dyDescent="0.25">
      <c r="E706" s="82"/>
      <c r="F706" s="82"/>
      <c r="G706" s="105"/>
      <c r="Y706" s="44">
        <f t="shared" si="1100"/>
        <v>0</v>
      </c>
    </row>
    <row r="707" spans="5:25" x14ac:dyDescent="0.25">
      <c r="E707" s="82"/>
      <c r="F707" s="82"/>
      <c r="G707" s="105"/>
      <c r="Y707" s="44">
        <f t="shared" si="1100"/>
        <v>0</v>
      </c>
    </row>
    <row r="708" spans="5:25" x14ac:dyDescent="0.25">
      <c r="E708" s="82"/>
      <c r="F708" s="82"/>
      <c r="G708" s="105"/>
      <c r="Y708" s="44">
        <f t="shared" si="1100"/>
        <v>0</v>
      </c>
    </row>
    <row r="709" spans="5:25" x14ac:dyDescent="0.25">
      <c r="E709" s="82"/>
      <c r="F709" s="82"/>
      <c r="G709" s="105"/>
      <c r="Y709" s="44">
        <f t="shared" si="1100"/>
        <v>0</v>
      </c>
    </row>
    <row r="710" spans="5:25" x14ac:dyDescent="0.25">
      <c r="E710" s="82"/>
      <c r="F710" s="82"/>
      <c r="G710" s="105"/>
      <c r="Y710" s="44">
        <f t="shared" si="1100"/>
        <v>0</v>
      </c>
    </row>
    <row r="711" spans="5:25" x14ac:dyDescent="0.25">
      <c r="E711" s="82"/>
      <c r="F711" s="82"/>
      <c r="G711" s="105"/>
      <c r="Y711" s="44">
        <f t="shared" si="1100"/>
        <v>0</v>
      </c>
    </row>
    <row r="712" spans="5:25" x14ac:dyDescent="0.25">
      <c r="E712" s="82"/>
      <c r="F712" s="82"/>
      <c r="G712" s="105"/>
      <c r="Y712" s="44">
        <f t="shared" si="1100"/>
        <v>0</v>
      </c>
    </row>
    <row r="713" spans="5:25" x14ac:dyDescent="0.25">
      <c r="E713" s="82"/>
      <c r="F713" s="82"/>
      <c r="G713" s="105"/>
      <c r="Y713" s="44">
        <f t="shared" si="1100"/>
        <v>0</v>
      </c>
    </row>
    <row r="714" spans="5:25" x14ac:dyDescent="0.25">
      <c r="E714" s="82"/>
      <c r="F714" s="82"/>
      <c r="G714" s="105"/>
      <c r="Y714" s="44">
        <f t="shared" si="1100"/>
        <v>0</v>
      </c>
    </row>
    <row r="715" spans="5:25" x14ac:dyDescent="0.25">
      <c r="E715" s="82"/>
      <c r="F715" s="82"/>
      <c r="G715" s="105"/>
      <c r="Y715" s="44">
        <f t="shared" si="1100"/>
        <v>0</v>
      </c>
    </row>
    <row r="716" spans="5:25" x14ac:dyDescent="0.25">
      <c r="E716" s="82"/>
      <c r="F716" s="82"/>
      <c r="G716" s="105"/>
      <c r="Y716" s="44">
        <f t="shared" si="1100"/>
        <v>0</v>
      </c>
    </row>
    <row r="717" spans="5:25" x14ac:dyDescent="0.25">
      <c r="E717" s="82"/>
      <c r="F717" s="82"/>
      <c r="G717" s="105"/>
      <c r="Y717" s="44">
        <f t="shared" si="1100"/>
        <v>0</v>
      </c>
    </row>
    <row r="718" spans="5:25" x14ac:dyDescent="0.25">
      <c r="E718" s="82"/>
      <c r="F718" s="82"/>
      <c r="G718" s="105"/>
      <c r="Y718" s="44">
        <f t="shared" si="1100"/>
        <v>0</v>
      </c>
    </row>
    <row r="719" spans="5:25" x14ac:dyDescent="0.25">
      <c r="E719" s="82"/>
      <c r="F719" s="82"/>
      <c r="G719" s="105"/>
      <c r="Y719" s="44">
        <f t="shared" si="1100"/>
        <v>0</v>
      </c>
    </row>
    <row r="720" spans="5:25" x14ac:dyDescent="0.25">
      <c r="E720" s="82"/>
      <c r="F720" s="82"/>
      <c r="G720" s="105"/>
      <c r="Y720" s="44">
        <f t="shared" si="1100"/>
        <v>0</v>
      </c>
    </row>
    <row r="721" spans="5:25" x14ac:dyDescent="0.25">
      <c r="E721" s="82"/>
      <c r="F721" s="82"/>
      <c r="G721" s="105"/>
      <c r="Y721" s="44">
        <f t="shared" si="1100"/>
        <v>0</v>
      </c>
    </row>
    <row r="722" spans="5:25" x14ac:dyDescent="0.25">
      <c r="E722" s="82"/>
      <c r="F722" s="82"/>
      <c r="G722" s="105"/>
      <c r="Y722" s="44">
        <f t="shared" si="1100"/>
        <v>0</v>
      </c>
    </row>
    <row r="723" spans="5:25" x14ac:dyDescent="0.25">
      <c r="E723" s="82"/>
      <c r="F723" s="82"/>
      <c r="G723" s="105"/>
      <c r="Y723" s="44">
        <f t="shared" si="1100"/>
        <v>0</v>
      </c>
    </row>
    <row r="724" spans="5:25" x14ac:dyDescent="0.25">
      <c r="E724" s="82"/>
      <c r="F724" s="82"/>
      <c r="G724" s="105"/>
      <c r="Y724" s="44">
        <f t="shared" si="1100"/>
        <v>0</v>
      </c>
    </row>
    <row r="725" spans="5:25" x14ac:dyDescent="0.25">
      <c r="E725" s="82"/>
      <c r="F725" s="82"/>
      <c r="G725" s="105"/>
      <c r="Y725" s="44">
        <f t="shared" si="1100"/>
        <v>0</v>
      </c>
    </row>
    <row r="726" spans="5:25" x14ac:dyDescent="0.25">
      <c r="E726" s="82"/>
      <c r="F726" s="82"/>
      <c r="G726" s="105"/>
      <c r="Y726" s="44">
        <f t="shared" si="1100"/>
        <v>0</v>
      </c>
    </row>
    <row r="727" spans="5:25" x14ac:dyDescent="0.25">
      <c r="E727" s="82"/>
      <c r="F727" s="82"/>
      <c r="G727" s="105"/>
      <c r="Y727" s="44">
        <f t="shared" si="1100"/>
        <v>0</v>
      </c>
    </row>
    <row r="728" spans="5:25" x14ac:dyDescent="0.25">
      <c r="E728" s="82"/>
      <c r="F728" s="82"/>
      <c r="G728" s="105"/>
      <c r="Y728" s="44">
        <f t="shared" si="1100"/>
        <v>0</v>
      </c>
    </row>
    <row r="729" spans="5:25" x14ac:dyDescent="0.25">
      <c r="E729" s="82"/>
      <c r="F729" s="82"/>
      <c r="G729" s="105"/>
      <c r="Y729" s="44">
        <f t="shared" si="1100"/>
        <v>0</v>
      </c>
    </row>
    <row r="730" spans="5:25" x14ac:dyDescent="0.25">
      <c r="E730" s="82"/>
      <c r="F730" s="82"/>
      <c r="G730" s="105"/>
      <c r="Y730" s="44">
        <f t="shared" si="1100"/>
        <v>0</v>
      </c>
    </row>
    <row r="731" spans="5:25" x14ac:dyDescent="0.25">
      <c r="E731" s="82"/>
      <c r="F731" s="82"/>
      <c r="G731" s="105"/>
      <c r="Y731" s="44">
        <f t="shared" si="1100"/>
        <v>0</v>
      </c>
    </row>
    <row r="732" spans="5:25" x14ac:dyDescent="0.25">
      <c r="E732" s="82"/>
      <c r="F732" s="82"/>
      <c r="G732" s="105"/>
      <c r="Y732" s="44">
        <f t="shared" si="1100"/>
        <v>0</v>
      </c>
    </row>
    <row r="733" spans="5:25" x14ac:dyDescent="0.25">
      <c r="E733" s="82"/>
      <c r="F733" s="82"/>
      <c r="G733" s="105"/>
      <c r="Y733" s="44">
        <f t="shared" si="1100"/>
        <v>0</v>
      </c>
    </row>
    <row r="734" spans="5:25" x14ac:dyDescent="0.25">
      <c r="E734" s="82"/>
      <c r="F734" s="82"/>
      <c r="G734" s="105"/>
      <c r="Y734" s="44">
        <f t="shared" si="1100"/>
        <v>0</v>
      </c>
    </row>
    <row r="735" spans="5:25" x14ac:dyDescent="0.25">
      <c r="E735" s="82"/>
      <c r="F735" s="82"/>
      <c r="G735" s="105"/>
      <c r="Y735" s="44">
        <f t="shared" si="1100"/>
        <v>0</v>
      </c>
    </row>
    <row r="736" spans="5:25" x14ac:dyDescent="0.25">
      <c r="E736" s="82"/>
      <c r="F736" s="82"/>
      <c r="G736" s="105"/>
      <c r="Y736" s="44">
        <f t="shared" si="1100"/>
        <v>0</v>
      </c>
    </row>
    <row r="737" spans="5:25" x14ac:dyDescent="0.25">
      <c r="E737" s="82"/>
      <c r="F737" s="82"/>
      <c r="G737" s="105"/>
      <c r="Y737" s="44">
        <f t="shared" si="1100"/>
        <v>0</v>
      </c>
    </row>
    <row r="738" spans="5:25" x14ac:dyDescent="0.25">
      <c r="E738" s="82"/>
      <c r="F738" s="82"/>
      <c r="G738" s="105"/>
      <c r="Y738" s="44">
        <f t="shared" si="1100"/>
        <v>0</v>
      </c>
    </row>
    <row r="739" spans="5:25" x14ac:dyDescent="0.25">
      <c r="E739" s="82"/>
      <c r="F739" s="82"/>
      <c r="G739" s="105"/>
      <c r="Y739" s="44">
        <f t="shared" si="1100"/>
        <v>0</v>
      </c>
    </row>
    <row r="740" spans="5:25" x14ac:dyDescent="0.25">
      <c r="E740" s="82"/>
      <c r="F740" s="82"/>
      <c r="G740" s="105"/>
      <c r="Y740" s="44">
        <f t="shared" si="1100"/>
        <v>0</v>
      </c>
    </row>
    <row r="741" spans="5:25" x14ac:dyDescent="0.25">
      <c r="E741" s="82"/>
      <c r="F741" s="82"/>
      <c r="G741" s="105"/>
      <c r="Y741" s="44">
        <f t="shared" si="1100"/>
        <v>0</v>
      </c>
    </row>
    <row r="742" spans="5:25" x14ac:dyDescent="0.25">
      <c r="E742" s="82"/>
      <c r="F742" s="82"/>
      <c r="G742" s="105"/>
      <c r="Y742" s="44">
        <f t="shared" si="1100"/>
        <v>0</v>
      </c>
    </row>
    <row r="743" spans="5:25" x14ac:dyDescent="0.25">
      <c r="E743" s="82"/>
      <c r="F743" s="82"/>
      <c r="G743" s="105"/>
      <c r="Y743" s="44">
        <f t="shared" si="1100"/>
        <v>0</v>
      </c>
    </row>
    <row r="744" spans="5:25" x14ac:dyDescent="0.25">
      <c r="E744" s="82"/>
      <c r="F744" s="82"/>
      <c r="G744" s="105"/>
      <c r="Y744" s="44">
        <f t="shared" si="1100"/>
        <v>0</v>
      </c>
    </row>
    <row r="745" spans="5:25" x14ac:dyDescent="0.25">
      <c r="E745" s="82"/>
      <c r="F745" s="82"/>
      <c r="G745" s="105"/>
      <c r="Y745" s="44">
        <f t="shared" si="1100"/>
        <v>0</v>
      </c>
    </row>
    <row r="746" spans="5:25" x14ac:dyDescent="0.25">
      <c r="E746" s="82"/>
      <c r="F746" s="82"/>
      <c r="G746" s="105"/>
      <c r="Y746" s="44">
        <f t="shared" si="1100"/>
        <v>0</v>
      </c>
    </row>
    <row r="747" spans="5:25" x14ac:dyDescent="0.25">
      <c r="E747" s="82"/>
      <c r="F747" s="82"/>
      <c r="G747" s="105"/>
      <c r="Y747" s="44">
        <f t="shared" si="1100"/>
        <v>0</v>
      </c>
    </row>
    <row r="748" spans="5:25" x14ac:dyDescent="0.25">
      <c r="E748" s="82"/>
      <c r="F748" s="82"/>
      <c r="G748" s="105"/>
      <c r="Y748" s="44">
        <f t="shared" si="1100"/>
        <v>0</v>
      </c>
    </row>
    <row r="749" spans="5:25" x14ac:dyDescent="0.25">
      <c r="E749" s="82"/>
      <c r="F749" s="82"/>
      <c r="G749" s="105"/>
      <c r="Y749" s="44">
        <f t="shared" si="1100"/>
        <v>0</v>
      </c>
    </row>
    <row r="750" spans="5:25" x14ac:dyDescent="0.25">
      <c r="E750" s="82"/>
      <c r="F750" s="82"/>
      <c r="G750" s="105"/>
      <c r="Y750" s="44">
        <f t="shared" si="1100"/>
        <v>0</v>
      </c>
    </row>
    <row r="751" spans="5:25" x14ac:dyDescent="0.25">
      <c r="E751" s="82"/>
      <c r="F751" s="82"/>
      <c r="G751" s="105"/>
      <c r="Y751" s="44">
        <f t="shared" si="1100"/>
        <v>0</v>
      </c>
    </row>
    <row r="752" spans="5:25" x14ac:dyDescent="0.25">
      <c r="E752" s="82"/>
      <c r="F752" s="82"/>
      <c r="G752" s="105"/>
      <c r="Y752" s="44">
        <f t="shared" si="1100"/>
        <v>0</v>
      </c>
    </row>
    <row r="753" spans="5:25" x14ac:dyDescent="0.25">
      <c r="E753" s="82"/>
      <c r="F753" s="82"/>
      <c r="G753" s="105"/>
      <c r="Y753" s="44">
        <f t="shared" si="1100"/>
        <v>0</v>
      </c>
    </row>
    <row r="754" spans="5:25" x14ac:dyDescent="0.25">
      <c r="E754" s="82"/>
      <c r="F754" s="82"/>
      <c r="G754" s="105"/>
      <c r="Y754" s="44">
        <f t="shared" si="1100"/>
        <v>0</v>
      </c>
    </row>
    <row r="755" spans="5:25" x14ac:dyDescent="0.25">
      <c r="E755" s="82"/>
      <c r="F755" s="82"/>
      <c r="G755" s="105"/>
      <c r="Y755" s="44">
        <f t="shared" si="1100"/>
        <v>0</v>
      </c>
    </row>
    <row r="756" spans="5:25" x14ac:dyDescent="0.25">
      <c r="E756" s="82"/>
      <c r="F756" s="82"/>
      <c r="G756" s="105"/>
      <c r="Y756" s="44">
        <f t="shared" si="1100"/>
        <v>0</v>
      </c>
    </row>
    <row r="757" spans="5:25" x14ac:dyDescent="0.25">
      <c r="E757" s="82"/>
      <c r="F757" s="82"/>
      <c r="G757" s="105"/>
      <c r="Y757" s="44">
        <f t="shared" si="1100"/>
        <v>0</v>
      </c>
    </row>
    <row r="758" spans="5:25" x14ac:dyDescent="0.25">
      <c r="E758" s="82"/>
      <c r="F758" s="82"/>
      <c r="G758" s="105"/>
      <c r="Y758" s="44">
        <f t="shared" si="1100"/>
        <v>0</v>
      </c>
    </row>
    <row r="759" spans="5:25" x14ac:dyDescent="0.25">
      <c r="E759" s="82"/>
      <c r="F759" s="82"/>
      <c r="G759" s="105"/>
      <c r="Y759" s="44">
        <f t="shared" si="1100"/>
        <v>0</v>
      </c>
    </row>
    <row r="760" spans="5:25" x14ac:dyDescent="0.25">
      <c r="E760" s="82"/>
      <c r="F760" s="82"/>
      <c r="G760" s="105"/>
      <c r="Y760" s="44">
        <f t="shared" si="1100"/>
        <v>0</v>
      </c>
    </row>
    <row r="761" spans="5:25" x14ac:dyDescent="0.25">
      <c r="E761" s="82"/>
      <c r="F761" s="82"/>
      <c r="G761" s="105"/>
      <c r="Y761" s="44">
        <f t="shared" si="1100"/>
        <v>0</v>
      </c>
    </row>
    <row r="762" spans="5:25" x14ac:dyDescent="0.25">
      <c r="E762" s="82"/>
      <c r="F762" s="82"/>
      <c r="G762" s="105"/>
      <c r="Y762" s="44">
        <f t="shared" si="1100"/>
        <v>0</v>
      </c>
    </row>
    <row r="763" spans="5:25" x14ac:dyDescent="0.25">
      <c r="G763" s="105"/>
      <c r="Y763" s="44">
        <f t="shared" ref="Y763:Y826" si="1101">SUM(I763:S763)-H763</f>
        <v>0</v>
      </c>
    </row>
    <row r="764" spans="5:25" x14ac:dyDescent="0.25">
      <c r="G764" s="105"/>
      <c r="Y764" s="44">
        <f t="shared" si="1101"/>
        <v>0</v>
      </c>
    </row>
    <row r="765" spans="5:25" x14ac:dyDescent="0.25">
      <c r="G765" s="105"/>
      <c r="Y765" s="44">
        <f t="shared" si="1101"/>
        <v>0</v>
      </c>
    </row>
    <row r="766" spans="5:25" x14ac:dyDescent="0.25">
      <c r="G766" s="105"/>
      <c r="Y766" s="44">
        <f t="shared" si="1101"/>
        <v>0</v>
      </c>
    </row>
    <row r="767" spans="5:25" x14ac:dyDescent="0.25">
      <c r="G767" s="105"/>
      <c r="Y767" s="44">
        <f t="shared" si="1101"/>
        <v>0</v>
      </c>
    </row>
    <row r="768" spans="5:25" x14ac:dyDescent="0.25">
      <c r="G768" s="105"/>
      <c r="Y768" s="44">
        <f t="shared" si="1101"/>
        <v>0</v>
      </c>
    </row>
    <row r="769" spans="7:25" x14ac:dyDescent="0.25">
      <c r="G769" s="105"/>
      <c r="Y769" s="44">
        <f t="shared" si="1101"/>
        <v>0</v>
      </c>
    </row>
    <row r="770" spans="7:25" x14ac:dyDescent="0.25">
      <c r="G770" s="105"/>
      <c r="Y770" s="44">
        <f t="shared" si="1101"/>
        <v>0</v>
      </c>
    </row>
    <row r="771" spans="7:25" x14ac:dyDescent="0.25">
      <c r="G771" s="105"/>
      <c r="Y771" s="44">
        <f t="shared" si="1101"/>
        <v>0</v>
      </c>
    </row>
    <row r="772" spans="7:25" x14ac:dyDescent="0.25">
      <c r="G772" s="105"/>
      <c r="Y772" s="44">
        <f t="shared" si="1101"/>
        <v>0</v>
      </c>
    </row>
    <row r="773" spans="7:25" x14ac:dyDescent="0.25">
      <c r="G773" s="105"/>
      <c r="Y773" s="44">
        <f t="shared" si="1101"/>
        <v>0</v>
      </c>
    </row>
    <row r="774" spans="7:25" x14ac:dyDescent="0.25">
      <c r="G774" s="105"/>
      <c r="Y774" s="44">
        <f t="shared" si="1101"/>
        <v>0</v>
      </c>
    </row>
    <row r="775" spans="7:25" x14ac:dyDescent="0.25">
      <c r="G775" s="105"/>
      <c r="Y775" s="44">
        <f t="shared" si="1101"/>
        <v>0</v>
      </c>
    </row>
    <row r="776" spans="7:25" x14ac:dyDescent="0.25">
      <c r="G776" s="105"/>
      <c r="Y776" s="44">
        <f t="shared" si="1101"/>
        <v>0</v>
      </c>
    </row>
    <row r="777" spans="7:25" x14ac:dyDescent="0.25">
      <c r="G777" s="105"/>
      <c r="Y777" s="44">
        <f t="shared" si="1101"/>
        <v>0</v>
      </c>
    </row>
    <row r="778" spans="7:25" x14ac:dyDescent="0.25">
      <c r="G778" s="105"/>
      <c r="Y778" s="44">
        <f t="shared" si="1101"/>
        <v>0</v>
      </c>
    </row>
    <row r="779" spans="7:25" x14ac:dyDescent="0.25">
      <c r="G779" s="105"/>
      <c r="Y779" s="44">
        <f t="shared" si="1101"/>
        <v>0</v>
      </c>
    </row>
    <row r="780" spans="7:25" x14ac:dyDescent="0.25">
      <c r="G780" s="105"/>
      <c r="Y780" s="44">
        <f t="shared" si="1101"/>
        <v>0</v>
      </c>
    </row>
    <row r="781" spans="7:25" x14ac:dyDescent="0.25">
      <c r="G781" s="105"/>
      <c r="Y781" s="44">
        <f t="shared" si="1101"/>
        <v>0</v>
      </c>
    </row>
    <row r="782" spans="7:25" x14ac:dyDescent="0.25">
      <c r="G782" s="105"/>
      <c r="Y782" s="44">
        <f t="shared" si="1101"/>
        <v>0</v>
      </c>
    </row>
    <row r="783" spans="7:25" x14ac:dyDescent="0.25">
      <c r="G783" s="105"/>
      <c r="Y783" s="44">
        <f t="shared" si="1101"/>
        <v>0</v>
      </c>
    </row>
    <row r="784" spans="7:25" x14ac:dyDescent="0.25">
      <c r="G784" s="105"/>
      <c r="Y784" s="44">
        <f t="shared" si="1101"/>
        <v>0</v>
      </c>
    </row>
    <row r="785" spans="7:25" x14ac:dyDescent="0.25">
      <c r="G785" s="105"/>
      <c r="Y785" s="44">
        <f t="shared" si="1101"/>
        <v>0</v>
      </c>
    </row>
    <row r="786" spans="7:25" x14ac:dyDescent="0.25">
      <c r="G786" s="105"/>
      <c r="Y786" s="44">
        <f t="shared" si="1101"/>
        <v>0</v>
      </c>
    </row>
    <row r="787" spans="7:25" x14ac:dyDescent="0.25">
      <c r="G787" s="105"/>
      <c r="Y787" s="44">
        <f t="shared" si="1101"/>
        <v>0</v>
      </c>
    </row>
    <row r="788" spans="7:25" x14ac:dyDescent="0.25">
      <c r="G788" s="105"/>
      <c r="Y788" s="44">
        <f t="shared" si="1101"/>
        <v>0</v>
      </c>
    </row>
    <row r="789" spans="7:25" x14ac:dyDescent="0.25">
      <c r="G789" s="105"/>
      <c r="Y789" s="44">
        <f t="shared" si="1101"/>
        <v>0</v>
      </c>
    </row>
    <row r="790" spans="7:25" x14ac:dyDescent="0.25">
      <c r="G790" s="105"/>
      <c r="Y790" s="44">
        <f t="shared" si="1101"/>
        <v>0</v>
      </c>
    </row>
    <row r="791" spans="7:25" x14ac:dyDescent="0.25">
      <c r="G791" s="105"/>
      <c r="Y791" s="44">
        <f t="shared" si="1101"/>
        <v>0</v>
      </c>
    </row>
    <row r="792" spans="7:25" x14ac:dyDescent="0.25">
      <c r="Y792" s="44">
        <f t="shared" si="1101"/>
        <v>0</v>
      </c>
    </row>
    <row r="793" spans="7:25" x14ac:dyDescent="0.25">
      <c r="Y793" s="44">
        <f t="shared" si="1101"/>
        <v>0</v>
      </c>
    </row>
    <row r="794" spans="7:25" x14ac:dyDescent="0.25">
      <c r="Y794" s="44">
        <f t="shared" si="1101"/>
        <v>0</v>
      </c>
    </row>
    <row r="795" spans="7:25" x14ac:dyDescent="0.25">
      <c r="Y795" s="44">
        <f t="shared" si="1101"/>
        <v>0</v>
      </c>
    </row>
    <row r="796" spans="7:25" x14ac:dyDescent="0.25">
      <c r="Y796" s="44">
        <f t="shared" si="1101"/>
        <v>0</v>
      </c>
    </row>
    <row r="797" spans="7:25" x14ac:dyDescent="0.25">
      <c r="Y797" s="44">
        <f t="shared" si="1101"/>
        <v>0</v>
      </c>
    </row>
    <row r="798" spans="7:25" x14ac:dyDescent="0.25">
      <c r="Y798" s="44">
        <f t="shared" si="1101"/>
        <v>0</v>
      </c>
    </row>
    <row r="799" spans="7:25" x14ac:dyDescent="0.25">
      <c r="Y799" s="44">
        <f t="shared" si="1101"/>
        <v>0</v>
      </c>
    </row>
    <row r="800" spans="7:25" x14ac:dyDescent="0.25">
      <c r="Y800" s="44">
        <f t="shared" si="1101"/>
        <v>0</v>
      </c>
    </row>
    <row r="801" spans="25:25" x14ac:dyDescent="0.25">
      <c r="Y801" s="44">
        <f t="shared" si="1101"/>
        <v>0</v>
      </c>
    </row>
    <row r="802" spans="25:25" x14ac:dyDescent="0.25">
      <c r="Y802" s="44">
        <f t="shared" si="1101"/>
        <v>0</v>
      </c>
    </row>
    <row r="803" spans="25:25" x14ac:dyDescent="0.25">
      <c r="Y803" s="44">
        <f t="shared" si="1101"/>
        <v>0</v>
      </c>
    </row>
    <row r="804" spans="25:25" x14ac:dyDescent="0.25">
      <c r="Y804" s="44">
        <f t="shared" si="1101"/>
        <v>0</v>
      </c>
    </row>
    <row r="805" spans="25:25" x14ac:dyDescent="0.25">
      <c r="Y805" s="44">
        <f t="shared" si="1101"/>
        <v>0</v>
      </c>
    </row>
    <row r="806" spans="25:25" x14ac:dyDescent="0.25">
      <c r="Y806" s="44">
        <f t="shared" si="1101"/>
        <v>0</v>
      </c>
    </row>
    <row r="807" spans="25:25" x14ac:dyDescent="0.25">
      <c r="Y807" s="44">
        <f t="shared" si="1101"/>
        <v>0</v>
      </c>
    </row>
    <row r="808" spans="25:25" x14ac:dyDescent="0.25">
      <c r="Y808" s="44">
        <f t="shared" si="1101"/>
        <v>0</v>
      </c>
    </row>
    <row r="809" spans="25:25" x14ac:dyDescent="0.25">
      <c r="Y809" s="44">
        <f t="shared" si="1101"/>
        <v>0</v>
      </c>
    </row>
    <row r="810" spans="25:25" x14ac:dyDescent="0.25">
      <c r="Y810" s="44">
        <f t="shared" si="1101"/>
        <v>0</v>
      </c>
    </row>
    <row r="811" spans="25:25" x14ac:dyDescent="0.25">
      <c r="Y811" s="44">
        <f t="shared" si="1101"/>
        <v>0</v>
      </c>
    </row>
    <row r="812" spans="25:25" x14ac:dyDescent="0.25">
      <c r="Y812" s="44">
        <f t="shared" si="1101"/>
        <v>0</v>
      </c>
    </row>
    <row r="813" spans="25:25" x14ac:dyDescent="0.25">
      <c r="Y813" s="44">
        <f t="shared" si="1101"/>
        <v>0</v>
      </c>
    </row>
    <row r="814" spans="25:25" x14ac:dyDescent="0.25">
      <c r="Y814" s="44">
        <f t="shared" si="1101"/>
        <v>0</v>
      </c>
    </row>
    <row r="815" spans="25:25" x14ac:dyDescent="0.25">
      <c r="Y815" s="44">
        <f t="shared" si="1101"/>
        <v>0</v>
      </c>
    </row>
    <row r="816" spans="25:25" x14ac:dyDescent="0.25">
      <c r="Y816" s="44">
        <f t="shared" si="1101"/>
        <v>0</v>
      </c>
    </row>
    <row r="817" spans="25:25" x14ac:dyDescent="0.25">
      <c r="Y817" s="44">
        <f t="shared" si="1101"/>
        <v>0</v>
      </c>
    </row>
    <row r="818" spans="25:25" x14ac:dyDescent="0.25">
      <c r="Y818" s="44">
        <f t="shared" si="1101"/>
        <v>0</v>
      </c>
    </row>
    <row r="819" spans="25:25" x14ac:dyDescent="0.25">
      <c r="Y819" s="44">
        <f t="shared" si="1101"/>
        <v>0</v>
      </c>
    </row>
    <row r="820" spans="25:25" x14ac:dyDescent="0.25">
      <c r="Y820" s="44">
        <f t="shared" si="1101"/>
        <v>0</v>
      </c>
    </row>
    <row r="821" spans="25:25" x14ac:dyDescent="0.25">
      <c r="Y821" s="44">
        <f t="shared" si="1101"/>
        <v>0</v>
      </c>
    </row>
    <row r="822" spans="25:25" x14ac:dyDescent="0.25">
      <c r="Y822" s="44">
        <f t="shared" si="1101"/>
        <v>0</v>
      </c>
    </row>
    <row r="823" spans="25:25" x14ac:dyDescent="0.25">
      <c r="Y823" s="44">
        <f t="shared" si="1101"/>
        <v>0</v>
      </c>
    </row>
    <row r="824" spans="25:25" x14ac:dyDescent="0.25">
      <c r="Y824" s="44">
        <f t="shared" si="1101"/>
        <v>0</v>
      </c>
    </row>
    <row r="825" spans="25:25" x14ac:dyDescent="0.25">
      <c r="Y825" s="44">
        <f t="shared" si="1101"/>
        <v>0</v>
      </c>
    </row>
    <row r="826" spans="25:25" x14ac:dyDescent="0.25">
      <c r="Y826" s="44">
        <f t="shared" si="1101"/>
        <v>0</v>
      </c>
    </row>
    <row r="827" spans="25:25" x14ac:dyDescent="0.25">
      <c r="Y827" s="44">
        <f t="shared" ref="Y827:Y890" si="1102">SUM(I827:S827)-H827</f>
        <v>0</v>
      </c>
    </row>
    <row r="828" spans="25:25" x14ac:dyDescent="0.25">
      <c r="Y828" s="44">
        <f t="shared" si="1102"/>
        <v>0</v>
      </c>
    </row>
    <row r="829" spans="25:25" x14ac:dyDescent="0.25">
      <c r="Y829" s="44">
        <f t="shared" si="1102"/>
        <v>0</v>
      </c>
    </row>
    <row r="830" spans="25:25" x14ac:dyDescent="0.25">
      <c r="Y830" s="44">
        <f t="shared" si="1102"/>
        <v>0</v>
      </c>
    </row>
    <row r="831" spans="25:25" x14ac:dyDescent="0.25">
      <c r="Y831" s="44">
        <f t="shared" si="1102"/>
        <v>0</v>
      </c>
    </row>
    <row r="832" spans="25:25" x14ac:dyDescent="0.25">
      <c r="Y832" s="44">
        <f t="shared" si="1102"/>
        <v>0</v>
      </c>
    </row>
    <row r="833" spans="25:25" x14ac:dyDescent="0.25">
      <c r="Y833" s="44">
        <f t="shared" si="1102"/>
        <v>0</v>
      </c>
    </row>
    <row r="834" spans="25:25" x14ac:dyDescent="0.25">
      <c r="Y834" s="44">
        <f t="shared" si="1102"/>
        <v>0</v>
      </c>
    </row>
    <row r="835" spans="25:25" x14ac:dyDescent="0.25">
      <c r="Y835" s="44">
        <f t="shared" si="1102"/>
        <v>0</v>
      </c>
    </row>
    <row r="836" spans="25:25" x14ac:dyDescent="0.25">
      <c r="Y836" s="44">
        <f t="shared" si="1102"/>
        <v>0</v>
      </c>
    </row>
    <row r="837" spans="25:25" x14ac:dyDescent="0.25">
      <c r="Y837" s="44">
        <f t="shared" si="1102"/>
        <v>0</v>
      </c>
    </row>
    <row r="838" spans="25:25" x14ac:dyDescent="0.25">
      <c r="Y838" s="44">
        <f t="shared" si="1102"/>
        <v>0</v>
      </c>
    </row>
    <row r="839" spans="25:25" x14ac:dyDescent="0.25">
      <c r="Y839" s="44">
        <f t="shared" si="1102"/>
        <v>0</v>
      </c>
    </row>
    <row r="840" spans="25:25" x14ac:dyDescent="0.25">
      <c r="Y840" s="44">
        <f t="shared" si="1102"/>
        <v>0</v>
      </c>
    </row>
    <row r="841" spans="25:25" x14ac:dyDescent="0.25">
      <c r="Y841" s="44">
        <f t="shared" si="1102"/>
        <v>0</v>
      </c>
    </row>
    <row r="842" spans="25:25" x14ac:dyDescent="0.25">
      <c r="Y842" s="44">
        <f t="shared" si="1102"/>
        <v>0</v>
      </c>
    </row>
    <row r="843" spans="25:25" x14ac:dyDescent="0.25">
      <c r="Y843" s="44">
        <f t="shared" si="1102"/>
        <v>0</v>
      </c>
    </row>
    <row r="844" spans="25:25" x14ac:dyDescent="0.25">
      <c r="Y844" s="44">
        <f t="shared" si="1102"/>
        <v>0</v>
      </c>
    </row>
    <row r="845" spans="25:25" x14ac:dyDescent="0.25">
      <c r="Y845" s="44">
        <f t="shared" si="1102"/>
        <v>0</v>
      </c>
    </row>
    <row r="846" spans="25:25" x14ac:dyDescent="0.25">
      <c r="Y846" s="44">
        <f t="shared" si="1102"/>
        <v>0</v>
      </c>
    </row>
    <row r="847" spans="25:25" x14ac:dyDescent="0.25">
      <c r="Y847" s="44">
        <f t="shared" si="1102"/>
        <v>0</v>
      </c>
    </row>
    <row r="848" spans="25:25" x14ac:dyDescent="0.25">
      <c r="Y848" s="44">
        <f t="shared" si="1102"/>
        <v>0</v>
      </c>
    </row>
    <row r="849" spans="25:25" x14ac:dyDescent="0.25">
      <c r="Y849" s="44">
        <f t="shared" si="1102"/>
        <v>0</v>
      </c>
    </row>
    <row r="850" spans="25:25" x14ac:dyDescent="0.25">
      <c r="Y850" s="44">
        <f t="shared" si="1102"/>
        <v>0</v>
      </c>
    </row>
    <row r="851" spans="25:25" x14ac:dyDescent="0.25">
      <c r="Y851" s="44">
        <f t="shared" si="1102"/>
        <v>0</v>
      </c>
    </row>
    <row r="852" spans="25:25" x14ac:dyDescent="0.25">
      <c r="Y852" s="44">
        <f t="shared" si="1102"/>
        <v>0</v>
      </c>
    </row>
    <row r="853" spans="25:25" x14ac:dyDescent="0.25">
      <c r="Y853" s="44">
        <f t="shared" si="1102"/>
        <v>0</v>
      </c>
    </row>
    <row r="854" spans="25:25" x14ac:dyDescent="0.25">
      <c r="Y854" s="44">
        <f t="shared" si="1102"/>
        <v>0</v>
      </c>
    </row>
    <row r="855" spans="25:25" x14ac:dyDescent="0.25">
      <c r="Y855" s="44">
        <f t="shared" si="1102"/>
        <v>0</v>
      </c>
    </row>
    <row r="856" spans="25:25" x14ac:dyDescent="0.25">
      <c r="Y856" s="44">
        <f t="shared" si="1102"/>
        <v>0</v>
      </c>
    </row>
    <row r="857" spans="25:25" x14ac:dyDescent="0.25">
      <c r="Y857" s="44">
        <f t="shared" si="1102"/>
        <v>0</v>
      </c>
    </row>
    <row r="858" spans="25:25" x14ac:dyDescent="0.25">
      <c r="Y858" s="44">
        <f t="shared" si="1102"/>
        <v>0</v>
      </c>
    </row>
    <row r="859" spans="25:25" x14ac:dyDescent="0.25">
      <c r="Y859" s="44">
        <f t="shared" si="1102"/>
        <v>0</v>
      </c>
    </row>
    <row r="860" spans="25:25" x14ac:dyDescent="0.25">
      <c r="Y860" s="44">
        <f t="shared" si="1102"/>
        <v>0</v>
      </c>
    </row>
    <row r="861" spans="25:25" x14ac:dyDescent="0.25">
      <c r="Y861" s="44">
        <f t="shared" si="1102"/>
        <v>0</v>
      </c>
    </row>
    <row r="862" spans="25:25" x14ac:dyDescent="0.25">
      <c r="Y862" s="44">
        <f t="shared" si="1102"/>
        <v>0</v>
      </c>
    </row>
    <row r="863" spans="25:25" x14ac:dyDescent="0.25">
      <c r="Y863" s="44">
        <f t="shared" si="1102"/>
        <v>0</v>
      </c>
    </row>
    <row r="864" spans="25:25" x14ac:dyDescent="0.25">
      <c r="Y864" s="44">
        <f t="shared" si="1102"/>
        <v>0</v>
      </c>
    </row>
    <row r="865" spans="25:25" x14ac:dyDescent="0.25">
      <c r="Y865" s="44">
        <f t="shared" si="1102"/>
        <v>0</v>
      </c>
    </row>
    <row r="866" spans="25:25" x14ac:dyDescent="0.25">
      <c r="Y866" s="44">
        <f t="shared" si="1102"/>
        <v>0</v>
      </c>
    </row>
    <row r="867" spans="25:25" x14ac:dyDescent="0.25">
      <c r="Y867" s="44">
        <f t="shared" si="1102"/>
        <v>0</v>
      </c>
    </row>
    <row r="868" spans="25:25" x14ac:dyDescent="0.25">
      <c r="Y868" s="44">
        <f t="shared" si="1102"/>
        <v>0</v>
      </c>
    </row>
    <row r="869" spans="25:25" x14ac:dyDescent="0.25">
      <c r="Y869" s="44">
        <f t="shared" si="1102"/>
        <v>0</v>
      </c>
    </row>
    <row r="870" spans="25:25" x14ac:dyDescent="0.25">
      <c r="Y870" s="44">
        <f t="shared" si="1102"/>
        <v>0</v>
      </c>
    </row>
    <row r="871" spans="25:25" x14ac:dyDescent="0.25">
      <c r="Y871" s="44">
        <f t="shared" si="1102"/>
        <v>0</v>
      </c>
    </row>
    <row r="872" spans="25:25" x14ac:dyDescent="0.25">
      <c r="Y872" s="44">
        <f t="shared" si="1102"/>
        <v>0</v>
      </c>
    </row>
    <row r="873" spans="25:25" x14ac:dyDescent="0.25">
      <c r="Y873" s="44">
        <f t="shared" si="1102"/>
        <v>0</v>
      </c>
    </row>
    <row r="874" spans="25:25" x14ac:dyDescent="0.25">
      <c r="Y874" s="44">
        <f t="shared" si="1102"/>
        <v>0</v>
      </c>
    </row>
    <row r="875" spans="25:25" x14ac:dyDescent="0.25">
      <c r="Y875" s="44">
        <f t="shared" si="1102"/>
        <v>0</v>
      </c>
    </row>
    <row r="876" spans="25:25" x14ac:dyDescent="0.25">
      <c r="Y876" s="44">
        <f t="shared" si="1102"/>
        <v>0</v>
      </c>
    </row>
    <row r="877" spans="25:25" x14ac:dyDescent="0.25">
      <c r="Y877" s="44">
        <f t="shared" si="1102"/>
        <v>0</v>
      </c>
    </row>
    <row r="878" spans="25:25" x14ac:dyDescent="0.25">
      <c r="Y878" s="44">
        <f t="shared" si="1102"/>
        <v>0</v>
      </c>
    </row>
    <row r="879" spans="25:25" x14ac:dyDescent="0.25">
      <c r="Y879" s="44">
        <f t="shared" si="1102"/>
        <v>0</v>
      </c>
    </row>
    <row r="880" spans="25:25" x14ac:dyDescent="0.25">
      <c r="Y880" s="44">
        <f t="shared" si="1102"/>
        <v>0</v>
      </c>
    </row>
    <row r="881" spans="25:25" x14ac:dyDescent="0.25">
      <c r="Y881" s="44">
        <f t="shared" si="1102"/>
        <v>0</v>
      </c>
    </row>
    <row r="882" spans="25:25" x14ac:dyDescent="0.25">
      <c r="Y882" s="44">
        <f t="shared" si="1102"/>
        <v>0</v>
      </c>
    </row>
    <row r="883" spans="25:25" x14ac:dyDescent="0.25">
      <c r="Y883" s="44">
        <f t="shared" si="1102"/>
        <v>0</v>
      </c>
    </row>
    <row r="884" spans="25:25" x14ac:dyDescent="0.25">
      <c r="Y884" s="44">
        <f t="shared" si="1102"/>
        <v>0</v>
      </c>
    </row>
    <row r="885" spans="25:25" x14ac:dyDescent="0.25">
      <c r="Y885" s="44">
        <f t="shared" si="1102"/>
        <v>0</v>
      </c>
    </row>
    <row r="886" spans="25:25" x14ac:dyDescent="0.25">
      <c r="Y886" s="44">
        <f t="shared" si="1102"/>
        <v>0</v>
      </c>
    </row>
    <row r="887" spans="25:25" x14ac:dyDescent="0.25">
      <c r="Y887" s="44">
        <f t="shared" si="1102"/>
        <v>0</v>
      </c>
    </row>
    <row r="888" spans="25:25" x14ac:dyDescent="0.25">
      <c r="Y888" s="44">
        <f t="shared" si="1102"/>
        <v>0</v>
      </c>
    </row>
    <row r="889" spans="25:25" x14ac:dyDescent="0.25">
      <c r="Y889" s="44">
        <f t="shared" si="1102"/>
        <v>0</v>
      </c>
    </row>
    <row r="890" spans="25:25" x14ac:dyDescent="0.25">
      <c r="Y890" s="44">
        <f t="shared" si="1102"/>
        <v>0</v>
      </c>
    </row>
    <row r="891" spans="25:25" x14ac:dyDescent="0.25">
      <c r="Y891" s="44">
        <f t="shared" ref="Y891:Y954" si="1103">SUM(I891:S891)-H891</f>
        <v>0</v>
      </c>
    </row>
    <row r="892" spans="25:25" x14ac:dyDescent="0.25">
      <c r="Y892" s="44">
        <f t="shared" si="1103"/>
        <v>0</v>
      </c>
    </row>
    <row r="893" spans="25:25" x14ac:dyDescent="0.25">
      <c r="Y893" s="44">
        <f t="shared" si="1103"/>
        <v>0</v>
      </c>
    </row>
    <row r="894" spans="25:25" x14ac:dyDescent="0.25">
      <c r="Y894" s="44">
        <f t="shared" si="1103"/>
        <v>0</v>
      </c>
    </row>
    <row r="895" spans="25:25" x14ac:dyDescent="0.25">
      <c r="Y895" s="44">
        <f t="shared" si="1103"/>
        <v>0</v>
      </c>
    </row>
    <row r="896" spans="25:25" x14ac:dyDescent="0.25">
      <c r="Y896" s="44">
        <f t="shared" si="1103"/>
        <v>0</v>
      </c>
    </row>
    <row r="897" spans="25:25" x14ac:dyDescent="0.25">
      <c r="Y897" s="44">
        <f t="shared" si="1103"/>
        <v>0</v>
      </c>
    </row>
    <row r="898" spans="25:25" x14ac:dyDescent="0.25">
      <c r="Y898" s="44">
        <f t="shared" si="1103"/>
        <v>0</v>
      </c>
    </row>
    <row r="899" spans="25:25" x14ac:dyDescent="0.25">
      <c r="Y899" s="44">
        <f t="shared" si="1103"/>
        <v>0</v>
      </c>
    </row>
    <row r="900" spans="25:25" x14ac:dyDescent="0.25">
      <c r="Y900" s="44">
        <f t="shared" si="1103"/>
        <v>0</v>
      </c>
    </row>
    <row r="901" spans="25:25" x14ac:dyDescent="0.25">
      <c r="Y901" s="44">
        <f t="shared" si="1103"/>
        <v>0</v>
      </c>
    </row>
    <row r="902" spans="25:25" x14ac:dyDescent="0.25">
      <c r="Y902" s="44">
        <f t="shared" si="1103"/>
        <v>0</v>
      </c>
    </row>
    <row r="903" spans="25:25" x14ac:dyDescent="0.25">
      <c r="Y903" s="44">
        <f t="shared" si="1103"/>
        <v>0</v>
      </c>
    </row>
    <row r="904" spans="25:25" x14ac:dyDescent="0.25">
      <c r="Y904" s="44">
        <f t="shared" si="1103"/>
        <v>0</v>
      </c>
    </row>
    <row r="905" spans="25:25" x14ac:dyDescent="0.25">
      <c r="Y905" s="44">
        <f t="shared" si="1103"/>
        <v>0</v>
      </c>
    </row>
    <row r="906" spans="25:25" x14ac:dyDescent="0.25">
      <c r="Y906" s="44">
        <f t="shared" si="1103"/>
        <v>0</v>
      </c>
    </row>
    <row r="907" spans="25:25" x14ac:dyDescent="0.25">
      <c r="Y907" s="44">
        <f t="shared" si="1103"/>
        <v>0</v>
      </c>
    </row>
    <row r="908" spans="25:25" x14ac:dyDescent="0.25">
      <c r="Y908" s="44">
        <f t="shared" si="1103"/>
        <v>0</v>
      </c>
    </row>
    <row r="909" spans="25:25" x14ac:dyDescent="0.25">
      <c r="Y909" s="44">
        <f t="shared" si="1103"/>
        <v>0</v>
      </c>
    </row>
    <row r="910" spans="25:25" x14ac:dyDescent="0.25">
      <c r="Y910" s="44">
        <f t="shared" si="1103"/>
        <v>0</v>
      </c>
    </row>
    <row r="911" spans="25:25" x14ac:dyDescent="0.25">
      <c r="Y911" s="44">
        <f t="shared" si="1103"/>
        <v>0</v>
      </c>
    </row>
    <row r="912" spans="25:25" x14ac:dyDescent="0.25">
      <c r="Y912" s="44">
        <f t="shared" si="1103"/>
        <v>0</v>
      </c>
    </row>
    <row r="913" spans="25:25" x14ac:dyDescent="0.25">
      <c r="Y913" s="44">
        <f t="shared" si="1103"/>
        <v>0</v>
      </c>
    </row>
    <row r="914" spans="25:25" x14ac:dyDescent="0.25">
      <c r="Y914" s="44">
        <f t="shared" si="1103"/>
        <v>0</v>
      </c>
    </row>
    <row r="915" spans="25:25" x14ac:dyDescent="0.25">
      <c r="Y915" s="44">
        <f t="shared" si="1103"/>
        <v>0</v>
      </c>
    </row>
    <row r="916" spans="25:25" x14ac:dyDescent="0.25">
      <c r="Y916" s="44">
        <f t="shared" si="1103"/>
        <v>0</v>
      </c>
    </row>
    <row r="917" spans="25:25" x14ac:dyDescent="0.25">
      <c r="Y917" s="44">
        <f t="shared" si="1103"/>
        <v>0</v>
      </c>
    </row>
    <row r="918" spans="25:25" x14ac:dyDescent="0.25">
      <c r="Y918" s="44">
        <f t="shared" si="1103"/>
        <v>0</v>
      </c>
    </row>
    <row r="919" spans="25:25" x14ac:dyDescent="0.25">
      <c r="Y919" s="44">
        <f t="shared" si="1103"/>
        <v>0</v>
      </c>
    </row>
    <row r="920" spans="25:25" x14ac:dyDescent="0.25">
      <c r="Y920" s="44">
        <f t="shared" si="1103"/>
        <v>0</v>
      </c>
    </row>
    <row r="921" spans="25:25" x14ac:dyDescent="0.25">
      <c r="Y921" s="44">
        <f t="shared" si="1103"/>
        <v>0</v>
      </c>
    </row>
    <row r="922" spans="25:25" x14ac:dyDescent="0.25">
      <c r="Y922" s="44">
        <f t="shared" si="1103"/>
        <v>0</v>
      </c>
    </row>
    <row r="923" spans="25:25" x14ac:dyDescent="0.25">
      <c r="Y923" s="44">
        <f t="shared" si="1103"/>
        <v>0</v>
      </c>
    </row>
    <row r="924" spans="25:25" x14ac:dyDescent="0.25">
      <c r="Y924" s="44">
        <f t="shared" si="1103"/>
        <v>0</v>
      </c>
    </row>
    <row r="925" spans="25:25" x14ac:dyDescent="0.25">
      <c r="Y925" s="44">
        <f t="shared" si="1103"/>
        <v>0</v>
      </c>
    </row>
    <row r="926" spans="25:25" x14ac:dyDescent="0.25">
      <c r="Y926" s="44">
        <f t="shared" si="1103"/>
        <v>0</v>
      </c>
    </row>
    <row r="927" spans="25:25" x14ac:dyDescent="0.25">
      <c r="Y927" s="44">
        <f t="shared" si="1103"/>
        <v>0</v>
      </c>
    </row>
    <row r="928" spans="25:25" x14ac:dyDescent="0.25">
      <c r="Y928" s="44">
        <f t="shared" si="1103"/>
        <v>0</v>
      </c>
    </row>
    <row r="929" spans="25:25" x14ac:dyDescent="0.25">
      <c r="Y929" s="44">
        <f t="shared" si="1103"/>
        <v>0</v>
      </c>
    </row>
    <row r="930" spans="25:25" x14ac:dyDescent="0.25">
      <c r="Y930" s="44">
        <f t="shared" si="1103"/>
        <v>0</v>
      </c>
    </row>
    <row r="931" spans="25:25" x14ac:dyDescent="0.25">
      <c r="Y931" s="44">
        <f t="shared" si="1103"/>
        <v>0</v>
      </c>
    </row>
    <row r="932" spans="25:25" x14ac:dyDescent="0.25">
      <c r="Y932" s="44">
        <f t="shared" si="1103"/>
        <v>0</v>
      </c>
    </row>
    <row r="933" spans="25:25" x14ac:dyDescent="0.25">
      <c r="Y933" s="44">
        <f t="shared" si="1103"/>
        <v>0</v>
      </c>
    </row>
    <row r="934" spans="25:25" x14ac:dyDescent="0.25">
      <c r="Y934" s="44">
        <f t="shared" si="1103"/>
        <v>0</v>
      </c>
    </row>
    <row r="935" spans="25:25" x14ac:dyDescent="0.25">
      <c r="Y935" s="44">
        <f t="shared" si="1103"/>
        <v>0</v>
      </c>
    </row>
    <row r="936" spans="25:25" x14ac:dyDescent="0.25">
      <c r="Y936" s="44">
        <f t="shared" si="1103"/>
        <v>0</v>
      </c>
    </row>
    <row r="937" spans="25:25" x14ac:dyDescent="0.25">
      <c r="Y937" s="44">
        <f t="shared" si="1103"/>
        <v>0</v>
      </c>
    </row>
    <row r="938" spans="25:25" x14ac:dyDescent="0.25">
      <c r="Y938" s="44">
        <f t="shared" si="1103"/>
        <v>0</v>
      </c>
    </row>
    <row r="939" spans="25:25" x14ac:dyDescent="0.25">
      <c r="Y939" s="44">
        <f t="shared" si="1103"/>
        <v>0</v>
      </c>
    </row>
    <row r="940" spans="25:25" x14ac:dyDescent="0.25">
      <c r="Y940" s="44">
        <f t="shared" si="1103"/>
        <v>0</v>
      </c>
    </row>
    <row r="941" spans="25:25" x14ac:dyDescent="0.25">
      <c r="Y941" s="44">
        <f t="shared" si="1103"/>
        <v>0</v>
      </c>
    </row>
    <row r="942" spans="25:25" x14ac:dyDescent="0.25">
      <c r="Y942" s="44">
        <f t="shared" si="1103"/>
        <v>0</v>
      </c>
    </row>
    <row r="943" spans="25:25" x14ac:dyDescent="0.25">
      <c r="Y943" s="44">
        <f t="shared" si="1103"/>
        <v>0</v>
      </c>
    </row>
    <row r="944" spans="25:25" x14ac:dyDescent="0.25">
      <c r="Y944" s="44">
        <f t="shared" si="1103"/>
        <v>0</v>
      </c>
    </row>
    <row r="945" spans="25:25" x14ac:dyDescent="0.25">
      <c r="Y945" s="44">
        <f t="shared" si="1103"/>
        <v>0</v>
      </c>
    </row>
    <row r="946" spans="25:25" x14ac:dyDescent="0.25">
      <c r="Y946" s="44">
        <f t="shared" si="1103"/>
        <v>0</v>
      </c>
    </row>
    <row r="947" spans="25:25" x14ac:dyDescent="0.25">
      <c r="Y947" s="44">
        <f t="shared" si="1103"/>
        <v>0</v>
      </c>
    </row>
    <row r="948" spans="25:25" x14ac:dyDescent="0.25">
      <c r="Y948" s="44">
        <f t="shared" si="1103"/>
        <v>0</v>
      </c>
    </row>
    <row r="949" spans="25:25" x14ac:dyDescent="0.25">
      <c r="Y949" s="44">
        <f t="shared" si="1103"/>
        <v>0</v>
      </c>
    </row>
    <row r="950" spans="25:25" x14ac:dyDescent="0.25">
      <c r="Y950" s="44">
        <f t="shared" si="1103"/>
        <v>0</v>
      </c>
    </row>
    <row r="951" spans="25:25" x14ac:dyDescent="0.25">
      <c r="Y951" s="44">
        <f t="shared" si="1103"/>
        <v>0</v>
      </c>
    </row>
    <row r="952" spans="25:25" x14ac:dyDescent="0.25">
      <c r="Y952" s="44">
        <f t="shared" si="1103"/>
        <v>0</v>
      </c>
    </row>
    <row r="953" spans="25:25" x14ac:dyDescent="0.25">
      <c r="Y953" s="44">
        <f t="shared" si="1103"/>
        <v>0</v>
      </c>
    </row>
    <row r="954" spans="25:25" x14ac:dyDescent="0.25">
      <c r="Y954" s="44">
        <f t="shared" si="1103"/>
        <v>0</v>
      </c>
    </row>
    <row r="955" spans="25:25" x14ac:dyDescent="0.25">
      <c r="Y955" s="44">
        <f t="shared" ref="Y955:Y1018" si="1104">SUM(I955:S955)-H955</f>
        <v>0</v>
      </c>
    </row>
    <row r="956" spans="25:25" x14ac:dyDescent="0.25">
      <c r="Y956" s="44">
        <f t="shared" si="1104"/>
        <v>0</v>
      </c>
    </row>
    <row r="957" spans="25:25" x14ac:dyDescent="0.25">
      <c r="Y957" s="44">
        <f t="shared" si="1104"/>
        <v>0</v>
      </c>
    </row>
    <row r="958" spans="25:25" x14ac:dyDescent="0.25">
      <c r="Y958" s="44">
        <f t="shared" si="1104"/>
        <v>0</v>
      </c>
    </row>
    <row r="959" spans="25:25" x14ac:dyDescent="0.25">
      <c r="Y959" s="44">
        <f t="shared" si="1104"/>
        <v>0</v>
      </c>
    </row>
    <row r="960" spans="25:25" x14ac:dyDescent="0.25">
      <c r="Y960" s="44">
        <f t="shared" si="1104"/>
        <v>0</v>
      </c>
    </row>
    <row r="961" spans="25:25" x14ac:dyDescent="0.25">
      <c r="Y961" s="44">
        <f t="shared" si="1104"/>
        <v>0</v>
      </c>
    </row>
    <row r="962" spans="25:25" x14ac:dyDescent="0.25">
      <c r="Y962" s="44">
        <f t="shared" si="1104"/>
        <v>0</v>
      </c>
    </row>
    <row r="963" spans="25:25" x14ac:dyDescent="0.25">
      <c r="Y963" s="44">
        <f t="shared" si="1104"/>
        <v>0</v>
      </c>
    </row>
    <row r="964" spans="25:25" x14ac:dyDescent="0.25">
      <c r="Y964" s="44">
        <f t="shared" si="1104"/>
        <v>0</v>
      </c>
    </row>
    <row r="965" spans="25:25" x14ac:dyDescent="0.25">
      <c r="Y965" s="44">
        <f t="shared" si="1104"/>
        <v>0</v>
      </c>
    </row>
    <row r="966" spans="25:25" x14ac:dyDescent="0.25">
      <c r="Y966" s="44">
        <f t="shared" si="1104"/>
        <v>0</v>
      </c>
    </row>
    <row r="967" spans="25:25" x14ac:dyDescent="0.25">
      <c r="Y967" s="44">
        <f t="shared" si="1104"/>
        <v>0</v>
      </c>
    </row>
    <row r="968" spans="25:25" x14ac:dyDescent="0.25">
      <c r="Y968" s="44">
        <f t="shared" si="1104"/>
        <v>0</v>
      </c>
    </row>
    <row r="969" spans="25:25" x14ac:dyDescent="0.25">
      <c r="Y969" s="44">
        <f t="shared" si="1104"/>
        <v>0</v>
      </c>
    </row>
    <row r="970" spans="25:25" x14ac:dyDescent="0.25">
      <c r="Y970" s="44">
        <f t="shared" si="1104"/>
        <v>0</v>
      </c>
    </row>
    <row r="971" spans="25:25" x14ac:dyDescent="0.25">
      <c r="Y971" s="44">
        <f t="shared" si="1104"/>
        <v>0</v>
      </c>
    </row>
    <row r="972" spans="25:25" x14ac:dyDescent="0.25">
      <c r="Y972" s="44">
        <f t="shared" si="1104"/>
        <v>0</v>
      </c>
    </row>
    <row r="973" spans="25:25" x14ac:dyDescent="0.25">
      <c r="Y973" s="44">
        <f t="shared" si="1104"/>
        <v>0</v>
      </c>
    </row>
    <row r="974" spans="25:25" x14ac:dyDescent="0.25">
      <c r="Y974" s="44">
        <f t="shared" si="1104"/>
        <v>0</v>
      </c>
    </row>
    <row r="975" spans="25:25" x14ac:dyDescent="0.25">
      <c r="Y975" s="44">
        <f t="shared" si="1104"/>
        <v>0</v>
      </c>
    </row>
    <row r="976" spans="25:25" x14ac:dyDescent="0.25">
      <c r="Y976" s="44">
        <f t="shared" si="1104"/>
        <v>0</v>
      </c>
    </row>
    <row r="977" spans="25:25" x14ac:dyDescent="0.25">
      <c r="Y977" s="44">
        <f t="shared" si="1104"/>
        <v>0</v>
      </c>
    </row>
    <row r="978" spans="25:25" x14ac:dyDescent="0.25">
      <c r="Y978" s="44">
        <f t="shared" si="1104"/>
        <v>0</v>
      </c>
    </row>
    <row r="979" spans="25:25" x14ac:dyDescent="0.25">
      <c r="Y979" s="44">
        <f t="shared" si="1104"/>
        <v>0</v>
      </c>
    </row>
    <row r="980" spans="25:25" x14ac:dyDescent="0.25">
      <c r="Y980" s="44">
        <f t="shared" si="1104"/>
        <v>0</v>
      </c>
    </row>
    <row r="981" spans="25:25" x14ac:dyDescent="0.25">
      <c r="Y981" s="44">
        <f t="shared" si="1104"/>
        <v>0</v>
      </c>
    </row>
    <row r="982" spans="25:25" x14ac:dyDescent="0.25">
      <c r="Y982" s="44">
        <f t="shared" si="1104"/>
        <v>0</v>
      </c>
    </row>
    <row r="983" spans="25:25" x14ac:dyDescent="0.25">
      <c r="Y983" s="44">
        <f t="shared" si="1104"/>
        <v>0</v>
      </c>
    </row>
    <row r="984" spans="25:25" x14ac:dyDescent="0.25">
      <c r="Y984" s="44">
        <f t="shared" si="1104"/>
        <v>0</v>
      </c>
    </row>
    <row r="985" spans="25:25" x14ac:dyDescent="0.25">
      <c r="Y985" s="44">
        <f t="shared" si="1104"/>
        <v>0</v>
      </c>
    </row>
    <row r="986" spans="25:25" x14ac:dyDescent="0.25">
      <c r="Y986" s="44">
        <f t="shared" si="1104"/>
        <v>0</v>
      </c>
    </row>
    <row r="987" spans="25:25" x14ac:dyDescent="0.25">
      <c r="Y987" s="44">
        <f t="shared" si="1104"/>
        <v>0</v>
      </c>
    </row>
    <row r="988" spans="25:25" x14ac:dyDescent="0.25">
      <c r="Y988" s="44">
        <f t="shared" si="1104"/>
        <v>0</v>
      </c>
    </row>
    <row r="989" spans="25:25" x14ac:dyDescent="0.25">
      <c r="Y989" s="44">
        <f t="shared" si="1104"/>
        <v>0</v>
      </c>
    </row>
    <row r="990" spans="25:25" x14ac:dyDescent="0.25">
      <c r="Y990" s="44">
        <f t="shared" si="1104"/>
        <v>0</v>
      </c>
    </row>
    <row r="991" spans="25:25" x14ac:dyDescent="0.25">
      <c r="Y991" s="44">
        <f t="shared" si="1104"/>
        <v>0</v>
      </c>
    </row>
    <row r="992" spans="25:25" x14ac:dyDescent="0.25">
      <c r="Y992" s="44">
        <f t="shared" si="1104"/>
        <v>0</v>
      </c>
    </row>
    <row r="993" spans="25:25" x14ac:dyDescent="0.25">
      <c r="Y993" s="44">
        <f t="shared" si="1104"/>
        <v>0</v>
      </c>
    </row>
    <row r="994" spans="25:25" x14ac:dyDescent="0.25">
      <c r="Y994" s="44">
        <f t="shared" si="1104"/>
        <v>0</v>
      </c>
    </row>
    <row r="995" spans="25:25" x14ac:dyDescent="0.25">
      <c r="Y995" s="44">
        <f t="shared" si="1104"/>
        <v>0</v>
      </c>
    </row>
    <row r="996" spans="25:25" x14ac:dyDescent="0.25">
      <c r="Y996" s="44">
        <f t="shared" si="1104"/>
        <v>0</v>
      </c>
    </row>
    <row r="997" spans="25:25" x14ac:dyDescent="0.25">
      <c r="Y997" s="44">
        <f t="shared" si="1104"/>
        <v>0</v>
      </c>
    </row>
    <row r="998" spans="25:25" x14ac:dyDescent="0.25">
      <c r="Y998" s="44">
        <f t="shared" si="1104"/>
        <v>0</v>
      </c>
    </row>
    <row r="999" spans="25:25" x14ac:dyDescent="0.25">
      <c r="Y999" s="44">
        <f t="shared" si="1104"/>
        <v>0</v>
      </c>
    </row>
    <row r="1000" spans="25:25" x14ac:dyDescent="0.25">
      <c r="Y1000" s="44">
        <f t="shared" si="1104"/>
        <v>0</v>
      </c>
    </row>
    <row r="1001" spans="25:25" x14ac:dyDescent="0.25">
      <c r="Y1001" s="44">
        <f t="shared" si="1104"/>
        <v>0</v>
      </c>
    </row>
    <row r="1002" spans="25:25" x14ac:dyDescent="0.25">
      <c r="Y1002" s="44">
        <f t="shared" si="1104"/>
        <v>0</v>
      </c>
    </row>
    <row r="1003" spans="25:25" x14ac:dyDescent="0.25">
      <c r="Y1003" s="44">
        <f t="shared" si="1104"/>
        <v>0</v>
      </c>
    </row>
    <row r="1004" spans="25:25" x14ac:dyDescent="0.25">
      <c r="Y1004" s="44">
        <f t="shared" si="1104"/>
        <v>0</v>
      </c>
    </row>
    <row r="1005" spans="25:25" x14ac:dyDescent="0.25">
      <c r="Y1005" s="44">
        <f t="shared" si="1104"/>
        <v>0</v>
      </c>
    </row>
    <row r="1006" spans="25:25" x14ac:dyDescent="0.25">
      <c r="Y1006" s="44">
        <f t="shared" si="1104"/>
        <v>0</v>
      </c>
    </row>
    <row r="1007" spans="25:25" x14ac:dyDescent="0.25">
      <c r="Y1007" s="44">
        <f t="shared" si="1104"/>
        <v>0</v>
      </c>
    </row>
    <row r="1008" spans="25:25" x14ac:dyDescent="0.25">
      <c r="Y1008" s="44">
        <f t="shared" si="1104"/>
        <v>0</v>
      </c>
    </row>
    <row r="1009" spans="25:25" x14ac:dyDescent="0.25">
      <c r="Y1009" s="44">
        <f t="shared" si="1104"/>
        <v>0</v>
      </c>
    </row>
    <row r="1010" spans="25:25" x14ac:dyDescent="0.25">
      <c r="Y1010" s="44">
        <f t="shared" si="1104"/>
        <v>0</v>
      </c>
    </row>
    <row r="1011" spans="25:25" x14ac:dyDescent="0.25">
      <c r="Y1011" s="44">
        <f t="shared" si="1104"/>
        <v>0</v>
      </c>
    </row>
    <row r="1012" spans="25:25" x14ac:dyDescent="0.25">
      <c r="Y1012" s="44">
        <f t="shared" si="1104"/>
        <v>0</v>
      </c>
    </row>
    <row r="1013" spans="25:25" x14ac:dyDescent="0.25">
      <c r="Y1013" s="44">
        <f t="shared" si="1104"/>
        <v>0</v>
      </c>
    </row>
    <row r="1014" spans="25:25" x14ac:dyDescent="0.25">
      <c r="Y1014" s="44">
        <f t="shared" si="1104"/>
        <v>0</v>
      </c>
    </row>
    <row r="1015" spans="25:25" x14ac:dyDescent="0.25">
      <c r="Y1015" s="44">
        <f t="shared" si="1104"/>
        <v>0</v>
      </c>
    </row>
    <row r="1016" spans="25:25" x14ac:dyDescent="0.25">
      <c r="Y1016" s="44">
        <f t="shared" si="1104"/>
        <v>0</v>
      </c>
    </row>
    <row r="1017" spans="25:25" x14ac:dyDescent="0.25">
      <c r="Y1017" s="44">
        <f t="shared" si="1104"/>
        <v>0</v>
      </c>
    </row>
    <row r="1018" spans="25:25" x14ac:dyDescent="0.25">
      <c r="Y1018" s="44">
        <f t="shared" si="1104"/>
        <v>0</v>
      </c>
    </row>
    <row r="1019" spans="25:25" x14ac:dyDescent="0.25">
      <c r="Y1019" s="44">
        <f t="shared" ref="Y1019:Y1082" si="1105">SUM(I1019:S1019)-H1019</f>
        <v>0</v>
      </c>
    </row>
    <row r="1020" spans="25:25" x14ac:dyDescent="0.25">
      <c r="Y1020" s="44">
        <f t="shared" si="1105"/>
        <v>0</v>
      </c>
    </row>
    <row r="1021" spans="25:25" x14ac:dyDescent="0.25">
      <c r="Y1021" s="44">
        <f t="shared" si="1105"/>
        <v>0</v>
      </c>
    </row>
    <row r="1022" spans="25:25" x14ac:dyDescent="0.25">
      <c r="Y1022" s="44">
        <f t="shared" si="1105"/>
        <v>0</v>
      </c>
    </row>
    <row r="1023" spans="25:25" x14ac:dyDescent="0.25">
      <c r="Y1023" s="44">
        <f t="shared" si="1105"/>
        <v>0</v>
      </c>
    </row>
    <row r="1024" spans="25:25" x14ac:dyDescent="0.25">
      <c r="Y1024" s="44">
        <f t="shared" si="1105"/>
        <v>0</v>
      </c>
    </row>
    <row r="1025" spans="25:25" x14ac:dyDescent="0.25">
      <c r="Y1025" s="44">
        <f t="shared" si="1105"/>
        <v>0</v>
      </c>
    </row>
    <row r="1026" spans="25:25" x14ac:dyDescent="0.25">
      <c r="Y1026" s="44">
        <f t="shared" si="1105"/>
        <v>0</v>
      </c>
    </row>
    <row r="1027" spans="25:25" x14ac:dyDescent="0.25">
      <c r="Y1027" s="44">
        <f t="shared" si="1105"/>
        <v>0</v>
      </c>
    </row>
    <row r="1028" spans="25:25" x14ac:dyDescent="0.25">
      <c r="Y1028" s="44">
        <f t="shared" si="1105"/>
        <v>0</v>
      </c>
    </row>
    <row r="1029" spans="25:25" x14ac:dyDescent="0.25">
      <c r="Y1029" s="44">
        <f t="shared" si="1105"/>
        <v>0</v>
      </c>
    </row>
    <row r="1030" spans="25:25" x14ac:dyDescent="0.25">
      <c r="Y1030" s="44">
        <f t="shared" si="1105"/>
        <v>0</v>
      </c>
    </row>
    <row r="1031" spans="25:25" x14ac:dyDescent="0.25">
      <c r="Y1031" s="44">
        <f t="shared" si="1105"/>
        <v>0</v>
      </c>
    </row>
    <row r="1032" spans="25:25" x14ac:dyDescent="0.25">
      <c r="Y1032" s="44">
        <f t="shared" si="1105"/>
        <v>0</v>
      </c>
    </row>
    <row r="1033" spans="25:25" x14ac:dyDescent="0.25">
      <c r="Y1033" s="44">
        <f t="shared" si="1105"/>
        <v>0</v>
      </c>
    </row>
    <row r="1034" spans="25:25" x14ac:dyDescent="0.25">
      <c r="Y1034" s="44">
        <f t="shared" si="1105"/>
        <v>0</v>
      </c>
    </row>
    <row r="1035" spans="25:25" x14ac:dyDescent="0.25">
      <c r="Y1035" s="44">
        <f t="shared" si="1105"/>
        <v>0</v>
      </c>
    </row>
    <row r="1036" spans="25:25" x14ac:dyDescent="0.25">
      <c r="Y1036" s="44">
        <f t="shared" si="1105"/>
        <v>0</v>
      </c>
    </row>
    <row r="1037" spans="25:25" x14ac:dyDescent="0.25">
      <c r="Y1037" s="44">
        <f t="shared" si="1105"/>
        <v>0</v>
      </c>
    </row>
    <row r="1038" spans="25:25" x14ac:dyDescent="0.25">
      <c r="Y1038" s="44">
        <f t="shared" si="1105"/>
        <v>0</v>
      </c>
    </row>
    <row r="1039" spans="25:25" x14ac:dyDescent="0.25">
      <c r="Y1039" s="44">
        <f t="shared" si="1105"/>
        <v>0</v>
      </c>
    </row>
    <row r="1040" spans="25:25" x14ac:dyDescent="0.25">
      <c r="Y1040" s="44">
        <f t="shared" si="1105"/>
        <v>0</v>
      </c>
    </row>
    <row r="1041" spans="25:25" x14ac:dyDescent="0.25">
      <c r="Y1041" s="44">
        <f t="shared" si="1105"/>
        <v>0</v>
      </c>
    </row>
    <row r="1042" spans="25:25" x14ac:dyDescent="0.25">
      <c r="Y1042" s="44">
        <f t="shared" si="1105"/>
        <v>0</v>
      </c>
    </row>
    <row r="1043" spans="25:25" x14ac:dyDescent="0.25">
      <c r="Y1043" s="44">
        <f t="shared" si="1105"/>
        <v>0</v>
      </c>
    </row>
    <row r="1044" spans="25:25" x14ac:dyDescent="0.25">
      <c r="Y1044" s="44">
        <f t="shared" si="1105"/>
        <v>0</v>
      </c>
    </row>
    <row r="1045" spans="25:25" x14ac:dyDescent="0.25">
      <c r="Y1045" s="44">
        <f t="shared" si="1105"/>
        <v>0</v>
      </c>
    </row>
    <row r="1046" spans="25:25" x14ac:dyDescent="0.25">
      <c r="Y1046" s="44">
        <f t="shared" si="1105"/>
        <v>0</v>
      </c>
    </row>
    <row r="1047" spans="25:25" x14ac:dyDescent="0.25">
      <c r="Y1047" s="44">
        <f t="shared" si="1105"/>
        <v>0</v>
      </c>
    </row>
    <row r="1048" spans="25:25" x14ac:dyDescent="0.25">
      <c r="Y1048" s="44">
        <f t="shared" si="1105"/>
        <v>0</v>
      </c>
    </row>
    <row r="1049" spans="25:25" x14ac:dyDescent="0.25">
      <c r="Y1049" s="44">
        <f t="shared" si="1105"/>
        <v>0</v>
      </c>
    </row>
    <row r="1050" spans="25:25" x14ac:dyDescent="0.25">
      <c r="Y1050" s="44">
        <f t="shared" si="1105"/>
        <v>0</v>
      </c>
    </row>
    <row r="1051" spans="25:25" x14ac:dyDescent="0.25">
      <c r="Y1051" s="44">
        <f t="shared" si="1105"/>
        <v>0</v>
      </c>
    </row>
    <row r="1052" spans="25:25" x14ac:dyDescent="0.25">
      <c r="Y1052" s="44">
        <f t="shared" si="1105"/>
        <v>0</v>
      </c>
    </row>
    <row r="1053" spans="25:25" x14ac:dyDescent="0.25">
      <c r="Y1053" s="44">
        <f t="shared" si="1105"/>
        <v>0</v>
      </c>
    </row>
    <row r="1054" spans="25:25" x14ac:dyDescent="0.25">
      <c r="Y1054" s="44">
        <f t="shared" si="1105"/>
        <v>0</v>
      </c>
    </row>
    <row r="1055" spans="25:25" x14ac:dyDescent="0.25">
      <c r="Y1055" s="44">
        <f t="shared" si="1105"/>
        <v>0</v>
      </c>
    </row>
    <row r="1056" spans="25:25" x14ac:dyDescent="0.25">
      <c r="Y1056" s="44">
        <f t="shared" si="1105"/>
        <v>0</v>
      </c>
    </row>
    <row r="1057" spans="25:25" x14ac:dyDescent="0.25">
      <c r="Y1057" s="44">
        <f t="shared" si="1105"/>
        <v>0</v>
      </c>
    </row>
    <row r="1058" spans="25:25" x14ac:dyDescent="0.25">
      <c r="Y1058" s="44">
        <f t="shared" si="1105"/>
        <v>0</v>
      </c>
    </row>
    <row r="1059" spans="25:25" x14ac:dyDescent="0.25">
      <c r="Y1059" s="44">
        <f t="shared" si="1105"/>
        <v>0</v>
      </c>
    </row>
    <row r="1060" spans="25:25" x14ac:dyDescent="0.25">
      <c r="Y1060" s="44">
        <f t="shared" si="1105"/>
        <v>0</v>
      </c>
    </row>
    <row r="1061" spans="25:25" x14ac:dyDescent="0.25">
      <c r="Y1061" s="44">
        <f t="shared" si="1105"/>
        <v>0</v>
      </c>
    </row>
    <row r="1062" spans="25:25" x14ac:dyDescent="0.25">
      <c r="Y1062" s="44">
        <f t="shared" si="1105"/>
        <v>0</v>
      </c>
    </row>
    <row r="1063" spans="25:25" x14ac:dyDescent="0.25">
      <c r="Y1063" s="44">
        <f t="shared" si="1105"/>
        <v>0</v>
      </c>
    </row>
    <row r="1064" spans="25:25" x14ac:dyDescent="0.25">
      <c r="Y1064" s="44">
        <f t="shared" si="1105"/>
        <v>0</v>
      </c>
    </row>
    <row r="1065" spans="25:25" x14ac:dyDescent="0.25">
      <c r="Y1065" s="44">
        <f t="shared" si="1105"/>
        <v>0</v>
      </c>
    </row>
    <row r="1066" spans="25:25" x14ac:dyDescent="0.25">
      <c r="Y1066" s="44">
        <f t="shared" si="1105"/>
        <v>0</v>
      </c>
    </row>
    <row r="1067" spans="25:25" x14ac:dyDescent="0.25">
      <c r="Y1067" s="44">
        <f t="shared" si="1105"/>
        <v>0</v>
      </c>
    </row>
    <row r="1068" spans="25:25" x14ac:dyDescent="0.25">
      <c r="Y1068" s="44">
        <f t="shared" si="1105"/>
        <v>0</v>
      </c>
    </row>
    <row r="1069" spans="25:25" x14ac:dyDescent="0.25">
      <c r="Y1069" s="44">
        <f t="shared" si="1105"/>
        <v>0</v>
      </c>
    </row>
    <row r="1070" spans="25:25" x14ac:dyDescent="0.25">
      <c r="Y1070" s="44">
        <f t="shared" si="1105"/>
        <v>0</v>
      </c>
    </row>
    <row r="1071" spans="25:25" x14ac:dyDescent="0.25">
      <c r="Y1071" s="44">
        <f t="shared" si="1105"/>
        <v>0</v>
      </c>
    </row>
    <row r="1072" spans="25:25" x14ac:dyDescent="0.25">
      <c r="Y1072" s="44">
        <f t="shared" si="1105"/>
        <v>0</v>
      </c>
    </row>
    <row r="1073" spans="25:25" x14ac:dyDescent="0.25">
      <c r="Y1073" s="44">
        <f t="shared" si="1105"/>
        <v>0</v>
      </c>
    </row>
    <row r="1074" spans="25:25" x14ac:dyDescent="0.25">
      <c r="Y1074" s="44">
        <f t="shared" si="1105"/>
        <v>0</v>
      </c>
    </row>
    <row r="1075" spans="25:25" x14ac:dyDescent="0.25">
      <c r="Y1075" s="44">
        <f t="shared" si="1105"/>
        <v>0</v>
      </c>
    </row>
    <row r="1076" spans="25:25" x14ac:dyDescent="0.25">
      <c r="Y1076" s="44">
        <f t="shared" si="1105"/>
        <v>0</v>
      </c>
    </row>
    <row r="1077" spans="25:25" x14ac:dyDescent="0.25">
      <c r="Y1077" s="44">
        <f t="shared" si="1105"/>
        <v>0</v>
      </c>
    </row>
    <row r="1078" spans="25:25" x14ac:dyDescent="0.25">
      <c r="Y1078" s="44">
        <f t="shared" si="1105"/>
        <v>0</v>
      </c>
    </row>
    <row r="1079" spans="25:25" x14ac:dyDescent="0.25">
      <c r="Y1079" s="44">
        <f t="shared" si="1105"/>
        <v>0</v>
      </c>
    </row>
    <row r="1080" spans="25:25" x14ac:dyDescent="0.25">
      <c r="Y1080" s="44">
        <f t="shared" si="1105"/>
        <v>0</v>
      </c>
    </row>
    <row r="1081" spans="25:25" x14ac:dyDescent="0.25">
      <c r="Y1081" s="44">
        <f t="shared" si="1105"/>
        <v>0</v>
      </c>
    </row>
    <row r="1082" spans="25:25" x14ac:dyDescent="0.25">
      <c r="Y1082" s="44">
        <f t="shared" si="1105"/>
        <v>0</v>
      </c>
    </row>
    <row r="1083" spans="25:25" x14ac:dyDescent="0.25">
      <c r="Y1083" s="44">
        <f t="shared" ref="Y1083:Y1088" si="1106">SUM(I1083:S1083)-H1083</f>
        <v>0</v>
      </c>
    </row>
    <row r="1084" spans="25:25" x14ac:dyDescent="0.25">
      <c r="Y1084" s="44">
        <f t="shared" si="1106"/>
        <v>0</v>
      </c>
    </row>
    <row r="1085" spans="25:25" x14ac:dyDescent="0.25">
      <c r="Y1085" s="44">
        <f t="shared" si="1106"/>
        <v>0</v>
      </c>
    </row>
    <row r="1086" spans="25:25" x14ac:dyDescent="0.25">
      <c r="Y1086" s="44">
        <f t="shared" si="1106"/>
        <v>0</v>
      </c>
    </row>
    <row r="1087" spans="25:25" x14ac:dyDescent="0.25">
      <c r="Y1087" s="44">
        <f t="shared" si="1106"/>
        <v>0</v>
      </c>
    </row>
    <row r="1088" spans="25:25" x14ac:dyDescent="0.25">
      <c r="Y1088" s="44">
        <f t="shared" si="1106"/>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90" activePane="bottomRight" state="frozen"/>
      <selection pane="topRight" activeCell="D1" sqref="D1"/>
      <selection pane="bottomLeft" activeCell="A9" sqref="A9"/>
      <selection pane="bottomRight" activeCell="D101" sqref="D101"/>
    </sheetView>
  </sheetViews>
  <sheetFormatPr defaultRowHeight="15" x14ac:dyDescent="0.25"/>
  <cols>
    <col min="1" max="1" width="4.140625" customWidth="1"/>
    <col min="3" max="3" width="50.7109375" bestFit="1" customWidth="1"/>
    <col min="4" max="4" width="10.42578125" bestFit="1" customWidth="1"/>
    <col min="5" max="5" width="13.28515625" bestFit="1" customWidth="1"/>
    <col min="6" max="6" width="15.5703125" style="25" bestFit="1" customWidth="1"/>
    <col min="7" max="8" width="15.42578125" bestFit="1" customWidth="1"/>
    <col min="9" max="9" width="10.5703125" customWidth="1"/>
    <col min="10" max="10" width="4.42578125" style="28" customWidth="1"/>
    <col min="11" max="11" width="13.7109375" bestFit="1" customWidth="1"/>
    <col min="12" max="13" width="11" customWidth="1"/>
    <col min="14" max="14" width="4.28515625" style="28" customWidth="1"/>
    <col min="15" max="15" width="18.28515625" bestFit="1" customWidth="1"/>
    <col min="16" max="16" width="11.5703125" customWidth="1"/>
    <col min="17" max="17" width="15.42578125" bestFit="1" customWidth="1"/>
    <col min="18" max="18" width="5.5703125" customWidth="1"/>
    <col min="19" max="19" width="15.42578125" bestFit="1" customWidth="1"/>
    <col min="20" max="20" width="11.7109375" bestFit="1" customWidth="1"/>
    <col min="21" max="21" width="15.42578125" bestFit="1" customWidth="1"/>
    <col min="23" max="23" width="13.85546875" bestFit="1" customWidth="1"/>
    <col min="24" max="24" width="12.42578125" bestFit="1" customWidth="1"/>
  </cols>
  <sheetData>
    <row r="1" spans="1:24" x14ac:dyDescent="0.25">
      <c r="D1">
        <v>1</v>
      </c>
      <c r="E1">
        <v>2</v>
      </c>
      <c r="F1" s="25">
        <v>3</v>
      </c>
      <c r="G1">
        <v>4</v>
      </c>
      <c r="H1">
        <v>5</v>
      </c>
      <c r="I1">
        <v>6</v>
      </c>
      <c r="J1"/>
      <c r="K1">
        <v>8</v>
      </c>
      <c r="L1">
        <v>9</v>
      </c>
      <c r="M1">
        <v>10</v>
      </c>
      <c r="N1"/>
      <c r="O1">
        <v>12</v>
      </c>
      <c r="P1">
        <v>13</v>
      </c>
      <c r="Q1">
        <v>14</v>
      </c>
    </row>
    <row r="2" spans="1:24" x14ac:dyDescent="0.25">
      <c r="J2"/>
      <c r="N2"/>
    </row>
    <row r="3" spans="1:24" x14ac:dyDescent="0.25">
      <c r="J3"/>
      <c r="N3"/>
    </row>
    <row r="8" spans="1:24" ht="13.5" customHeight="1" x14ac:dyDescent="0.25"/>
    <row r="9" spans="1:24" s="2" customFormat="1" x14ac:dyDescent="0.25">
      <c r="B9" s="2" t="s">
        <v>6</v>
      </c>
      <c r="D9" s="162" t="s">
        <v>261</v>
      </c>
      <c r="E9" s="162"/>
      <c r="F9" s="26" t="s">
        <v>8</v>
      </c>
      <c r="G9" s="162" t="s">
        <v>0</v>
      </c>
      <c r="H9" s="162"/>
      <c r="I9" s="162"/>
      <c r="J9" s="26"/>
      <c r="K9" s="162" t="s">
        <v>3</v>
      </c>
      <c r="L9" s="162"/>
      <c r="M9" s="162"/>
      <c r="N9" s="26"/>
      <c r="O9" s="162" t="s">
        <v>4</v>
      </c>
      <c r="P9" s="162"/>
      <c r="Q9" s="162"/>
      <c r="R9" s="4"/>
      <c r="S9" s="162" t="s">
        <v>8</v>
      </c>
      <c r="T9" s="162"/>
      <c r="U9" s="162"/>
    </row>
    <row r="10" spans="1:24" s="2" customFormat="1" x14ac:dyDescent="0.25">
      <c r="B10" s="27" t="s">
        <v>7</v>
      </c>
      <c r="C10" s="27"/>
      <c r="D10" s="27" t="s">
        <v>259</v>
      </c>
      <c r="E10" s="27" t="s">
        <v>256</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252</v>
      </c>
    </row>
    <row r="11" spans="1:24" x14ac:dyDescent="0.25">
      <c r="F11" s="24"/>
      <c r="G11" s="24"/>
      <c r="H11" s="24"/>
      <c r="I11" s="24"/>
      <c r="J11" s="40"/>
      <c r="K11" s="24"/>
      <c r="L11" s="24"/>
      <c r="M11" s="24"/>
      <c r="N11" s="40"/>
      <c r="O11" s="24"/>
      <c r="P11" s="24"/>
      <c r="Q11" s="24"/>
      <c r="R11" s="24"/>
      <c r="S11" s="24"/>
      <c r="T11" s="24"/>
      <c r="U11" s="24"/>
    </row>
    <row r="12" spans="1:24" x14ac:dyDescent="0.25">
      <c r="A12" s="29" t="s">
        <v>45</v>
      </c>
      <c r="F12" s="24"/>
      <c r="G12" s="24"/>
      <c r="H12" s="24"/>
      <c r="I12" s="24"/>
      <c r="J12" s="40"/>
      <c r="K12" s="24"/>
      <c r="L12" s="24"/>
      <c r="M12" s="24"/>
      <c r="N12" s="40"/>
      <c r="O12" s="24"/>
      <c r="P12" s="24"/>
      <c r="Q12" s="24"/>
      <c r="R12" s="24"/>
      <c r="S12" s="24"/>
      <c r="T12" s="24"/>
      <c r="U12" s="24"/>
    </row>
    <row r="13" spans="1:24" x14ac:dyDescent="0.25">
      <c r="B13" s="5" t="s">
        <v>9</v>
      </c>
      <c r="C13" s="6"/>
      <c r="D13" s="6"/>
      <c r="E13" s="6"/>
      <c r="F13" s="21"/>
      <c r="G13" s="24"/>
      <c r="H13" s="24"/>
      <c r="I13" s="24"/>
      <c r="J13" s="40"/>
      <c r="K13" s="24"/>
      <c r="L13" s="24"/>
      <c r="M13" s="24"/>
      <c r="N13" s="40"/>
      <c r="O13" s="24"/>
      <c r="P13" s="24"/>
      <c r="Q13" s="24"/>
      <c r="R13" s="24"/>
      <c r="S13" s="24"/>
      <c r="T13" s="24"/>
      <c r="U13" s="24"/>
    </row>
    <row r="14" spans="1:24" x14ac:dyDescent="0.25">
      <c r="B14" s="6"/>
      <c r="C14" s="6"/>
      <c r="D14" s="6"/>
      <c r="E14" s="6"/>
      <c r="F14" s="21"/>
      <c r="G14" s="24"/>
      <c r="H14" s="24"/>
      <c r="I14" s="24"/>
      <c r="J14" s="40"/>
      <c r="K14" s="24"/>
      <c r="L14" s="24"/>
      <c r="M14" s="24"/>
      <c r="N14" s="40"/>
      <c r="O14" s="24"/>
      <c r="P14" s="24"/>
      <c r="Q14" s="24"/>
      <c r="R14" s="24"/>
      <c r="S14" s="24"/>
      <c r="T14" s="24"/>
      <c r="U14" s="24"/>
    </row>
    <row r="15" spans="1:24" x14ac:dyDescent="0.25">
      <c r="B15" s="7" t="s">
        <v>10</v>
      </c>
      <c r="C15" s="6"/>
      <c r="D15" s="6"/>
      <c r="E15" s="6"/>
      <c r="F15" s="21"/>
      <c r="G15" s="24"/>
      <c r="H15" s="24"/>
      <c r="I15" s="24"/>
      <c r="J15" s="40"/>
      <c r="K15" s="24"/>
      <c r="L15" s="24"/>
      <c r="M15" s="24"/>
      <c r="N15" s="40"/>
      <c r="O15" s="24"/>
      <c r="P15" s="24"/>
      <c r="Q15" s="24"/>
      <c r="R15" s="24"/>
      <c r="S15" s="24"/>
      <c r="T15" s="24"/>
      <c r="U15" s="24"/>
    </row>
    <row r="16" spans="1:24" x14ac:dyDescent="0.25">
      <c r="B16" s="8">
        <v>301</v>
      </c>
      <c r="C16" s="6" t="s">
        <v>11</v>
      </c>
      <c r="D16" s="47" t="str">
        <f>INDEX(classify,$E16,'Function-Classif'!D$1)</f>
        <v>PT&amp;D</v>
      </c>
      <c r="E16" s="6">
        <v>1</v>
      </c>
      <c r="F16" s="21">
        <v>39492.85098471307</v>
      </c>
      <c r="G16" s="47">
        <f>INDEX(classify,$E16,'Function-Classif'!G$1)*$F16</f>
        <v>24068.025400356182</v>
      </c>
      <c r="H16" s="47">
        <f>INDEX(classify,$E16,'Function-Classif'!H$1)*$F16</f>
        <v>0</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4171.0186547303947</v>
      </c>
      <c r="P16" s="47">
        <f>INDEX(classify,$E16,'Function-Classif'!P$1)*$F16</f>
        <v>0</v>
      </c>
      <c r="Q16" s="47">
        <f>INDEX(classify,$E16,'Function-Classif'!Q$1)*$F16</f>
        <v>6051.4329075017322</v>
      </c>
      <c r="R16" s="24"/>
      <c r="S16" s="24">
        <f>+G16+K16+O16</f>
        <v>33441.41807721134</v>
      </c>
      <c r="T16" s="24">
        <f t="shared" ref="T16:U16" si="0">+H16+L16+P16</f>
        <v>0</v>
      </c>
      <c r="U16" s="24">
        <f t="shared" si="0"/>
        <v>6051.4329075017322</v>
      </c>
      <c r="W16" s="44">
        <f>SUM(G16:Q16)-F16</f>
        <v>0</v>
      </c>
      <c r="X16" s="44">
        <f>SUM(S16:U16)-F16</f>
        <v>0</v>
      </c>
    </row>
    <row r="17" spans="2:24" x14ac:dyDescent="0.25">
      <c r="B17" s="8">
        <v>302</v>
      </c>
      <c r="C17" s="6" t="s">
        <v>12</v>
      </c>
      <c r="D17" s="47" t="str">
        <f>INDEX(classify,$E17,'Function-Classif'!D$1)</f>
        <v>PT&amp;D</v>
      </c>
      <c r="E17" s="6">
        <v>1</v>
      </c>
      <c r="F17" s="21">
        <v>55918.829999999994</v>
      </c>
      <c r="G17" s="47">
        <f>INDEX(classify,$E17,'Function-Classif'!G$1)*$F17</f>
        <v>34078.467045064797</v>
      </c>
      <c r="H17" s="47">
        <f>INDEX(classify,$E17,'Function-Classif'!H$1)*$F17</f>
        <v>0</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5905.8406082402053</v>
      </c>
      <c r="P17" s="47">
        <f>INDEX(classify,$E17,'Function-Classif'!P$1)*$F17</f>
        <v>0</v>
      </c>
      <c r="Q17" s="47">
        <f>INDEX(classify,$E17,'Function-Classif'!Q$1)*$F17</f>
        <v>8568.3621104482681</v>
      </c>
      <c r="R17" s="24"/>
      <c r="S17" s="24">
        <f t="shared" ref="S17:S18" si="1">+G17+K17+O17</f>
        <v>47350.467889551728</v>
      </c>
      <c r="T17" s="24">
        <f t="shared" ref="T17:T18" si="2">+H17+L17+P17</f>
        <v>0</v>
      </c>
      <c r="U17" s="24">
        <f t="shared" ref="U17:U18" si="3">+I17+M17+Q17</f>
        <v>8568.3621104482681</v>
      </c>
      <c r="W17" s="44">
        <f t="shared" ref="W17:W26" si="4">SUM(G17:Q17)-F17</f>
        <v>0</v>
      </c>
      <c r="X17" s="44">
        <f t="shared" ref="X17:X26" si="5">SUM(S17:U17)-F17</f>
        <v>0</v>
      </c>
    </row>
    <row r="18" spans="2:24" s="36" customFormat="1" x14ac:dyDescent="0.25">
      <c r="B18" s="69">
        <v>303</v>
      </c>
      <c r="C18" s="30" t="s">
        <v>13</v>
      </c>
      <c r="D18" s="65" t="str">
        <f>INDEX(classify,$E18,'Function-Classif'!D$1)</f>
        <v>PT&amp;D</v>
      </c>
      <c r="E18" s="30">
        <v>1</v>
      </c>
      <c r="F18" s="31">
        <v>102982045.18696477</v>
      </c>
      <c r="G18" s="65">
        <f>INDEX(classify,$E18,'Function-Classif'!G$1)*$F18</f>
        <v>62760079.800263219</v>
      </c>
      <c r="H18" s="65">
        <f>INDEX(classify,$E18,'Function-Classif'!H$1)*$F18</f>
        <v>0</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10876399.674041899</v>
      </c>
      <c r="P18" s="65">
        <f>INDEX(classify,$E18,'Function-Classif'!P$1)*$F18</f>
        <v>0</v>
      </c>
      <c r="Q18" s="65">
        <f>INDEX(classify,$E18,'Function-Classif'!Q$1)*$F18</f>
        <v>15779791.065665364</v>
      </c>
      <c r="R18" s="41"/>
      <c r="S18" s="41">
        <f t="shared" si="1"/>
        <v>87202254.121299401</v>
      </c>
      <c r="T18" s="41">
        <f t="shared" si="2"/>
        <v>0</v>
      </c>
      <c r="U18" s="41">
        <f t="shared" si="3"/>
        <v>15779791.065665364</v>
      </c>
      <c r="W18" s="44">
        <f t="shared" si="4"/>
        <v>0</v>
      </c>
      <c r="X18" s="44">
        <f t="shared" si="5"/>
        <v>0</v>
      </c>
    </row>
    <row r="19" spans="2:24" x14ac:dyDescent="0.25">
      <c r="B19" s="6"/>
      <c r="C19" s="6" t="s">
        <v>14</v>
      </c>
      <c r="D19" s="6"/>
      <c r="E19" s="6"/>
      <c r="F19" s="21">
        <f>SUM(F16:F18)</f>
        <v>103077456.86794947</v>
      </c>
      <c r="G19" s="21">
        <f>SUM(G16:G18)</f>
        <v>62818226.292708643</v>
      </c>
      <c r="H19" s="21">
        <f>SUM(H16:H18)</f>
        <v>0</v>
      </c>
      <c r="I19" s="21">
        <f>SUM(I16:I18)</f>
        <v>0</v>
      </c>
      <c r="J19" s="21"/>
      <c r="K19" s="21">
        <f>SUM(K16:K18)</f>
        <v>13578343.181252658</v>
      </c>
      <c r="L19" s="21">
        <f>SUM(L16:L18)</f>
        <v>0</v>
      </c>
      <c r="M19" s="21">
        <f>SUM(M16:M18)</f>
        <v>0</v>
      </c>
      <c r="N19" s="21"/>
      <c r="O19" s="21">
        <f>SUM(O16:O18)</f>
        <v>10886476.53330487</v>
      </c>
      <c r="P19" s="21">
        <f>SUM(P16:P18)</f>
        <v>0</v>
      </c>
      <c r="Q19" s="21">
        <f>SUM(Q16:Q18)</f>
        <v>15794410.860683315</v>
      </c>
      <c r="R19" s="21"/>
      <c r="S19" s="21">
        <f>SUM(S16:S18)</f>
        <v>87283046.007266164</v>
      </c>
      <c r="T19" s="21">
        <f>SUM(T16:T18)</f>
        <v>0</v>
      </c>
      <c r="U19" s="21">
        <f>SUM(U16:U18)</f>
        <v>15794410.860683315</v>
      </c>
      <c r="W19" s="44">
        <f t="shared" si="4"/>
        <v>0</v>
      </c>
      <c r="X19" s="44">
        <f t="shared" si="5"/>
        <v>0</v>
      </c>
    </row>
    <row r="20" spans="2:24" x14ac:dyDescent="0.2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2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2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2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25">
      <c r="B24" s="6"/>
      <c r="C24" s="6" t="s">
        <v>1</v>
      </c>
      <c r="D24" s="37">
        <f>1-D25</f>
        <v>1</v>
      </c>
      <c r="F24" s="21">
        <f>E23*D24</f>
        <v>4076920355.1358967</v>
      </c>
      <c r="G24" s="57">
        <f>F24</f>
        <v>4076920355.1358967</v>
      </c>
      <c r="H24" s="57"/>
      <c r="I24" s="57"/>
      <c r="J24" s="150"/>
      <c r="K24" s="57"/>
      <c r="L24" s="57"/>
      <c r="M24" s="57"/>
      <c r="N24" s="150"/>
      <c r="O24" s="57"/>
      <c r="P24" s="57"/>
      <c r="Q24" s="57"/>
      <c r="R24" s="57"/>
      <c r="S24" s="57">
        <f t="shared" ref="S24:S26" si="6">+G24+K24+O24</f>
        <v>4076920355.1358967</v>
      </c>
      <c r="T24" s="57">
        <f t="shared" ref="T24:T26" si="7">+H24+L24+P24</f>
        <v>0</v>
      </c>
      <c r="U24" s="57">
        <f t="shared" ref="U24:U26" si="8">+I24+M24+Q24</f>
        <v>0</v>
      </c>
      <c r="W24" s="139">
        <f t="shared" si="4"/>
        <v>0</v>
      </c>
      <c r="X24" s="139">
        <f t="shared" si="5"/>
        <v>0</v>
      </c>
    </row>
    <row r="25" spans="2:24" x14ac:dyDescent="0.25">
      <c r="B25" s="6"/>
      <c r="C25" s="6" t="s">
        <v>2</v>
      </c>
      <c r="D25" s="37">
        <v>0</v>
      </c>
      <c r="F25" s="21">
        <f>D25*E23</f>
        <v>0</v>
      </c>
      <c r="G25" s="57"/>
      <c r="H25" s="57">
        <f>F25</f>
        <v>0</v>
      </c>
      <c r="I25" s="24"/>
      <c r="J25" s="40"/>
      <c r="K25" s="24"/>
      <c r="L25" s="24"/>
      <c r="M25" s="24"/>
      <c r="N25" s="40"/>
      <c r="O25" s="24"/>
      <c r="P25" s="24"/>
      <c r="Q25" s="24"/>
      <c r="R25" s="24"/>
      <c r="S25" s="24">
        <f t="shared" si="6"/>
        <v>0</v>
      </c>
      <c r="T25" s="24">
        <f t="shared" si="7"/>
        <v>0</v>
      </c>
      <c r="U25" s="24">
        <f t="shared" si="8"/>
        <v>0</v>
      </c>
      <c r="W25" s="44">
        <f t="shared" si="4"/>
        <v>0</v>
      </c>
      <c r="X25" s="44">
        <f t="shared" si="5"/>
        <v>0</v>
      </c>
    </row>
    <row r="26" spans="2:24" x14ac:dyDescent="0.25">
      <c r="B26" s="30"/>
      <c r="C26" s="30"/>
      <c r="D26" s="60"/>
      <c r="E26" s="32"/>
      <c r="F26" s="31"/>
      <c r="G26" s="152"/>
      <c r="H26" s="152"/>
      <c r="I26" s="41"/>
      <c r="J26" s="41"/>
      <c r="K26" s="41"/>
      <c r="L26" s="41"/>
      <c r="M26" s="41"/>
      <c r="N26" s="41"/>
      <c r="O26" s="41"/>
      <c r="P26" s="41"/>
      <c r="Q26" s="41"/>
      <c r="R26" s="41"/>
      <c r="S26" s="41">
        <f t="shared" si="6"/>
        <v>0</v>
      </c>
      <c r="T26" s="41">
        <f t="shared" si="7"/>
        <v>0</v>
      </c>
      <c r="U26" s="41">
        <f t="shared" si="8"/>
        <v>0</v>
      </c>
      <c r="W26" s="44">
        <f t="shared" si="4"/>
        <v>0</v>
      </c>
      <c r="X26" s="44">
        <f t="shared" si="5"/>
        <v>0</v>
      </c>
    </row>
    <row r="27" spans="2:24" x14ac:dyDescent="0.25">
      <c r="B27" s="6"/>
      <c r="C27" s="9" t="s">
        <v>15</v>
      </c>
      <c r="D27" s="9"/>
      <c r="E27" s="9"/>
      <c r="F27" s="22">
        <f>SUM(F24:F26)</f>
        <v>4076920355.1358967</v>
      </c>
      <c r="G27" s="22">
        <f>SUM(G24:G26)</f>
        <v>4076920355.1358967</v>
      </c>
      <c r="H27" s="22">
        <f t="shared" ref="H27:U27" si="9">SUM(H24:H26)</f>
        <v>0</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4076920355.1358967</v>
      </c>
      <c r="T27" s="22">
        <f t="shared" si="9"/>
        <v>0</v>
      </c>
      <c r="U27" s="22">
        <f t="shared" si="9"/>
        <v>0</v>
      </c>
      <c r="W27" s="44">
        <f t="shared" ref="W27:W94" si="10">SUM(G27:Q27)-F27</f>
        <v>0</v>
      </c>
      <c r="X27" s="44">
        <f t="shared" ref="X27:X94" si="11">SUM(S27:U27)-F27</f>
        <v>0</v>
      </c>
    </row>
    <row r="28" spans="2:24" x14ac:dyDescent="0.2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2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25">
      <c r="B30" s="10"/>
      <c r="C30" s="6" t="s">
        <v>16</v>
      </c>
      <c r="D30" s="6"/>
      <c r="E30" s="6" t="s">
        <v>251</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25">
      <c r="B31" s="10"/>
      <c r="C31" s="30" t="s">
        <v>17</v>
      </c>
      <c r="D31" s="30"/>
      <c r="E31" s="30" t="s">
        <v>251</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2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2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2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25">
      <c r="B35" s="10"/>
      <c r="C35" s="11" t="s">
        <v>19</v>
      </c>
      <c r="D35" s="11"/>
      <c r="E35" s="11" t="s">
        <v>251</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2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25">
      <c r="B37" s="10"/>
      <c r="C37" s="11" t="s">
        <v>354</v>
      </c>
      <c r="D37" s="39"/>
      <c r="F37" s="42">
        <v>467632559.56234145</v>
      </c>
      <c r="G37" s="24"/>
      <c r="H37" s="24"/>
      <c r="I37" s="24"/>
      <c r="J37" s="40"/>
      <c r="K37" s="24"/>
      <c r="L37" s="24"/>
      <c r="M37" s="24"/>
      <c r="N37" s="40"/>
      <c r="O37" s="23"/>
      <c r="P37" s="24"/>
      <c r="Q37" s="24"/>
      <c r="R37" s="24"/>
      <c r="S37" s="24"/>
      <c r="T37" s="24"/>
      <c r="U37" s="24"/>
      <c r="W37" s="44"/>
      <c r="X37" s="44"/>
    </row>
    <row r="38" spans="2:24" x14ac:dyDescent="0.25">
      <c r="B38" s="10"/>
      <c r="C38" s="11" t="s">
        <v>352</v>
      </c>
      <c r="D38" s="39">
        <v>0.40810000000000002</v>
      </c>
      <c r="E38" t="s">
        <v>1</v>
      </c>
      <c r="F38" s="42"/>
      <c r="G38" s="24"/>
      <c r="H38" s="24"/>
      <c r="I38" s="24"/>
      <c r="J38" s="40"/>
      <c r="K38" s="24"/>
      <c r="L38" s="24"/>
      <c r="M38" s="24"/>
      <c r="N38" s="40"/>
      <c r="O38" s="23">
        <f>F37*D38</f>
        <v>190840847.55739155</v>
      </c>
      <c r="P38" s="24"/>
      <c r="Q38" s="24"/>
      <c r="R38" s="24"/>
      <c r="S38" s="24">
        <f t="shared" ref="S38:S39" si="19">+G38+K38+O38</f>
        <v>190840847.55739155</v>
      </c>
      <c r="T38" s="24">
        <f t="shared" ref="T38:T39" si="20">+H38+L38+P38</f>
        <v>0</v>
      </c>
      <c r="U38" s="24">
        <f t="shared" ref="U38:U39" si="21">+I38+M38+Q38</f>
        <v>0</v>
      </c>
      <c r="W38" s="44"/>
      <c r="X38" s="44"/>
    </row>
    <row r="39" spans="2:24" x14ac:dyDescent="0.25">
      <c r="B39" s="10"/>
      <c r="C39" s="11" t="s">
        <v>353</v>
      </c>
      <c r="D39" s="39">
        <f>1-D38</f>
        <v>0.59189999999999998</v>
      </c>
      <c r="E39" t="s">
        <v>355</v>
      </c>
      <c r="F39" s="42"/>
      <c r="G39" s="24"/>
      <c r="H39" s="24"/>
      <c r="I39" s="24"/>
      <c r="J39" s="40"/>
      <c r="K39" s="24"/>
      <c r="L39" s="24"/>
      <c r="M39" s="24"/>
      <c r="N39" s="40"/>
      <c r="O39" s="23"/>
      <c r="P39" s="24"/>
      <c r="Q39" s="24">
        <f>F37*D39</f>
        <v>276791712.00494987</v>
      </c>
      <c r="R39" s="24"/>
      <c r="S39" s="24">
        <f t="shared" si="19"/>
        <v>0</v>
      </c>
      <c r="T39" s="24">
        <f t="shared" si="20"/>
        <v>0</v>
      </c>
      <c r="U39" s="24">
        <f t="shared" si="21"/>
        <v>276791712.00494987</v>
      </c>
      <c r="W39" s="44"/>
      <c r="X39" s="44"/>
    </row>
    <row r="40" spans="2:24" x14ac:dyDescent="0.25">
      <c r="B40" s="10"/>
      <c r="C40" s="11" t="s">
        <v>356</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25">
      <c r="B41" s="10"/>
      <c r="C41" s="11" t="s">
        <v>352</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25">
      <c r="B42" s="10"/>
      <c r="C42" s="11" t="s">
        <v>353</v>
      </c>
      <c r="D42" s="39">
        <f>1-D41</f>
        <v>0.59189999999999998</v>
      </c>
      <c r="E42" t="s">
        <v>355</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2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2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25">
      <c r="B45" s="10"/>
      <c r="C45" s="11" t="s">
        <v>354</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25">
      <c r="B46" s="10"/>
      <c r="C46" s="11" t="s">
        <v>352</v>
      </c>
      <c r="D46" s="39">
        <v>0.2039</v>
      </c>
      <c r="E46" t="s">
        <v>1</v>
      </c>
      <c r="F46" s="23"/>
      <c r="G46" s="24"/>
      <c r="H46" s="24"/>
      <c r="I46" s="24"/>
      <c r="J46" s="40"/>
      <c r="K46" s="24"/>
      <c r="L46" s="24"/>
      <c r="M46" s="24"/>
      <c r="N46" s="40"/>
      <c r="O46" s="23">
        <f>+F45*D46</f>
        <v>37613245.077164523</v>
      </c>
      <c r="P46" s="24"/>
      <c r="Q46" s="24"/>
      <c r="R46" s="24"/>
      <c r="S46" s="24">
        <f t="shared" ref="S46:S47" si="25">+G46+K46+O46</f>
        <v>37613245.077164523</v>
      </c>
      <c r="T46" s="24">
        <f t="shared" ref="T46:T47" si="26">+H46+L46+P46</f>
        <v>0</v>
      </c>
      <c r="U46" s="24">
        <f t="shared" ref="U46:U47" si="27">+I46+M46+Q46</f>
        <v>0</v>
      </c>
      <c r="W46" s="44"/>
      <c r="X46" s="44"/>
    </row>
    <row r="47" spans="2:24" x14ac:dyDescent="0.25">
      <c r="B47" s="10"/>
      <c r="C47" s="11" t="s">
        <v>353</v>
      </c>
      <c r="D47" s="39">
        <f>1-D46</f>
        <v>0.79610000000000003</v>
      </c>
      <c r="E47" t="s">
        <v>355</v>
      </c>
      <c r="F47" s="23"/>
      <c r="G47" s="24"/>
      <c r="H47" s="24"/>
      <c r="I47" s="24"/>
      <c r="J47" s="40"/>
      <c r="K47" s="24"/>
      <c r="L47" s="24"/>
      <c r="M47" s="24"/>
      <c r="N47" s="40"/>
      <c r="O47" s="23"/>
      <c r="P47" s="24"/>
      <c r="Q47" s="24">
        <f>+F45*D47</f>
        <v>146855833.28068012</v>
      </c>
      <c r="R47" s="24"/>
      <c r="S47" s="24">
        <f t="shared" si="25"/>
        <v>0</v>
      </c>
      <c r="T47" s="24">
        <f t="shared" si="26"/>
        <v>0</v>
      </c>
      <c r="U47" s="24">
        <f t="shared" si="27"/>
        <v>146855833.28068012</v>
      </c>
      <c r="W47" s="44"/>
      <c r="X47" s="44"/>
    </row>
    <row r="48" spans="2:24" x14ac:dyDescent="0.25">
      <c r="B48" s="10"/>
      <c r="C48" s="11" t="s">
        <v>356</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25">
      <c r="B49" s="10"/>
      <c r="C49" s="11" t="s">
        <v>352</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25">
      <c r="B50" s="10"/>
      <c r="C50" s="11" t="s">
        <v>353</v>
      </c>
      <c r="D50" s="39">
        <f>1-D49</f>
        <v>0.79610000000000003</v>
      </c>
      <c r="E50" t="s">
        <v>355</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2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25">
      <c r="B52" s="10"/>
      <c r="C52" s="11" t="s">
        <v>357</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25">
      <c r="B53" s="10"/>
      <c r="C53" s="11" t="s">
        <v>352</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25">
      <c r="B54" s="10"/>
      <c r="C54" s="11" t="s">
        <v>353</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25">
      <c r="B55" s="10"/>
      <c r="C55" s="11" t="s">
        <v>361</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25">
      <c r="B56" s="10"/>
      <c r="C56" s="11" t="s">
        <v>352</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25">
      <c r="B57" s="10"/>
      <c r="C57" s="11" t="s">
        <v>353</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25">
      <c r="B58" s="10"/>
      <c r="C58" s="11" t="s">
        <v>24</v>
      </c>
      <c r="D58" s="11"/>
      <c r="E58" s="11" t="s">
        <v>251</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25">
      <c r="B59" s="10"/>
      <c r="C59" s="11" t="s">
        <v>25</v>
      </c>
      <c r="D59" s="11"/>
      <c r="E59" s="38" t="s">
        <v>358</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25">
      <c r="B60" s="10"/>
      <c r="C60" s="11" t="s">
        <v>26</v>
      </c>
      <c r="D60" s="11"/>
      <c r="E60" s="38" t="s">
        <v>359</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25">
      <c r="B61" s="61"/>
      <c r="C61" s="62" t="s">
        <v>27</v>
      </c>
      <c r="D61" s="62"/>
      <c r="E61" s="38" t="s">
        <v>360</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25">
      <c r="B62" s="6"/>
      <c r="C62" s="6" t="s">
        <v>28</v>
      </c>
      <c r="D62" s="6" t="s">
        <v>254</v>
      </c>
      <c r="E62" s="6"/>
      <c r="F62" s="21">
        <f>SUM(F35:F61)</f>
        <v>1731597011.3957975</v>
      </c>
      <c r="G62" s="21">
        <f>SUM(G35:G61)</f>
        <v>0</v>
      </c>
      <c r="H62" s="21">
        <f>SUM(H35:H61)</f>
        <v>0</v>
      </c>
      <c r="I62" s="21">
        <f>SUM(I35:I61)</f>
        <v>0</v>
      </c>
      <c r="J62" s="21"/>
      <c r="K62" s="21">
        <f>SUM(K35:K61)</f>
        <v>0</v>
      </c>
      <c r="L62" s="21">
        <f>SUM(L35:L61)</f>
        <v>0</v>
      </c>
      <c r="M62" s="21">
        <f>SUM(M35:M61)</f>
        <v>0</v>
      </c>
      <c r="N62" s="21"/>
      <c r="O62" s="21">
        <f>SUM(O35:O61)</f>
        <v>706535354.36564052</v>
      </c>
      <c r="P62" s="21">
        <f>SUM(P35:P61)</f>
        <v>0</v>
      </c>
      <c r="Q62" s="21">
        <f>SUM(Q35:Q61)</f>
        <v>1025061657.0301569</v>
      </c>
      <c r="R62" s="21"/>
      <c r="S62" s="21">
        <f>SUM(S35:S61)</f>
        <v>706535354.36564052</v>
      </c>
      <c r="T62" s="21">
        <f>SUM(T35:T61)</f>
        <v>0</v>
      </c>
      <c r="U62" s="21">
        <f>SUM(U35:U61)</f>
        <v>1025061657.0301569</v>
      </c>
      <c r="W62" s="44">
        <f t="shared" si="10"/>
        <v>0</v>
      </c>
      <c r="X62" s="44">
        <f t="shared" si="11"/>
        <v>0</v>
      </c>
    </row>
    <row r="63" spans="2:24" x14ac:dyDescent="0.2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25">
      <c r="B64" s="9" t="s">
        <v>29</v>
      </c>
      <c r="F64" s="22">
        <f>F62+F32+F27</f>
        <v>6689755614.9139967</v>
      </c>
      <c r="G64" s="22">
        <f>G62+G32+G27</f>
        <v>4076920355.1358967</v>
      </c>
      <c r="H64" s="22">
        <f>H62+H32+H27</f>
        <v>0</v>
      </c>
      <c r="I64" s="22">
        <f>I62+I32+I27</f>
        <v>0</v>
      </c>
      <c r="J64" s="22"/>
      <c r="K64" s="22">
        <f>K62+K32+K27</f>
        <v>881238248.38230264</v>
      </c>
      <c r="L64" s="22">
        <f>L62+L32+L27</f>
        <v>0</v>
      </c>
      <c r="M64" s="22">
        <f>M62+M32+M27</f>
        <v>0</v>
      </c>
      <c r="N64" s="22"/>
      <c r="O64" s="22">
        <f>O62+O32+O27</f>
        <v>706535354.36564052</v>
      </c>
      <c r="P64" s="22">
        <f>P62+P32+P27</f>
        <v>0</v>
      </c>
      <c r="Q64" s="22">
        <f>Q62+Q32+Q27</f>
        <v>1025061657.0301569</v>
      </c>
      <c r="R64" s="22"/>
      <c r="S64" s="22">
        <f>S62+S32+S27</f>
        <v>5664693957.8838396</v>
      </c>
      <c r="T64" s="22">
        <f>T62+T32+T27</f>
        <v>0</v>
      </c>
      <c r="U64" s="22">
        <f>U62+U32+U27</f>
        <v>1025061657.0301569</v>
      </c>
      <c r="W64" s="44">
        <f t="shared" si="10"/>
        <v>0</v>
      </c>
      <c r="X64" s="44">
        <f t="shared" si="11"/>
        <v>0</v>
      </c>
    </row>
    <row r="65" spans="2:28" x14ac:dyDescent="0.2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2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2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25">
      <c r="B68" s="6"/>
      <c r="C68" s="6" t="s">
        <v>31</v>
      </c>
      <c r="D68" s="47" t="str">
        <f>INDEX(classify,$E68,'Function-Classif'!D$1)</f>
        <v>PT&amp;D</v>
      </c>
      <c r="E68" s="6">
        <v>1</v>
      </c>
      <c r="F68" s="21">
        <v>177535195.75450593</v>
      </c>
      <c r="G68" s="47">
        <f>INDEX(classify,$E68,'Function-Classif'!G$1)*$F68</f>
        <v>108194812.33529133</v>
      </c>
      <c r="H68" s="47">
        <f>INDEX(classify,$E68,'Function-Classif'!H$1)*$F68</f>
        <v>0</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18750295.177471261</v>
      </c>
      <c r="P68" s="47">
        <f>INDEX(classify,$E68,'Function-Classif'!P$1)*$F68</f>
        <v>0</v>
      </c>
      <c r="Q68" s="47">
        <f>INDEX(classify,$E68,'Function-Classif'!Q$1)*$F68</f>
        <v>27203463.387447931</v>
      </c>
      <c r="R68" s="24"/>
      <c r="S68" s="24">
        <f>+G68+K68+O68</f>
        <v>150331732.36705801</v>
      </c>
      <c r="T68" s="24">
        <f t="shared" ref="T68" si="40">+H68+L68+P68</f>
        <v>0</v>
      </c>
      <c r="U68" s="24">
        <f t="shared" ref="U68" si="41">+I68+M68+Q68</f>
        <v>27203463.387447931</v>
      </c>
      <c r="W68" s="44">
        <f t="shared" si="10"/>
        <v>0</v>
      </c>
      <c r="X68" s="44">
        <f t="shared" si="11"/>
        <v>0</v>
      </c>
      <c r="Y68" s="36"/>
      <c r="Z68" s="36"/>
      <c r="AA68" s="36"/>
      <c r="AB68" s="36"/>
    </row>
    <row r="69" spans="2:28" x14ac:dyDescent="0.2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2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2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25">
      <c r="B72" s="8">
        <v>105</v>
      </c>
      <c r="C72" s="6" t="s">
        <v>34</v>
      </c>
      <c r="D72" s="47" t="str">
        <f>INDEX(classify,$E72,'Function-Classif'!D$1)</f>
        <v>PROD</v>
      </c>
      <c r="E72" s="6">
        <v>2</v>
      </c>
      <c r="F72" s="21">
        <v>271088.83674773236</v>
      </c>
      <c r="G72" s="47">
        <f>INDEX(classify,$E72,'Function-Classif'!G$1)*$F72</f>
        <v>271088.83674773236</v>
      </c>
      <c r="H72" s="47">
        <f>INDEX(classify,$E72,'Function-Classif'!H$1)*$F72</f>
        <v>0</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271088.83674773236</v>
      </c>
      <c r="T72" s="24">
        <f t="shared" ref="T72:T73" si="43">+H72+L72+P72</f>
        <v>0</v>
      </c>
      <c r="U72" s="24">
        <f t="shared" ref="U72:U73" si="44">+I72+M72+Q72</f>
        <v>0</v>
      </c>
      <c r="W72" s="44">
        <f t="shared" si="10"/>
        <v>0</v>
      </c>
      <c r="X72" s="44">
        <f t="shared" si="11"/>
        <v>0</v>
      </c>
      <c r="Y72" s="36"/>
      <c r="Z72" s="36"/>
      <c r="AA72" s="36"/>
      <c r="AB72" s="36"/>
    </row>
    <row r="73" spans="2:28" x14ac:dyDescent="0.2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46466.836873810593</v>
      </c>
      <c r="P73" s="47">
        <f>INDEX(classify,$E73,'Function-Classif'!P$1)*$F73</f>
        <v>0</v>
      </c>
      <c r="Q73" s="47">
        <f>INDEX(classify,$E73,'Function-Classif'!Q$1)*$F73</f>
        <v>67415.413126189393</v>
      </c>
      <c r="R73" s="24"/>
      <c r="S73" s="24">
        <f t="shared" si="42"/>
        <v>46466.836873810593</v>
      </c>
      <c r="T73" s="24">
        <f t="shared" si="43"/>
        <v>0</v>
      </c>
      <c r="U73" s="24">
        <f t="shared" si="44"/>
        <v>67415.413126189393</v>
      </c>
      <c r="W73" s="44">
        <f t="shared" si="10"/>
        <v>0</v>
      </c>
      <c r="X73" s="44">
        <f t="shared" si="11"/>
        <v>0</v>
      </c>
      <c r="Y73" s="36"/>
      <c r="Z73" s="36"/>
      <c r="AA73" s="36"/>
      <c r="AB73" s="36"/>
    </row>
    <row r="74" spans="2:28" x14ac:dyDescent="0.2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2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25">
      <c r="B76" s="6"/>
      <c r="C76" s="6" t="s">
        <v>37</v>
      </c>
      <c r="D76" s="6"/>
      <c r="E76" s="6"/>
      <c r="F76" s="21">
        <f>F64+F68+SUM(F70:F73)+F19</f>
        <v>6970753238.6232004</v>
      </c>
      <c r="G76" s="21">
        <f>G64+G68+SUM(G70:G73)+G19</f>
        <v>4248204482.6006446</v>
      </c>
      <c r="H76" s="21">
        <f>H64+H68+SUM(H70:H73)+H19</f>
        <v>0</v>
      </c>
      <c r="I76" s="21">
        <f>I64+I68+SUM(I70:I73)+I19</f>
        <v>0</v>
      </c>
      <c r="J76" s="21"/>
      <c r="K76" s="21">
        <f>K64+K68+SUM(K70:K73)+K19</f>
        <v>918203216.41785073</v>
      </c>
      <c r="L76" s="21">
        <f>L64+L68+SUM(L70:L73)+L19</f>
        <v>0</v>
      </c>
      <c r="M76" s="21">
        <f>M64+M68+SUM(M70:M73)+M19</f>
        <v>0</v>
      </c>
      <c r="N76" s="21"/>
      <c r="O76" s="21">
        <f>O64+O68+SUM(O70:O73)+O19</f>
        <v>736218592.9132905</v>
      </c>
      <c r="P76" s="21">
        <f>P64+P68+SUM(P70:P73)+P19</f>
        <v>0</v>
      </c>
      <c r="Q76" s="21">
        <f>Q64+Q68+SUM(Q70:Q73)+Q19</f>
        <v>1068126946.6914144</v>
      </c>
      <c r="R76" s="24"/>
      <c r="S76" s="21">
        <f>S64+S68+SUM(S70:S73)+S19</f>
        <v>5902626291.9317846</v>
      </c>
      <c r="T76" s="21">
        <f>T64+T68+SUM(T70:T73)+T19</f>
        <v>0</v>
      </c>
      <c r="U76" s="21">
        <f>U64+U68+SUM(U70:U73)+U19</f>
        <v>1068126946.6914144</v>
      </c>
      <c r="W76" s="44">
        <f t="shared" si="10"/>
        <v>0</v>
      </c>
      <c r="X76" s="44">
        <f t="shared" si="11"/>
        <v>0</v>
      </c>
    </row>
    <row r="77" spans="2:28" x14ac:dyDescent="0.2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2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2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25">
      <c r="B80" s="6"/>
      <c r="C80" s="6" t="s">
        <v>39</v>
      </c>
      <c r="D80" s="47" t="str">
        <f>INDEX(classify,$E80,'Function-Classif'!D$1)</f>
        <v>PROD</v>
      </c>
      <c r="E80" s="6">
        <v>2</v>
      </c>
      <c r="F80" s="21">
        <v>28153069.471535772</v>
      </c>
      <c r="G80" s="47">
        <f>INDEX(classify,$E80,'Function-Classif'!G$1)*$F80</f>
        <v>28153069.471535772</v>
      </c>
      <c r="H80" s="47">
        <f>INDEX(classify,$E80,'Function-Classif'!H$1)*$F80</f>
        <v>0</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28153069.471535772</v>
      </c>
      <c r="T80" s="24">
        <f t="shared" ref="T80:T83" si="46">+H80+L80+P80</f>
        <v>0</v>
      </c>
      <c r="U80" s="24">
        <f t="shared" ref="U80:U83" si="47">+I80+M80+Q80</f>
        <v>0</v>
      </c>
      <c r="W80" s="44">
        <f t="shared" si="10"/>
        <v>0</v>
      </c>
      <c r="X80" s="44">
        <f t="shared" si="11"/>
        <v>0</v>
      </c>
    </row>
    <row r="81" spans="2:24" x14ac:dyDescent="0.2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2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13411241.111952189</v>
      </c>
      <c r="P82" s="47">
        <f>INDEX(classify,$E82,'Function-Classif'!P$1)*$F82</f>
        <v>0</v>
      </c>
      <c r="Q82" s="47">
        <f>INDEX(classify,$E82,'Function-Classif'!Q$1)*$F82</f>
        <v>19457411.369586267</v>
      </c>
      <c r="R82" s="24"/>
      <c r="S82" s="24">
        <f t="shared" si="45"/>
        <v>13411241.111952189</v>
      </c>
      <c r="T82" s="24">
        <f t="shared" si="46"/>
        <v>0</v>
      </c>
      <c r="U82" s="24">
        <f t="shared" si="47"/>
        <v>19457411.369586267</v>
      </c>
      <c r="W82" s="44">
        <f t="shared" si="10"/>
        <v>0</v>
      </c>
      <c r="X82" s="44">
        <f t="shared" si="11"/>
        <v>0</v>
      </c>
    </row>
    <row r="83" spans="2:24" x14ac:dyDescent="0.25">
      <c r="B83" s="6"/>
      <c r="C83" s="6" t="s">
        <v>42</v>
      </c>
      <c r="D83" s="47" t="str">
        <f>INDEX(classify,$E83,'Function-Classif'!D$1)</f>
        <v>PT&amp;D</v>
      </c>
      <c r="E83" s="6">
        <v>1</v>
      </c>
      <c r="F83" s="21">
        <v>27491295.652346555</v>
      </c>
      <c r="G83" s="47">
        <f>INDEX(classify,$E83,'Function-Classif'!G$1)*$F83</f>
        <v>16753948.766714633</v>
      </c>
      <c r="H83" s="47">
        <f>INDEX(classify,$E83,'Function-Classif'!H$1)*$F83</f>
        <v>0</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2903480.1020830679</v>
      </c>
      <c r="P83" s="47">
        <f>INDEX(classify,$E83,'Function-Classif'!P$1)*$F83</f>
        <v>0</v>
      </c>
      <c r="Q83" s="47">
        <f>INDEX(classify,$E83,'Function-Classif'!Q$1)*$F83</f>
        <v>4212451.7990576243</v>
      </c>
      <c r="R83" s="24"/>
      <c r="S83" s="24">
        <f t="shared" si="45"/>
        <v>23278843.85328893</v>
      </c>
      <c r="T83" s="24">
        <f t="shared" si="46"/>
        <v>0</v>
      </c>
      <c r="U83" s="24">
        <f t="shared" si="47"/>
        <v>4212451.7990576243</v>
      </c>
      <c r="W83" s="44">
        <f t="shared" si="10"/>
        <v>0</v>
      </c>
      <c r="X83" s="44">
        <f t="shared" si="11"/>
        <v>0</v>
      </c>
    </row>
    <row r="84" spans="2:24" x14ac:dyDescent="0.2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25">
      <c r="B85" s="12" t="s">
        <v>44</v>
      </c>
      <c r="C85" s="6"/>
      <c r="D85" s="6"/>
      <c r="E85" s="6"/>
      <c r="F85" s="21">
        <f>SUM(F80:F84)</f>
        <v>118703940.78090742</v>
      </c>
      <c r="G85" s="21">
        <f>SUM(G80:G84)</f>
        <v>44907018.238250405</v>
      </c>
      <c r="H85" s="21">
        <f>SUM(H80:H84)</f>
        <v>0</v>
      </c>
      <c r="I85" s="21">
        <f>SUM(I80:I84)</f>
        <v>0</v>
      </c>
      <c r="J85" s="21"/>
      <c r="K85" s="21">
        <f>SUM(K80:K84)</f>
        <v>33812338.159977868</v>
      </c>
      <c r="L85" s="21">
        <f>SUM(L80:L84)</f>
        <v>0</v>
      </c>
      <c r="M85" s="21">
        <f>SUM(M80:M84)</f>
        <v>0</v>
      </c>
      <c r="N85" s="21"/>
      <c r="O85" s="21">
        <f>SUM(O80:O84)</f>
        <v>16314721.214035258</v>
      </c>
      <c r="P85" s="21">
        <f>SUM(P80:P84)</f>
        <v>0</v>
      </c>
      <c r="Q85" s="21">
        <f>SUM(Q80:Q84)</f>
        <v>23669863.168643892</v>
      </c>
      <c r="R85" s="24"/>
      <c r="S85" s="21">
        <f>SUM(S80:S84)</f>
        <v>95034077.61226353</v>
      </c>
      <c r="T85" s="21">
        <f>SUM(T80:T84)</f>
        <v>0</v>
      </c>
      <c r="U85" s="21">
        <f>SUM(U80:U84)</f>
        <v>23669863.168643892</v>
      </c>
      <c r="W85" s="44">
        <f t="shared" si="10"/>
        <v>0</v>
      </c>
      <c r="X85" s="44">
        <f t="shared" si="11"/>
        <v>0</v>
      </c>
    </row>
    <row r="86" spans="2:24" ht="15.75" thickBot="1" x14ac:dyDescent="0.3">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75" thickTop="1" x14ac:dyDescent="0.25">
      <c r="B87" s="9" t="s">
        <v>239</v>
      </c>
      <c r="C87" s="6"/>
      <c r="D87" s="6"/>
      <c r="E87" s="6"/>
      <c r="F87" s="21">
        <f>F76+F85</f>
        <v>7089457179.404108</v>
      </c>
      <c r="G87" s="21">
        <f>G76+G85</f>
        <v>4293111500.8388948</v>
      </c>
      <c r="H87" s="21">
        <f>H76+H85</f>
        <v>0</v>
      </c>
      <c r="I87" s="21">
        <f>I76+I85</f>
        <v>0</v>
      </c>
      <c r="J87" s="21"/>
      <c r="K87" s="21">
        <f>K76+K85</f>
        <v>952015554.57782865</v>
      </c>
      <c r="L87" s="21">
        <f>L76+L85</f>
        <v>0</v>
      </c>
      <c r="M87" s="21">
        <f>M76+M85</f>
        <v>0</v>
      </c>
      <c r="N87" s="21"/>
      <c r="O87" s="21">
        <f>O76+O85</f>
        <v>752533314.12732577</v>
      </c>
      <c r="P87" s="21">
        <f>P76+P85</f>
        <v>0</v>
      </c>
      <c r="Q87" s="21">
        <f>Q76+Q85</f>
        <v>1091796809.8600583</v>
      </c>
      <c r="R87" s="24"/>
      <c r="S87" s="21">
        <f>S76+S85</f>
        <v>5997660369.5440483</v>
      </c>
      <c r="T87" s="21">
        <f>T76+T85</f>
        <v>0</v>
      </c>
      <c r="U87" s="21">
        <f>U76+U85</f>
        <v>1091796809.8600583</v>
      </c>
      <c r="W87" s="44">
        <f t="shared" si="10"/>
        <v>0</v>
      </c>
      <c r="X87" s="44">
        <f t="shared" si="11"/>
        <v>0</v>
      </c>
    </row>
    <row r="88" spans="2:24" x14ac:dyDescent="0.2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2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25">
      <c r="B90" s="13" t="s">
        <v>47</v>
      </c>
      <c r="C90" s="6"/>
      <c r="D90" s="47" t="str">
        <f>INDEX(classify,$E90,'Function-Classif'!D$1)</f>
        <v>PROD</v>
      </c>
      <c r="E90" s="6">
        <v>2</v>
      </c>
      <c r="F90" s="21">
        <v>1351527013.3723688</v>
      </c>
      <c r="G90" s="47">
        <f>INDEX(classify,$E90,'Function-Classif'!G$1)*$F90</f>
        <v>1351527013.3723688</v>
      </c>
      <c r="H90" s="47">
        <f>INDEX(classify,$E90,'Function-Classif'!H$1)*$F90</f>
        <v>0</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1351527013.3723688</v>
      </c>
      <c r="T90" s="24">
        <f t="shared" ref="T90:T97" si="49">+H90+L90+P90</f>
        <v>0</v>
      </c>
      <c r="U90" s="24">
        <f t="shared" ref="U90:U97" si="50">+I90+M90+Q90</f>
        <v>0</v>
      </c>
      <c r="W90" s="44">
        <f t="shared" si="10"/>
        <v>0</v>
      </c>
      <c r="X90" s="44">
        <f t="shared" si="11"/>
        <v>0</v>
      </c>
    </row>
    <row r="91" spans="2:24" x14ac:dyDescent="0.25">
      <c r="B91" s="13" t="s">
        <v>48</v>
      </c>
      <c r="C91" s="6"/>
      <c r="D91" s="47" t="str">
        <f>INDEX(classify,$E91,'Function-Classif'!D$1)</f>
        <v>PROD</v>
      </c>
      <c r="E91" s="6">
        <v>2</v>
      </c>
      <c r="F91" s="21">
        <v>11357149.970204098</v>
      </c>
      <c r="G91" s="47">
        <f>INDEX(classify,$E91,'Function-Classif'!G$1)*$F91</f>
        <v>11357149.970204098</v>
      </c>
      <c r="H91" s="47">
        <f>INDEX(classify,$E91,'Function-Classif'!H$1)*$F91</f>
        <v>0</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11357149.970204098</v>
      </c>
      <c r="T91" s="24">
        <f t="shared" si="49"/>
        <v>0</v>
      </c>
      <c r="U91" s="24">
        <f t="shared" si="50"/>
        <v>0</v>
      </c>
      <c r="W91" s="44">
        <f t="shared" si="10"/>
        <v>0</v>
      </c>
      <c r="X91" s="44">
        <f t="shared" si="11"/>
        <v>0</v>
      </c>
    </row>
    <row r="92" spans="2:24" x14ac:dyDescent="0.25">
      <c r="B92" s="14" t="s">
        <v>49</v>
      </c>
      <c r="C92" s="6"/>
      <c r="D92" s="47" t="str">
        <f>INDEX(classify,$E92,'Function-Classif'!D$1)</f>
        <v>PROD</v>
      </c>
      <c r="E92" s="6">
        <v>2</v>
      </c>
      <c r="F92" s="21">
        <v>279457486.12209612</v>
      </c>
      <c r="G92" s="47">
        <f>INDEX(classify,$E92,'Function-Classif'!G$1)*$F92</f>
        <v>279457486.12209612</v>
      </c>
      <c r="H92" s="47">
        <f>INDEX(classify,$E92,'Function-Classif'!H$1)*$F92</f>
        <v>0</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279457486.12209612</v>
      </c>
      <c r="T92" s="24">
        <f t="shared" si="49"/>
        <v>0</v>
      </c>
      <c r="U92" s="24">
        <f t="shared" si="50"/>
        <v>0</v>
      </c>
      <c r="W92" s="44">
        <f t="shared" si="10"/>
        <v>0</v>
      </c>
      <c r="X92" s="44">
        <f t="shared" si="11"/>
        <v>0</v>
      </c>
    </row>
    <row r="93" spans="2:24" x14ac:dyDescent="0.2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2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2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259981606.41528511</v>
      </c>
      <c r="P95" s="47">
        <f>INDEX(classify,$E95,'Function-Classif'!P$1)*$F95</f>
        <v>0</v>
      </c>
      <c r="Q95" s="47">
        <f>INDEX(classify,$E95,'Function-Classif'!Q$1)*$F95</f>
        <v>377188734.60859925</v>
      </c>
      <c r="R95" s="24"/>
      <c r="S95" s="24">
        <f t="shared" si="48"/>
        <v>259981606.41528511</v>
      </c>
      <c r="T95" s="24">
        <f t="shared" si="49"/>
        <v>0</v>
      </c>
      <c r="U95" s="24">
        <f t="shared" si="50"/>
        <v>377188734.60859925</v>
      </c>
      <c r="W95" s="44">
        <f t="shared" ref="W95:W105" si="51">SUM(G95:Q95)-F95</f>
        <v>0</v>
      </c>
      <c r="X95" s="44">
        <f t="shared" ref="X95:X105" si="52">SUM(S95:U95)-F95</f>
        <v>0</v>
      </c>
    </row>
    <row r="96" spans="2:24" x14ac:dyDescent="0.25">
      <c r="B96" s="13" t="s">
        <v>53</v>
      </c>
      <c r="C96" s="6"/>
      <c r="D96" s="47" t="str">
        <f>INDEX(classify,$E96,'Function-Classif'!D$1)</f>
        <v>PT&amp;D</v>
      </c>
      <c r="E96" s="6">
        <v>1</v>
      </c>
      <c r="F96" s="21">
        <v>60263983.794971846</v>
      </c>
      <c r="G96" s="47">
        <f>INDEX(classify,$E96,'Function-Classif'!G$1)*$F96</f>
        <v>36726522.814609446</v>
      </c>
      <c r="H96" s="47">
        <f>INDEX(classify,$E96,'Function-Classif'!H$1)*$F96</f>
        <v>0</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6364751.957626339</v>
      </c>
      <c r="P96" s="47">
        <f>INDEX(classify,$E96,'Function-Classif'!P$1)*$F96</f>
        <v>0</v>
      </c>
      <c r="Q96" s="47">
        <f>INDEX(classify,$E96,'Function-Classif'!Q$1)*$F96</f>
        <v>9234163.7937257495</v>
      </c>
      <c r="R96" s="24"/>
      <c r="S96" s="24">
        <f t="shared" si="48"/>
        <v>51029820.001246095</v>
      </c>
      <c r="T96" s="24">
        <f t="shared" si="49"/>
        <v>0</v>
      </c>
      <c r="U96" s="24">
        <f t="shared" si="50"/>
        <v>9234163.7937257495</v>
      </c>
      <c r="W96" s="44">
        <f t="shared" si="51"/>
        <v>0</v>
      </c>
      <c r="X96" s="44">
        <f t="shared" si="52"/>
        <v>0</v>
      </c>
    </row>
    <row r="97" spans="2:24" x14ac:dyDescent="0.25">
      <c r="B97" s="64" t="s">
        <v>54</v>
      </c>
      <c r="C97" s="30"/>
      <c r="D97" s="65" t="str">
        <f>INDEX(classify,$E97,'Function-Classif'!D$1)</f>
        <v>PT&amp;D</v>
      </c>
      <c r="E97" s="30">
        <v>1</v>
      </c>
      <c r="F97" s="31">
        <v>51974185.381172702</v>
      </c>
      <c r="G97" s="65">
        <f>INDEX(classify,$E97,'Function-Classif'!G$1)*$F97</f>
        <v>31674492.540462356</v>
      </c>
      <c r="H97" s="65">
        <f>INDEX(classify,$E97,'Function-Classif'!H$1)*$F97</f>
        <v>0</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5489228.8448154982</v>
      </c>
      <c r="P97" s="65">
        <f>INDEX(classify,$E97,'Function-Classif'!P$1)*$F97</f>
        <v>0</v>
      </c>
      <c r="Q97" s="65">
        <f>INDEX(classify,$E97,'Function-Classif'!Q$1)*$F97</f>
        <v>7963929.8737376025</v>
      </c>
      <c r="R97" s="41"/>
      <c r="S97" s="41">
        <f t="shared" si="48"/>
        <v>44010255.507435106</v>
      </c>
      <c r="T97" s="41">
        <f t="shared" si="49"/>
        <v>0</v>
      </c>
      <c r="U97" s="41">
        <f t="shared" si="50"/>
        <v>7963929.8737376025</v>
      </c>
      <c r="W97" s="44">
        <f t="shared" si="51"/>
        <v>0</v>
      </c>
      <c r="X97" s="44">
        <f t="shared" si="52"/>
        <v>0</v>
      </c>
    </row>
    <row r="98" spans="2:24" x14ac:dyDescent="0.25">
      <c r="B98" s="6" t="s">
        <v>55</v>
      </c>
      <c r="C98" s="6"/>
      <c r="D98" s="6"/>
      <c r="E98" s="6"/>
      <c r="F98" s="21">
        <f>SUM(F90:F97)</f>
        <v>2699542764.4345698</v>
      </c>
      <c r="G98" s="21">
        <f>SUM(G90:G97)</f>
        <v>1710742664.8197408</v>
      </c>
      <c r="H98" s="21">
        <f>SUM(H90:H97)</f>
        <v>0</v>
      </c>
      <c r="I98" s="21">
        <f>SUM(I90:I97)</f>
        <v>0</v>
      </c>
      <c r="J98" s="21"/>
      <c r="K98" s="21">
        <f>SUM(K90:K97)</f>
        <v>322577684.12103921</v>
      </c>
      <c r="L98" s="21">
        <f>SUM(L90:L97)</f>
        <v>0</v>
      </c>
      <c r="M98" s="21">
        <f>SUM(M90:M97)</f>
        <v>0</v>
      </c>
      <c r="N98" s="21"/>
      <c r="O98" s="21">
        <f>SUM(O90:O97)</f>
        <v>271835587.21772695</v>
      </c>
      <c r="P98" s="21">
        <f>SUM(P90:P97)</f>
        <v>0</v>
      </c>
      <c r="Q98" s="21">
        <f>SUM(Q90:Q97)</f>
        <v>394386828.27606255</v>
      </c>
      <c r="R98" s="21"/>
      <c r="S98" s="21">
        <f>SUM(S90:S97)</f>
        <v>2305155936.1585073</v>
      </c>
      <c r="T98" s="21">
        <f>SUM(T90:T97)</f>
        <v>0</v>
      </c>
      <c r="U98" s="21">
        <f>SUM(U90:U97)</f>
        <v>394386828.27606255</v>
      </c>
      <c r="W98" s="44">
        <f t="shared" si="51"/>
        <v>0</v>
      </c>
      <c r="X98" s="44">
        <f t="shared" si="52"/>
        <v>0</v>
      </c>
    </row>
    <row r="99" spans="2:24" ht="15.75" thickBot="1" x14ac:dyDescent="0.3">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75" thickTop="1" x14ac:dyDescent="0.25">
      <c r="B100" s="7" t="s">
        <v>56</v>
      </c>
      <c r="C100" s="6"/>
      <c r="D100" s="6"/>
      <c r="E100" s="6"/>
      <c r="F100" s="21">
        <f>F87-F98</f>
        <v>4389914414.9695377</v>
      </c>
      <c r="G100" s="21">
        <f>G87-G98</f>
        <v>2582368836.0191541</v>
      </c>
      <c r="H100" s="21">
        <f>H87-H98</f>
        <v>0</v>
      </c>
      <c r="I100" s="21">
        <f>I87-I98</f>
        <v>0</v>
      </c>
      <c r="J100" s="21"/>
      <c r="K100" s="21">
        <f>K87-K98</f>
        <v>629437870.45678949</v>
      </c>
      <c r="L100" s="21">
        <f>L87-L98</f>
        <v>0</v>
      </c>
      <c r="M100" s="21">
        <f>M87-M98</f>
        <v>0</v>
      </c>
      <c r="N100" s="21"/>
      <c r="O100" s="21">
        <f>O87-O98</f>
        <v>480697726.90959883</v>
      </c>
      <c r="P100" s="21">
        <f>P87-P98</f>
        <v>0</v>
      </c>
      <c r="Q100" s="21">
        <f>Q87-Q98</f>
        <v>697409981.58399582</v>
      </c>
      <c r="R100" s="21"/>
      <c r="S100" s="21">
        <f>S87-S98</f>
        <v>3692504433.385541</v>
      </c>
      <c r="T100" s="21">
        <f>T87-T98</f>
        <v>0</v>
      </c>
      <c r="U100" s="21">
        <f>U87-U98</f>
        <v>697409981.58399582</v>
      </c>
      <c r="W100" s="44">
        <f t="shared" si="51"/>
        <v>0</v>
      </c>
      <c r="X100" s="44">
        <f t="shared" si="52"/>
        <v>0</v>
      </c>
    </row>
    <row r="101" spans="2:24" x14ac:dyDescent="0.2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2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25">
      <c r="B103" s="6" t="s">
        <v>58</v>
      </c>
      <c r="C103" s="6"/>
      <c r="D103" s="47" t="str">
        <f>INDEX(classify,$E103,'Function-Classif'!D$1)</f>
        <v>O&amp;MxPurch</v>
      </c>
      <c r="E103" s="6">
        <v>9</v>
      </c>
      <c r="F103" s="21">
        <v>106348559.9523263</v>
      </c>
      <c r="G103" s="58">
        <f>INDEX(classify,$E103,'Function-Classif'!G$1)*$F103</f>
        <v>13342499.127592443</v>
      </c>
      <c r="H103" s="47">
        <f>INDEX(classify,$E103,'Function-Classif'!H$1)*$F103</f>
        <v>70863851.143333122</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3567582.2623942709</v>
      </c>
      <c r="P103" s="47">
        <f>INDEX(classify,$E103,'Function-Classif'!P$1)*$F103</f>
        <v>0</v>
      </c>
      <c r="Q103" s="47">
        <f>INDEX(classify,$E103,'Function-Classif'!Q$1)*$F103</f>
        <v>13272952.276665695</v>
      </c>
      <c r="R103" s="24"/>
      <c r="S103" s="24">
        <f t="shared" ref="S103:S105" si="53">+G103+K103+O103</f>
        <v>22211756.532327481</v>
      </c>
      <c r="T103" s="24">
        <f t="shared" ref="T103:T105" si="54">+H103+L103+P103</f>
        <v>70863851.143333122</v>
      </c>
      <c r="U103" s="24">
        <f t="shared" ref="U103:U105" si="55">+I103+M103+Q103</f>
        <v>13272952.276665695</v>
      </c>
      <c r="W103" s="44">
        <f t="shared" si="51"/>
        <v>0</v>
      </c>
      <c r="X103" s="44">
        <f t="shared" si="52"/>
        <v>0</v>
      </c>
    </row>
    <row r="104" spans="2:24" x14ac:dyDescent="0.25">
      <c r="B104" s="6" t="s">
        <v>59</v>
      </c>
      <c r="C104" s="6"/>
      <c r="D104" s="47" t="str">
        <f>INDEX(classify,$E104,'Function-Classif'!D$1)</f>
        <v>TPIS</v>
      </c>
      <c r="E104" s="6">
        <v>5</v>
      </c>
      <c r="F104" s="21">
        <v>119808343.75715747</v>
      </c>
      <c r="G104" s="47">
        <f>INDEX(classify,$E104,'Function-Classif'!G$1)*$F104</f>
        <v>73015114.088680968</v>
      </c>
      <c r="H104" s="47">
        <f>INDEX(classify,$E104,'Function-Classif'!H$1)*$F104</f>
        <v>0</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12653601.015661223</v>
      </c>
      <c r="P104" s="47">
        <f>INDEX(classify,$E104,'Function-Classif'!P$1)*$F104</f>
        <v>0</v>
      </c>
      <c r="Q104" s="47">
        <f>INDEX(classify,$E104,'Function-Classif'!Q$1)*$F104</f>
        <v>18358205.494412761</v>
      </c>
      <c r="R104" s="24"/>
      <c r="S104" s="24">
        <f t="shared" si="53"/>
        <v>101450138.26274471</v>
      </c>
      <c r="T104" s="24">
        <f t="shared" si="54"/>
        <v>0</v>
      </c>
      <c r="U104" s="24">
        <f t="shared" si="55"/>
        <v>18358205.494412761</v>
      </c>
      <c r="W104" s="44">
        <f t="shared" si="51"/>
        <v>0</v>
      </c>
      <c r="X104" s="44">
        <f t="shared" si="52"/>
        <v>0</v>
      </c>
    </row>
    <row r="105" spans="2:24" x14ac:dyDescent="0.25">
      <c r="B105" s="30" t="s">
        <v>60</v>
      </c>
      <c r="C105" s="30"/>
      <c r="D105" s="65" t="str">
        <f>INDEX(classify,$E105,'Function-Classif'!D$1)</f>
        <v>TPIS</v>
      </c>
      <c r="E105" s="30">
        <v>5</v>
      </c>
      <c r="F105" s="31">
        <v>16171253.692540465</v>
      </c>
      <c r="G105" s="65">
        <f>INDEX(classify,$E105,'Function-Classif'!G$1)*$F105</f>
        <v>9855289.6759104598</v>
      </c>
      <c r="H105" s="65">
        <f>INDEX(classify,$E105,'Function-Classif'!H$1)*$F105</f>
        <v>0</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1707932.7343277861</v>
      </c>
      <c r="P105" s="65">
        <f>INDEX(classify,$E105,'Function-Classif'!P$1)*$F105</f>
        <v>0</v>
      </c>
      <c r="Q105" s="65">
        <f>INDEX(classify,$E105,'Function-Classif'!Q$1)*$F105</f>
        <v>2477917.5563238128</v>
      </c>
      <c r="R105" s="41"/>
      <c r="S105" s="41">
        <f t="shared" si="53"/>
        <v>13693336.136216652</v>
      </c>
      <c r="T105" s="41">
        <f t="shared" si="54"/>
        <v>0</v>
      </c>
      <c r="U105" s="41">
        <f t="shared" si="55"/>
        <v>2477917.5563238128</v>
      </c>
      <c r="W105" s="44">
        <f t="shared" si="51"/>
        <v>0</v>
      </c>
      <c r="X105" s="44">
        <f t="shared" si="52"/>
        <v>0</v>
      </c>
    </row>
    <row r="106" spans="2:24" x14ac:dyDescent="0.25">
      <c r="B106" s="13" t="s">
        <v>61</v>
      </c>
      <c r="C106" s="6"/>
      <c r="D106" s="6"/>
      <c r="E106" s="6"/>
      <c r="F106" s="21">
        <f>SUM(F103:F105)</f>
        <v>242328157.40202424</v>
      </c>
      <c r="G106" s="59">
        <f>SUM(G103:G105)</f>
        <v>96212902.89218387</v>
      </c>
      <c r="H106" s="21">
        <f>SUM(H103:H105)</f>
        <v>70863851.143333122</v>
      </c>
      <c r="I106" s="21">
        <f>SUM(I103:I105)</f>
        <v>0</v>
      </c>
      <c r="J106" s="21"/>
      <c r="K106" s="21">
        <f>SUM(K103:K105)</f>
        <v>23213212.026721686</v>
      </c>
      <c r="L106" s="21">
        <f>SUM(L103:L105)</f>
        <v>0</v>
      </c>
      <c r="M106" s="21">
        <f>SUM(M103:M105)</f>
        <v>0</v>
      </c>
      <c r="N106" s="21"/>
      <c r="O106" s="21">
        <f>SUM(O103:O105)</f>
        <v>17929116.012383278</v>
      </c>
      <c r="P106" s="21">
        <f>SUM(P103:P105)</f>
        <v>0</v>
      </c>
      <c r="Q106" s="21">
        <f>SUM(Q103:Q105)</f>
        <v>34109075.327402271</v>
      </c>
      <c r="R106" s="21"/>
      <c r="S106" s="21">
        <f>SUM(S103:S105)</f>
        <v>137355230.93128884</v>
      </c>
      <c r="T106" s="21">
        <f>SUM(T103:T105)</f>
        <v>70863851.143333122</v>
      </c>
      <c r="U106" s="21">
        <f>SUM(U103:U105)</f>
        <v>34109075.327402271</v>
      </c>
      <c r="W106" s="44">
        <f t="shared" ref="W106:W148" si="56">SUM(G106:Q106)-F106</f>
        <v>0</v>
      </c>
      <c r="X106" s="44">
        <f t="shared" ref="X106:X148" si="57">SUM(S106:U106)-F106</f>
        <v>0</v>
      </c>
    </row>
    <row r="107" spans="2:24" x14ac:dyDescent="0.2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2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2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2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2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75" x14ac:dyDescent="0.2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75" x14ac:dyDescent="0.25">
      <c r="B113" s="15" t="s">
        <v>66</v>
      </c>
      <c r="C113" s="6"/>
      <c r="D113" s="47" t="str">
        <f>INDEX(classify,$E113,'Function-Classif'!D$1)</f>
        <v>PROD</v>
      </c>
      <c r="E113" s="6">
        <v>2</v>
      </c>
      <c r="F113" s="21">
        <v>511060465.02458495</v>
      </c>
      <c r="G113" s="47">
        <f>INDEX(classify,$E113,'Function-Classif'!G$1)*$F113</f>
        <v>511060465.02458495</v>
      </c>
      <c r="H113" s="47">
        <f>INDEX(classify,$E113,'Function-Classif'!H$1)*$F113</f>
        <v>0</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511060465.02458495</v>
      </c>
      <c r="T113" s="24">
        <f t="shared" si="62"/>
        <v>0</v>
      </c>
      <c r="U113" s="24">
        <f t="shared" si="63"/>
        <v>0</v>
      </c>
      <c r="W113" s="44">
        <f t="shared" si="56"/>
        <v>0</v>
      </c>
      <c r="X113" s="44">
        <f t="shared" si="57"/>
        <v>0</v>
      </c>
    </row>
    <row r="114" spans="2:24" ht="15.75" x14ac:dyDescent="0.2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75" x14ac:dyDescent="0.2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98672775.834809497</v>
      </c>
      <c r="P115" s="47">
        <f>INDEX(classify,$E115,'Function-Classif'!P$1)*$F115</f>
        <v>0</v>
      </c>
      <c r="Q115" s="47">
        <f>INDEX(classify,$E115,'Function-Classif'!Q$1)*$F115</f>
        <v>143157279.35767376</v>
      </c>
      <c r="R115" s="24"/>
      <c r="S115" s="24">
        <f t="shared" si="61"/>
        <v>98672775.834809497</v>
      </c>
      <c r="T115" s="24">
        <f t="shared" si="62"/>
        <v>0</v>
      </c>
      <c r="U115" s="24">
        <f t="shared" si="63"/>
        <v>143157279.35767376</v>
      </c>
      <c r="W115" s="44">
        <f t="shared" si="56"/>
        <v>0</v>
      </c>
      <c r="X115" s="44">
        <f t="shared" si="57"/>
        <v>0</v>
      </c>
    </row>
    <row r="116" spans="2:24" ht="15.75" x14ac:dyDescent="0.25">
      <c r="B116" s="67" t="s">
        <v>69</v>
      </c>
      <c r="C116" s="30"/>
      <c r="D116" s="65" t="str">
        <f>INDEX(classify,$E116,'Function-Classif'!D$1)</f>
        <v>PT&amp;D</v>
      </c>
      <c r="E116" s="30">
        <v>1</v>
      </c>
      <c r="F116" s="31">
        <v>27628082.510315478</v>
      </c>
      <c r="G116" s="65">
        <f>INDEX(classify,$E116,'Function-Classif'!G$1)*$F116</f>
        <v>16837310.425595764</v>
      </c>
      <c r="H116" s="65">
        <f>INDEX(classify,$E116,'Function-Classif'!H$1)*$F116</f>
        <v>0</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2917926.7809650553</v>
      </c>
      <c r="P116" s="65">
        <f>INDEX(classify,$E116,'Function-Classif'!P$1)*$F116</f>
        <v>0</v>
      </c>
      <c r="Q116" s="65">
        <f>INDEX(classify,$E116,'Function-Classif'!Q$1)*$F116</f>
        <v>4233411.4530959539</v>
      </c>
      <c r="R116" s="41"/>
      <c r="S116" s="41">
        <f t="shared" si="61"/>
        <v>23394671.057219524</v>
      </c>
      <c r="T116" s="41">
        <f t="shared" si="62"/>
        <v>0</v>
      </c>
      <c r="U116" s="41">
        <f t="shared" si="63"/>
        <v>4233411.4530959539</v>
      </c>
      <c r="W116" s="44">
        <f t="shared" si="56"/>
        <v>0</v>
      </c>
      <c r="X116" s="44">
        <f t="shared" si="57"/>
        <v>0</v>
      </c>
    </row>
    <row r="117" spans="2:24" ht="15.75" x14ac:dyDescent="0.25">
      <c r="B117" s="16" t="s">
        <v>70</v>
      </c>
      <c r="C117" s="6"/>
      <c r="D117" s="6"/>
      <c r="E117" s="6"/>
      <c r="F117" s="21">
        <f>SUM(F111:F116)</f>
        <v>910427697.99599195</v>
      </c>
      <c r="G117" s="21">
        <f>SUM(G111:G116)</f>
        <v>527897775.45018071</v>
      </c>
      <c r="H117" s="21">
        <f>SUM(H111:H116)</f>
        <v>0</v>
      </c>
      <c r="I117" s="21">
        <f>SUM(I111:I116)</f>
        <v>0</v>
      </c>
      <c r="J117" s="21"/>
      <c r="K117" s="21">
        <f>SUM(K111:K116)</f>
        <v>133548529.11926688</v>
      </c>
      <c r="L117" s="21">
        <f>SUM(L111:L116)</f>
        <v>0</v>
      </c>
      <c r="M117" s="21">
        <f>SUM(M111:M116)</f>
        <v>0</v>
      </c>
      <c r="N117" s="21"/>
      <c r="O117" s="21">
        <f>SUM(O111:O116)</f>
        <v>101590702.61577456</v>
      </c>
      <c r="P117" s="21">
        <f>SUM(P111:P116)</f>
        <v>0</v>
      </c>
      <c r="Q117" s="21">
        <f>SUM(Q111:Q116)</f>
        <v>147390690.81076971</v>
      </c>
      <c r="R117" s="21"/>
      <c r="S117" s="21">
        <f>SUM(S111:S116)</f>
        <v>763037007.18522215</v>
      </c>
      <c r="T117" s="21">
        <f>SUM(T111:T116)</f>
        <v>0</v>
      </c>
      <c r="U117" s="21">
        <f>SUM(U111:U116)</f>
        <v>147390690.81076971</v>
      </c>
      <c r="W117" s="44">
        <f t="shared" si="56"/>
        <v>0</v>
      </c>
      <c r="X117" s="44">
        <f t="shared" si="57"/>
        <v>0</v>
      </c>
    </row>
    <row r="118" spans="2:24" ht="15.75" x14ac:dyDescent="0.2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75" x14ac:dyDescent="0.2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75" x14ac:dyDescent="0.25">
      <c r="B120" s="15" t="s">
        <v>72</v>
      </c>
      <c r="C120" s="6"/>
      <c r="D120" s="47" t="str">
        <f>INDEX(classify,$E120,'Function-Classif'!D$1)</f>
        <v>PROD</v>
      </c>
      <c r="E120" s="6">
        <v>2</v>
      </c>
      <c r="F120" s="21">
        <v>81185411.398252815</v>
      </c>
      <c r="G120" s="47">
        <f>INDEX(classify,$E120,'Function-Classif'!G$1)*$F120</f>
        <v>81185411.398252815</v>
      </c>
      <c r="H120" s="47">
        <f>INDEX(classify,$E120,'Function-Classif'!H$1)*$F120</f>
        <v>0</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81185411.398252815</v>
      </c>
      <c r="T120" s="24">
        <f t="shared" ref="T120:T125" si="65">+H120+L120+P120</f>
        <v>0</v>
      </c>
      <c r="U120" s="24">
        <f t="shared" ref="U120:U125" si="66">+I120+M120+Q120</f>
        <v>0</v>
      </c>
      <c r="W120" s="44">
        <f t="shared" si="56"/>
        <v>0</v>
      </c>
      <c r="X120" s="44">
        <f t="shared" si="57"/>
        <v>0</v>
      </c>
    </row>
    <row r="121" spans="2:24" ht="15.75" x14ac:dyDescent="0.2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75" x14ac:dyDescent="0.2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75" x14ac:dyDescent="0.2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75" x14ac:dyDescent="0.2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75" x14ac:dyDescent="0.2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75" x14ac:dyDescent="0.25">
      <c r="B126" s="16" t="s">
        <v>78</v>
      </c>
      <c r="C126" s="6"/>
      <c r="D126" s="6"/>
      <c r="E126" s="6"/>
      <c r="F126" s="21">
        <f>SUM(F120:F125)</f>
        <v>81185411.398252815</v>
      </c>
      <c r="G126" s="21">
        <f>SUM(G120:G125)</f>
        <v>81185411.398252815</v>
      </c>
      <c r="H126" s="21">
        <f>SUM(H120:H125)</f>
        <v>0</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81185411.398252815</v>
      </c>
      <c r="T126" s="21">
        <f>SUM(T120:T125)</f>
        <v>0</v>
      </c>
      <c r="U126" s="21">
        <f>SUM(U120:U125)</f>
        <v>0</v>
      </c>
      <c r="W126" s="44">
        <f t="shared" si="56"/>
        <v>0</v>
      </c>
      <c r="X126" s="44">
        <f t="shared" si="57"/>
        <v>0</v>
      </c>
    </row>
    <row r="127" spans="2:24" x14ac:dyDescent="0.2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25">
      <c r="B128" s="9" t="s">
        <v>79</v>
      </c>
      <c r="C128" s="6"/>
      <c r="D128" s="6"/>
      <c r="E128" s="6"/>
      <c r="F128" s="21">
        <f>F117+F126</f>
        <v>991613109.39424479</v>
      </c>
      <c r="G128" s="21">
        <f>G117+G126</f>
        <v>609083186.84843349</v>
      </c>
      <c r="H128" s="21">
        <f>H117+H126</f>
        <v>0</v>
      </c>
      <c r="I128" s="21">
        <f>I117+I126</f>
        <v>0</v>
      </c>
      <c r="J128" s="21"/>
      <c r="K128" s="21">
        <f>K117+K126</f>
        <v>133548529.11926688</v>
      </c>
      <c r="L128" s="21">
        <f>L117+L126</f>
        <v>0</v>
      </c>
      <c r="M128" s="21">
        <f>M117+M126</f>
        <v>0</v>
      </c>
      <c r="N128" s="21"/>
      <c r="O128" s="21">
        <f>O117+O126</f>
        <v>101590702.61577456</v>
      </c>
      <c r="P128" s="21">
        <f>P117+P126</f>
        <v>0</v>
      </c>
      <c r="Q128" s="21">
        <f>Q117+Q126</f>
        <v>147390690.81076971</v>
      </c>
      <c r="R128" s="21"/>
      <c r="S128" s="21">
        <f>S117+S126</f>
        <v>844222418.58347499</v>
      </c>
      <c r="T128" s="21">
        <f>T117+T126</f>
        <v>0</v>
      </c>
      <c r="U128" s="21">
        <f>U117+U126</f>
        <v>147390690.81076971</v>
      </c>
      <c r="W128" s="44">
        <f t="shared" si="56"/>
        <v>0</v>
      </c>
      <c r="X128" s="44">
        <f t="shared" si="57"/>
        <v>0</v>
      </c>
    </row>
    <row r="129" spans="1:24" x14ac:dyDescent="0.2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2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563175.22391010192</v>
      </c>
      <c r="P130" s="47">
        <f>INDEX(classify,$E130,'Function-Classif'!P$1)*$F130</f>
        <v>0</v>
      </c>
      <c r="Q130" s="47">
        <f>INDEX(classify,$E130,'Function-Classif'!Q$1)*$F130</f>
        <v>986528.39238894789</v>
      </c>
      <c r="R130" s="24"/>
      <c r="S130" s="24">
        <f t="shared" ref="S130" si="67">+G130+K130+O130</f>
        <v>563175.22391010192</v>
      </c>
      <c r="T130" s="24">
        <f t="shared" ref="T130" si="68">+H130+L130+P130</f>
        <v>0</v>
      </c>
      <c r="U130" s="24">
        <f t="shared" ref="U130" si="69">+I130+M130+Q130</f>
        <v>986528.39238894789</v>
      </c>
      <c r="W130" s="44">
        <f t="shared" si="56"/>
        <v>0</v>
      </c>
      <c r="X130" s="44">
        <f t="shared" si="57"/>
        <v>0</v>
      </c>
    </row>
    <row r="131" spans="1:24" x14ac:dyDescent="0.2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25">
      <c r="B132" s="9" t="s">
        <v>82</v>
      </c>
      <c r="C132" s="6"/>
      <c r="D132" s="6"/>
      <c r="E132" s="6"/>
      <c r="F132" s="21">
        <f>F100+F106+F108-F128-F130</f>
        <v>3639079759.3610182</v>
      </c>
      <c r="G132" s="21">
        <f>G100+G106+G108-G128-G130</f>
        <v>2069498552.0629044</v>
      </c>
      <c r="H132" s="21">
        <f>H100+H106+H108-H128-H130</f>
        <v>70863851.143333122</v>
      </c>
      <c r="I132" s="21">
        <f>I100+I106+I108-I128-I130</f>
        <v>0</v>
      </c>
      <c r="J132" s="21"/>
      <c r="K132" s="21">
        <f>K100+K106+K108-K128-K130</f>
        <v>519102553.36424434</v>
      </c>
      <c r="L132" s="21">
        <f>L100+L106+L108-L128-L130</f>
        <v>0</v>
      </c>
      <c r="M132" s="21">
        <f>M100+M106+M108-M128-M130</f>
        <v>0</v>
      </c>
      <c r="N132" s="21"/>
      <c r="O132" s="21">
        <f>O100+O106+O108-O128-O130</f>
        <v>396472965.08229744</v>
      </c>
      <c r="P132" s="21">
        <f>P100+P106+P108-P128-P130</f>
        <v>0</v>
      </c>
      <c r="Q132" s="21">
        <f>Q100+Q106+Q108-Q128-Q130</f>
        <v>583141837.70823944</v>
      </c>
      <c r="R132" s="21"/>
      <c r="S132" s="21">
        <f>S100+S106+S108-S128-S130</f>
        <v>2985074070.5094442</v>
      </c>
      <c r="T132" s="21">
        <f>T100+T106+T108-T128-T130</f>
        <v>70863851.143333122</v>
      </c>
      <c r="U132" s="21">
        <f>U100+U106+U108-U128-U130</f>
        <v>583141837.70823944</v>
      </c>
      <c r="W132" s="44">
        <f t="shared" si="56"/>
        <v>0</v>
      </c>
      <c r="X132" s="44">
        <f t="shared" si="57"/>
        <v>0</v>
      </c>
    </row>
    <row r="133" spans="1:24" x14ac:dyDescent="0.2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2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2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2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25">
      <c r="B137" s="6">
        <v>500</v>
      </c>
      <c r="C137" s="6" t="s">
        <v>86</v>
      </c>
      <c r="D137" s="47" t="str">
        <f>INDEX(classify,$E137,'Function-Classif'!D$1)</f>
        <v>LBSUB1</v>
      </c>
      <c r="E137" s="6">
        <v>10</v>
      </c>
      <c r="F137" s="24">
        <v>9442701.0434221886</v>
      </c>
      <c r="G137" s="47">
        <f>INDEX(classify,$E137,'Function-Classif'!G$1)*$F137</f>
        <v>8148506.6297777873</v>
      </c>
      <c r="H137" s="47">
        <f>INDEX(classify,$E137,'Function-Classif'!H$1)*$F137</f>
        <v>1294194.4136444018</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8148506.6297777873</v>
      </c>
      <c r="T137" s="24">
        <f t="shared" ref="T137:T143" si="71">+H137+L137+P137</f>
        <v>1294194.4136444018</v>
      </c>
      <c r="U137" s="24">
        <f t="shared" ref="U137:U143" si="72">+I137+M137+Q137</f>
        <v>0</v>
      </c>
      <c r="W137" s="44">
        <f t="shared" si="56"/>
        <v>0</v>
      </c>
      <c r="X137" s="44">
        <f t="shared" si="57"/>
        <v>0</v>
      </c>
    </row>
    <row r="138" spans="1:24" x14ac:dyDescent="0.25">
      <c r="B138" s="18">
        <v>501</v>
      </c>
      <c r="C138" s="6" t="s">
        <v>87</v>
      </c>
      <c r="D138" s="6"/>
      <c r="E138" s="6" t="s">
        <v>251</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25">
      <c r="B139" s="6">
        <v>502</v>
      </c>
      <c r="C139" s="6" t="s">
        <v>88</v>
      </c>
      <c r="D139" s="47" t="str">
        <f>INDEX(classify,$E139,'Function-Classif'!D$1)</f>
        <v>PROD</v>
      </c>
      <c r="E139" s="6">
        <v>2</v>
      </c>
      <c r="F139" s="24">
        <v>15516428.646901891</v>
      </c>
      <c r="G139" s="47">
        <f>INDEX(classify,$E139,'Function-Classif'!G$1)*$F139</f>
        <v>15516428.646901891</v>
      </c>
      <c r="H139" s="47">
        <f>INDEX(classify,$E139,'Function-Classif'!H$1)*$F139</f>
        <v>0</v>
      </c>
      <c r="I139" s="47">
        <f>INDEX(classify,$E139,'Function-Classif'!I$1)*$F139</f>
        <v>0</v>
      </c>
      <c r="J139" s="47"/>
      <c r="K139" s="47">
        <f>INDEX(classify,$E139,'Function-Classif'!K$1)*$F139</f>
        <v>0</v>
      </c>
      <c r="L139" s="47">
        <f>INDEX(classify,$E139,'Function-Classif'!L$1)*$F139</f>
        <v>0</v>
      </c>
      <c r="M139" s="47">
        <f>INDEX(classify,$E139,'Function-Classif'!M$1)*$F139</f>
        <v>0</v>
      </c>
      <c r="N139" s="47"/>
      <c r="O139" s="47">
        <f>INDEX(classify,$E139,'Function-Classif'!O$1)*$F139</f>
        <v>0</v>
      </c>
      <c r="P139" s="47">
        <f>INDEX(classify,$E139,'Function-Classif'!P$1)*$F139</f>
        <v>0</v>
      </c>
      <c r="Q139" s="47">
        <f>INDEX(classify,$E139,'Function-Classif'!Q$1)*$F139</f>
        <v>0</v>
      </c>
      <c r="R139" s="24"/>
      <c r="S139" s="24">
        <f t="shared" ref="S139:S140" si="73">+G139+K139+O139</f>
        <v>15516428.646901891</v>
      </c>
      <c r="T139" s="24">
        <f t="shared" ref="T139:T140" si="74">+H139+L139+P139</f>
        <v>0</v>
      </c>
      <c r="U139" s="24">
        <f t="shared" ref="U139:U140" si="75">+I139+M139+Q139</f>
        <v>0</v>
      </c>
      <c r="W139" s="44">
        <f t="shared" ref="W139:W140" si="76">SUM(G139:Q139)-F139</f>
        <v>0</v>
      </c>
      <c r="X139" s="44">
        <f t="shared" ref="X139:X140" si="77">SUM(S139:U139)-F139</f>
        <v>0</v>
      </c>
    </row>
    <row r="140" spans="1:24" x14ac:dyDescent="0.25">
      <c r="B140" s="6">
        <v>505</v>
      </c>
      <c r="C140" s="6" t="s">
        <v>89</v>
      </c>
      <c r="D140" s="47" t="str">
        <f>INDEX(classify,$E140,'Function-Classif'!D$1)</f>
        <v>PROD</v>
      </c>
      <c r="E140" s="6">
        <v>2</v>
      </c>
      <c r="F140" s="24">
        <v>7214387.5946459835</v>
      </c>
      <c r="G140" s="47">
        <f>INDEX(classify,$E140,'Function-Classif'!G$1)*$F140</f>
        <v>7214387.5946459835</v>
      </c>
      <c r="H140" s="47">
        <f>INDEX(classify,$E140,'Function-Classif'!H$1)*$F140</f>
        <v>0</v>
      </c>
      <c r="I140" s="47">
        <f>INDEX(classify,$E140,'Function-Classif'!I$1)*$F140</f>
        <v>0</v>
      </c>
      <c r="J140" s="47"/>
      <c r="K140" s="47">
        <f>INDEX(classify,$E140,'Function-Classif'!K$1)*$F140</f>
        <v>0</v>
      </c>
      <c r="L140" s="47">
        <f>INDEX(classify,$E140,'Function-Classif'!L$1)*$F140</f>
        <v>0</v>
      </c>
      <c r="M140" s="47">
        <f>INDEX(classify,$E140,'Function-Classif'!M$1)*$F140</f>
        <v>0</v>
      </c>
      <c r="N140" s="47"/>
      <c r="O140" s="47">
        <f>INDEX(classify,$E140,'Function-Classif'!O$1)*$F140</f>
        <v>0</v>
      </c>
      <c r="P140" s="47">
        <f>INDEX(classify,$E140,'Function-Classif'!P$1)*$F140</f>
        <v>0</v>
      </c>
      <c r="Q140" s="47">
        <f>INDEX(classify,$E140,'Function-Classif'!Q$1)*$F140</f>
        <v>0</v>
      </c>
      <c r="R140" s="24"/>
      <c r="S140" s="24">
        <f t="shared" si="73"/>
        <v>7214387.5946459835</v>
      </c>
      <c r="T140" s="24">
        <f t="shared" si="74"/>
        <v>0</v>
      </c>
      <c r="U140" s="24">
        <f t="shared" si="75"/>
        <v>0</v>
      </c>
      <c r="W140" s="44">
        <f t="shared" si="76"/>
        <v>0</v>
      </c>
      <c r="X140" s="44">
        <f t="shared" si="77"/>
        <v>0</v>
      </c>
    </row>
    <row r="141" spans="1:24" x14ac:dyDescent="0.25">
      <c r="B141" s="6">
        <v>506</v>
      </c>
      <c r="C141" s="6" t="s">
        <v>90</v>
      </c>
      <c r="D141" s="47" t="str">
        <f>INDEX(classify,$E141,'Function-Classif'!D$1)</f>
        <v>PROD</v>
      </c>
      <c r="E141" s="6">
        <v>2</v>
      </c>
      <c r="F141" s="24">
        <v>14444590.015824649</v>
      </c>
      <c r="G141" s="47">
        <f>INDEX(classify,$E141,'Function-Classif'!G$1)*$F141</f>
        <v>14444590.015824649</v>
      </c>
      <c r="H141" s="47">
        <f>INDEX(classify,$E141,'Function-Classif'!H$1)*$F141</f>
        <v>0</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14444590.015824649</v>
      </c>
      <c r="T141" s="24">
        <f t="shared" si="71"/>
        <v>0</v>
      </c>
      <c r="U141" s="24">
        <f t="shared" si="72"/>
        <v>0</v>
      </c>
      <c r="W141" s="44">
        <f t="shared" si="56"/>
        <v>0</v>
      </c>
      <c r="X141" s="44">
        <f t="shared" si="57"/>
        <v>0</v>
      </c>
    </row>
    <row r="142" spans="1:24" x14ac:dyDescent="0.2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2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25">
      <c r="B144" s="6"/>
      <c r="C144" s="6" t="s">
        <v>93</v>
      </c>
      <c r="D144" s="6"/>
      <c r="E144" s="6"/>
      <c r="F144" s="24">
        <f>SUM(F137:F143)</f>
        <v>419239766.24914169</v>
      </c>
      <c r="G144" s="24">
        <f>SUM(G137:G143)</f>
        <v>45323912.887150317</v>
      </c>
      <c r="H144" s="24">
        <f>SUM(H137:H143)</f>
        <v>373915853.36199135</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45323912.887150317</v>
      </c>
      <c r="T144" s="24">
        <f>SUM(T137:T143)</f>
        <v>373915853.36199135</v>
      </c>
      <c r="U144" s="24">
        <f>SUM(U137:U143)</f>
        <v>0</v>
      </c>
      <c r="W144" s="44">
        <f t="shared" si="56"/>
        <v>0</v>
      </c>
      <c r="X144" s="44">
        <f t="shared" si="57"/>
        <v>0</v>
      </c>
    </row>
    <row r="145" spans="2:24" x14ac:dyDescent="0.2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2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25">
      <c r="B147" s="6">
        <v>510</v>
      </c>
      <c r="C147" s="6" t="s">
        <v>95</v>
      </c>
      <c r="D147" s="47" t="str">
        <f>INDEX(classify,$E147,'Function-Classif'!D$1)</f>
        <v>LBSUB2</v>
      </c>
      <c r="E147" s="6">
        <v>11</v>
      </c>
      <c r="F147" s="24">
        <v>10261750.042761102</v>
      </c>
      <c r="G147" s="47">
        <f>INDEX(classify,$E147,'Function-Classif'!G$1)*$F147</f>
        <v>989925.41898834973</v>
      </c>
      <c r="H147" s="47">
        <f>INDEX(classify,$E147,'Function-Classif'!H$1)*$F147</f>
        <v>9271824.6237727515</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8">+G147+K147+O147</f>
        <v>989925.41898834973</v>
      </c>
      <c r="T147" s="24">
        <f t="shared" ref="T147:T151" si="79">+H147+L147+P147</f>
        <v>9271824.6237727515</v>
      </c>
      <c r="U147" s="24">
        <f t="shared" ref="U147:U151" si="80">+I147+M147+Q147</f>
        <v>0</v>
      </c>
      <c r="W147" s="44">
        <f t="shared" si="56"/>
        <v>0</v>
      </c>
      <c r="X147" s="44">
        <f t="shared" si="57"/>
        <v>0</v>
      </c>
    </row>
    <row r="148" spans="2:24" x14ac:dyDescent="0.25">
      <c r="B148" s="6">
        <v>511</v>
      </c>
      <c r="C148" s="6" t="s">
        <v>96</v>
      </c>
      <c r="D148" s="47" t="str">
        <f>INDEX(classify,$E148,'Function-Classif'!D$1)</f>
        <v>PROD</v>
      </c>
      <c r="E148" s="6">
        <v>2</v>
      </c>
      <c r="F148" s="24">
        <v>5959887.1456335718</v>
      </c>
      <c r="G148" s="47">
        <f>INDEX(classify,$E148,'Function-Classif'!G$1)*$F148</f>
        <v>5959887.1456335718</v>
      </c>
      <c r="H148" s="47">
        <f>INDEX(classify,$E148,'Function-Classif'!H$1)*$F148</f>
        <v>0</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8"/>
        <v>5959887.1456335718</v>
      </c>
      <c r="T148" s="24">
        <f t="shared" si="79"/>
        <v>0</v>
      </c>
      <c r="U148" s="24">
        <f t="shared" si="80"/>
        <v>0</v>
      </c>
      <c r="W148" s="44">
        <f t="shared" si="56"/>
        <v>0</v>
      </c>
      <c r="X148" s="44">
        <f t="shared" si="57"/>
        <v>0</v>
      </c>
    </row>
    <row r="149" spans="2:24" x14ac:dyDescent="0.25">
      <c r="B149" s="6">
        <v>512</v>
      </c>
      <c r="C149" s="6" t="s">
        <v>97</v>
      </c>
      <c r="D149" s="6"/>
      <c r="E149" s="6" t="s">
        <v>251</v>
      </c>
      <c r="F149" s="24">
        <v>40186142.419223778</v>
      </c>
      <c r="G149" s="24"/>
      <c r="H149" s="24">
        <f>F149</f>
        <v>40186142.419223778</v>
      </c>
      <c r="I149" s="24"/>
      <c r="J149" s="40"/>
      <c r="K149" s="24"/>
      <c r="L149" s="24"/>
      <c r="M149" s="24"/>
      <c r="N149" s="40"/>
      <c r="O149" s="24"/>
      <c r="P149" s="24"/>
      <c r="Q149" s="24"/>
      <c r="R149" s="24"/>
      <c r="S149" s="24">
        <f t="shared" si="78"/>
        <v>0</v>
      </c>
      <c r="T149" s="24">
        <f t="shared" si="79"/>
        <v>40186142.419223778</v>
      </c>
      <c r="U149" s="24">
        <f t="shared" si="80"/>
        <v>0</v>
      </c>
      <c r="W149" s="44">
        <f t="shared" ref="W149:W212" si="81">SUM(G149:Q149)-F149</f>
        <v>0</v>
      </c>
      <c r="X149" s="44">
        <f t="shared" ref="X149:X212" si="82">SUM(S149:U149)-F149</f>
        <v>0</v>
      </c>
    </row>
    <row r="150" spans="2:24" x14ac:dyDescent="0.25">
      <c r="B150" s="6">
        <v>513</v>
      </c>
      <c r="C150" s="6" t="s">
        <v>98</v>
      </c>
      <c r="D150" s="6"/>
      <c r="E150" s="6" t="s">
        <v>251</v>
      </c>
      <c r="F150" s="24">
        <v>8270033.1162846461</v>
      </c>
      <c r="G150" s="24"/>
      <c r="H150" s="24">
        <f t="shared" ref="H150:H151" si="83">F150</f>
        <v>8270033.1162846461</v>
      </c>
      <c r="I150" s="24"/>
      <c r="J150" s="40"/>
      <c r="K150" s="24"/>
      <c r="L150" s="24"/>
      <c r="M150" s="24"/>
      <c r="N150" s="40"/>
      <c r="O150" s="24"/>
      <c r="P150" s="24"/>
      <c r="Q150" s="24"/>
      <c r="R150" s="24"/>
      <c r="S150" s="24">
        <f t="shared" si="78"/>
        <v>0</v>
      </c>
      <c r="T150" s="24">
        <f t="shared" si="79"/>
        <v>8270033.1162846461</v>
      </c>
      <c r="U150" s="24">
        <f t="shared" si="80"/>
        <v>0</v>
      </c>
      <c r="W150" s="44">
        <f t="shared" si="81"/>
        <v>0</v>
      </c>
      <c r="X150" s="44">
        <f t="shared" si="82"/>
        <v>0</v>
      </c>
    </row>
    <row r="151" spans="2:24" x14ac:dyDescent="0.25">
      <c r="B151" s="30">
        <v>514</v>
      </c>
      <c r="C151" s="30" t="s">
        <v>99</v>
      </c>
      <c r="D151" s="30"/>
      <c r="E151" s="30" t="s">
        <v>251</v>
      </c>
      <c r="F151" s="41">
        <v>2439522.2018849053</v>
      </c>
      <c r="G151" s="41"/>
      <c r="H151" s="41">
        <f t="shared" si="83"/>
        <v>2439522.2018849053</v>
      </c>
      <c r="I151" s="41"/>
      <c r="J151" s="41"/>
      <c r="K151" s="41"/>
      <c r="L151" s="41"/>
      <c r="M151" s="41"/>
      <c r="N151" s="41"/>
      <c r="O151" s="41"/>
      <c r="P151" s="41"/>
      <c r="Q151" s="41"/>
      <c r="R151" s="41"/>
      <c r="S151" s="41">
        <f t="shared" si="78"/>
        <v>0</v>
      </c>
      <c r="T151" s="41">
        <f t="shared" si="79"/>
        <v>2439522.2018849053</v>
      </c>
      <c r="U151" s="41">
        <f t="shared" si="80"/>
        <v>0</v>
      </c>
      <c r="W151" s="44">
        <f t="shared" si="81"/>
        <v>0</v>
      </c>
      <c r="X151" s="44">
        <f t="shared" si="82"/>
        <v>0</v>
      </c>
    </row>
    <row r="152" spans="2:24" x14ac:dyDescent="0.25">
      <c r="B152" s="6"/>
      <c r="C152" s="6" t="s">
        <v>100</v>
      </c>
      <c r="D152" s="6"/>
      <c r="E152" s="6"/>
      <c r="F152" s="24">
        <f>SUM(F147:F151)</f>
        <v>67117334.925788</v>
      </c>
      <c r="G152" s="24">
        <f>SUM(G147:G151)</f>
        <v>6949812.5646219216</v>
      </c>
      <c r="H152" s="24">
        <f>SUM(H147:H151)</f>
        <v>60167522.361166075</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6949812.5646219216</v>
      </c>
      <c r="T152" s="24">
        <f>SUM(T147:T151)</f>
        <v>60167522.361166075</v>
      </c>
      <c r="U152" s="24">
        <f>SUM(U147:U151)</f>
        <v>0</v>
      </c>
      <c r="W152" s="44">
        <f t="shared" si="81"/>
        <v>0</v>
      </c>
      <c r="X152" s="44">
        <f t="shared" si="82"/>
        <v>0</v>
      </c>
    </row>
    <row r="153" spans="2:24" x14ac:dyDescent="0.25">
      <c r="B153" s="30"/>
      <c r="C153" s="30"/>
      <c r="D153" s="30"/>
      <c r="E153" s="30"/>
      <c r="F153" s="31"/>
      <c r="G153" s="41"/>
      <c r="H153" s="41"/>
      <c r="I153" s="41"/>
      <c r="J153" s="41"/>
      <c r="K153" s="41"/>
      <c r="L153" s="41"/>
      <c r="M153" s="41"/>
      <c r="N153" s="41"/>
      <c r="O153" s="41"/>
      <c r="P153" s="41"/>
      <c r="Q153" s="41"/>
      <c r="R153" s="41"/>
      <c r="S153" s="41"/>
      <c r="T153" s="41"/>
      <c r="U153" s="41"/>
      <c r="W153" s="44">
        <f t="shared" si="81"/>
        <v>0</v>
      </c>
      <c r="X153" s="44">
        <f t="shared" si="82"/>
        <v>0</v>
      </c>
    </row>
    <row r="154" spans="2:24" x14ac:dyDescent="0.25">
      <c r="B154" s="9" t="s">
        <v>101</v>
      </c>
      <c r="D154" s="6"/>
      <c r="E154" s="6"/>
      <c r="F154" s="24">
        <f>F144+F152</f>
        <v>486357101.17492968</v>
      </c>
      <c r="G154" s="24">
        <f>G144+G152</f>
        <v>52273725.451772243</v>
      </c>
      <c r="H154" s="24">
        <f>H144+H152</f>
        <v>434083375.72315741</v>
      </c>
      <c r="I154" s="24">
        <f>I144+I152</f>
        <v>0</v>
      </c>
      <c r="J154" s="24"/>
      <c r="K154" s="24">
        <f>K144+K152</f>
        <v>0</v>
      </c>
      <c r="L154" s="24">
        <f>L144+L152</f>
        <v>0</v>
      </c>
      <c r="M154" s="24">
        <f>M144+M152</f>
        <v>0</v>
      </c>
      <c r="N154" s="24"/>
      <c r="O154" s="24">
        <f>O144+O152</f>
        <v>0</v>
      </c>
      <c r="P154" s="24">
        <f>P144+P152</f>
        <v>0</v>
      </c>
      <c r="Q154" s="24">
        <f>Q144+Q152</f>
        <v>0</v>
      </c>
      <c r="R154" s="24"/>
      <c r="S154" s="24">
        <f>S144+S152</f>
        <v>52273725.451772243</v>
      </c>
      <c r="T154" s="24">
        <f>T144+T152</f>
        <v>434083375.72315741</v>
      </c>
      <c r="U154" s="24">
        <f>U144+U152</f>
        <v>0</v>
      </c>
      <c r="W154" s="44">
        <f t="shared" si="81"/>
        <v>0</v>
      </c>
      <c r="X154" s="44">
        <f t="shared" si="82"/>
        <v>0</v>
      </c>
    </row>
    <row r="155" spans="2:24" x14ac:dyDescent="0.25">
      <c r="B155" s="6"/>
      <c r="C155" s="6"/>
      <c r="D155" s="6"/>
      <c r="E155" s="6"/>
      <c r="F155" s="24"/>
      <c r="G155" s="24"/>
      <c r="H155" s="24"/>
      <c r="I155" s="24"/>
      <c r="J155" s="40"/>
      <c r="K155" s="24"/>
      <c r="L155" s="24"/>
      <c r="M155" s="24"/>
      <c r="N155" s="40"/>
      <c r="O155" s="24"/>
      <c r="P155" s="24"/>
      <c r="Q155" s="24"/>
      <c r="R155" s="24"/>
      <c r="S155" s="24"/>
      <c r="T155" s="24"/>
      <c r="U155" s="24"/>
      <c r="W155" s="44">
        <f t="shared" si="81"/>
        <v>0</v>
      </c>
      <c r="X155" s="44">
        <f t="shared" si="82"/>
        <v>0</v>
      </c>
    </row>
    <row r="156" spans="2:24" x14ac:dyDescent="0.25">
      <c r="B156" s="9" t="s">
        <v>102</v>
      </c>
      <c r="C156" s="6"/>
      <c r="D156" s="6"/>
      <c r="E156" s="6"/>
      <c r="F156" s="24"/>
      <c r="G156" s="24"/>
      <c r="H156" s="24"/>
      <c r="I156" s="24"/>
      <c r="J156" s="40"/>
      <c r="K156" s="24"/>
      <c r="L156" s="24"/>
      <c r="M156" s="24"/>
      <c r="N156" s="40"/>
      <c r="O156" s="24"/>
      <c r="P156" s="24"/>
      <c r="Q156" s="24"/>
      <c r="R156" s="24"/>
      <c r="S156" s="24"/>
      <c r="T156" s="24"/>
      <c r="U156" s="24"/>
      <c r="W156" s="44">
        <f t="shared" si="81"/>
        <v>0</v>
      </c>
      <c r="X156" s="44">
        <f t="shared" si="82"/>
        <v>0</v>
      </c>
    </row>
    <row r="157" spans="2:24" x14ac:dyDescent="0.25">
      <c r="B157" s="19">
        <v>535</v>
      </c>
      <c r="C157" s="6" t="s">
        <v>86</v>
      </c>
      <c r="D157" s="6"/>
      <c r="E157" s="6"/>
      <c r="F157" s="24">
        <v>0</v>
      </c>
      <c r="G157" s="24"/>
      <c r="H157" s="24"/>
      <c r="I157" s="24"/>
      <c r="J157" s="40"/>
      <c r="K157" s="24"/>
      <c r="L157" s="24"/>
      <c r="M157" s="24"/>
      <c r="N157" s="40"/>
      <c r="O157" s="24"/>
      <c r="P157" s="24"/>
      <c r="Q157" s="24"/>
      <c r="R157" s="24"/>
      <c r="S157" s="24">
        <f t="shared" ref="S157:S162" si="84">+G157+K157+O157</f>
        <v>0</v>
      </c>
      <c r="T157" s="24">
        <f t="shared" ref="T157:T162" si="85">+H157+L157+P157</f>
        <v>0</v>
      </c>
      <c r="U157" s="24">
        <f t="shared" ref="U157:U162" si="86">+I157+M157+Q157</f>
        <v>0</v>
      </c>
      <c r="W157" s="44">
        <f t="shared" si="81"/>
        <v>0</v>
      </c>
      <c r="X157" s="44">
        <f t="shared" si="82"/>
        <v>0</v>
      </c>
    </row>
    <row r="158" spans="2:24" x14ac:dyDescent="0.25">
      <c r="B158" s="20">
        <v>536</v>
      </c>
      <c r="C158" s="6" t="s">
        <v>103</v>
      </c>
      <c r="D158" s="6"/>
      <c r="E158" s="6"/>
      <c r="F158" s="24">
        <v>0</v>
      </c>
      <c r="G158" s="24"/>
      <c r="H158" s="24"/>
      <c r="I158" s="24"/>
      <c r="J158" s="40"/>
      <c r="K158" s="24"/>
      <c r="L158" s="24"/>
      <c r="M158" s="24"/>
      <c r="N158" s="40"/>
      <c r="O158" s="24"/>
      <c r="P158" s="24"/>
      <c r="Q158" s="24"/>
      <c r="R158" s="24"/>
      <c r="S158" s="24">
        <f t="shared" si="84"/>
        <v>0</v>
      </c>
      <c r="T158" s="24">
        <f t="shared" si="85"/>
        <v>0</v>
      </c>
      <c r="U158" s="24">
        <f t="shared" si="86"/>
        <v>0</v>
      </c>
      <c r="W158" s="44">
        <f t="shared" si="81"/>
        <v>0</v>
      </c>
      <c r="X158" s="44">
        <f t="shared" si="82"/>
        <v>0</v>
      </c>
    </row>
    <row r="159" spans="2:24" x14ac:dyDescent="0.25">
      <c r="B159" s="6">
        <v>537</v>
      </c>
      <c r="C159" s="6" t="s">
        <v>104</v>
      </c>
      <c r="D159" s="6"/>
      <c r="E159" s="6"/>
      <c r="F159" s="24">
        <v>0</v>
      </c>
      <c r="G159" s="24"/>
      <c r="H159" s="24"/>
      <c r="I159" s="24"/>
      <c r="J159" s="40"/>
      <c r="K159" s="24"/>
      <c r="L159" s="24"/>
      <c r="M159" s="24"/>
      <c r="N159" s="40"/>
      <c r="O159" s="24"/>
      <c r="P159" s="24"/>
      <c r="Q159" s="24"/>
      <c r="R159" s="24"/>
      <c r="S159" s="24">
        <f t="shared" si="84"/>
        <v>0</v>
      </c>
      <c r="T159" s="24">
        <f t="shared" si="85"/>
        <v>0</v>
      </c>
      <c r="U159" s="24">
        <f t="shared" si="86"/>
        <v>0</v>
      </c>
      <c r="W159" s="44">
        <f t="shared" si="81"/>
        <v>0</v>
      </c>
      <c r="X159" s="44">
        <f t="shared" si="82"/>
        <v>0</v>
      </c>
    </row>
    <row r="160" spans="2:24" x14ac:dyDescent="0.25">
      <c r="B160" s="18">
        <v>538</v>
      </c>
      <c r="C160" s="6" t="s">
        <v>89</v>
      </c>
      <c r="D160" s="6"/>
      <c r="E160" s="6"/>
      <c r="F160" s="24">
        <v>0</v>
      </c>
      <c r="G160" s="24"/>
      <c r="H160" s="24"/>
      <c r="I160" s="24"/>
      <c r="J160" s="40"/>
      <c r="K160" s="24"/>
      <c r="L160" s="24"/>
      <c r="M160" s="24"/>
      <c r="N160" s="40"/>
      <c r="O160" s="24"/>
      <c r="P160" s="24"/>
      <c r="Q160" s="24"/>
      <c r="R160" s="24"/>
      <c r="S160" s="24">
        <f t="shared" si="84"/>
        <v>0</v>
      </c>
      <c r="T160" s="24">
        <f t="shared" si="85"/>
        <v>0</v>
      </c>
      <c r="U160" s="24">
        <f t="shared" si="86"/>
        <v>0</v>
      </c>
      <c r="W160" s="44">
        <f t="shared" si="81"/>
        <v>0</v>
      </c>
      <c r="X160" s="44">
        <f t="shared" si="82"/>
        <v>0</v>
      </c>
    </row>
    <row r="161" spans="2:24" x14ac:dyDescent="0.25">
      <c r="B161" s="6">
        <v>539</v>
      </c>
      <c r="C161" s="6" t="s">
        <v>105</v>
      </c>
      <c r="D161" s="47" t="str">
        <f>INDEX(classify,$E161,'Function-Classif'!D$1)</f>
        <v>PROD</v>
      </c>
      <c r="E161" s="6">
        <v>2</v>
      </c>
      <c r="F161" s="24">
        <v>8522.7845649540959</v>
      </c>
      <c r="G161" s="47">
        <f>INDEX(classify,$E161,'Function-Classif'!G$1)*$F161</f>
        <v>8522.7845649540959</v>
      </c>
      <c r="H161" s="47">
        <f>INDEX(classify,$E161,'Function-Classif'!H$1)*$F161</f>
        <v>0</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84"/>
        <v>8522.7845649540959</v>
      </c>
      <c r="T161" s="24">
        <f t="shared" si="85"/>
        <v>0</v>
      </c>
      <c r="U161" s="24">
        <f t="shared" si="86"/>
        <v>0</v>
      </c>
      <c r="W161" s="44">
        <f t="shared" si="81"/>
        <v>0</v>
      </c>
      <c r="X161" s="44">
        <f t="shared" si="82"/>
        <v>0</v>
      </c>
    </row>
    <row r="162" spans="2:24" x14ac:dyDescent="0.25">
      <c r="B162" s="68">
        <v>540</v>
      </c>
      <c r="C162" s="30" t="s">
        <v>91</v>
      </c>
      <c r="D162" s="30"/>
      <c r="E162" s="30"/>
      <c r="F162" s="41">
        <v>0</v>
      </c>
      <c r="G162" s="41"/>
      <c r="H162" s="41"/>
      <c r="I162" s="41"/>
      <c r="J162" s="41"/>
      <c r="K162" s="41"/>
      <c r="L162" s="41"/>
      <c r="M162" s="41"/>
      <c r="N162" s="41"/>
      <c r="O162" s="41"/>
      <c r="P162" s="41"/>
      <c r="Q162" s="41"/>
      <c r="R162" s="41"/>
      <c r="S162" s="41">
        <f t="shared" si="84"/>
        <v>0</v>
      </c>
      <c r="T162" s="41">
        <f t="shared" si="85"/>
        <v>0</v>
      </c>
      <c r="U162" s="41">
        <f t="shared" si="86"/>
        <v>0</v>
      </c>
      <c r="W162" s="44">
        <f t="shared" si="81"/>
        <v>0</v>
      </c>
      <c r="X162" s="44">
        <f t="shared" si="82"/>
        <v>0</v>
      </c>
    </row>
    <row r="163" spans="2:24" x14ac:dyDescent="0.25">
      <c r="B163" s="6"/>
      <c r="C163" s="6" t="s">
        <v>106</v>
      </c>
      <c r="D163" s="6"/>
      <c r="E163" s="6"/>
      <c r="F163" s="24">
        <f>SUM(F157:F162)</f>
        <v>8522.7845649540959</v>
      </c>
      <c r="G163" s="24">
        <f>SUM(G157:G162)</f>
        <v>8522.7845649540959</v>
      </c>
      <c r="H163" s="24">
        <f>SUM(H157:H162)</f>
        <v>0</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8522.7845649540959</v>
      </c>
      <c r="T163" s="24">
        <f>SUM(T157:T162)</f>
        <v>0</v>
      </c>
      <c r="U163" s="24">
        <f>SUM(U157:U162)</f>
        <v>0</v>
      </c>
      <c r="W163" s="44">
        <f t="shared" si="81"/>
        <v>0</v>
      </c>
      <c r="X163" s="44">
        <f t="shared" si="82"/>
        <v>0</v>
      </c>
    </row>
    <row r="164" spans="2:24" x14ac:dyDescent="0.25">
      <c r="B164" s="6"/>
      <c r="C164" s="6"/>
      <c r="D164" s="6"/>
      <c r="E164" s="6"/>
      <c r="F164" s="24"/>
      <c r="G164" s="24"/>
      <c r="H164" s="24"/>
      <c r="I164" s="24"/>
      <c r="J164" s="40"/>
      <c r="K164" s="24"/>
      <c r="L164" s="24"/>
      <c r="M164" s="24"/>
      <c r="N164" s="40"/>
      <c r="O164" s="24"/>
      <c r="P164" s="24"/>
      <c r="Q164" s="24"/>
      <c r="R164" s="24"/>
      <c r="S164" s="24"/>
      <c r="T164" s="24"/>
      <c r="U164" s="24"/>
      <c r="W164" s="44">
        <f t="shared" si="81"/>
        <v>0</v>
      </c>
      <c r="X164" s="44">
        <f t="shared" si="82"/>
        <v>0</v>
      </c>
    </row>
    <row r="165" spans="2:24" x14ac:dyDescent="0.25">
      <c r="B165" s="9" t="s">
        <v>107</v>
      </c>
      <c r="C165" s="6"/>
      <c r="D165" s="6"/>
      <c r="E165" s="6"/>
      <c r="F165" s="24"/>
      <c r="G165" s="24"/>
      <c r="H165" s="24"/>
      <c r="I165" s="24"/>
      <c r="J165" s="40"/>
      <c r="K165" s="24"/>
      <c r="L165" s="24"/>
      <c r="M165" s="24"/>
      <c r="N165" s="40"/>
      <c r="O165" s="24"/>
      <c r="P165" s="24"/>
      <c r="Q165" s="24"/>
      <c r="R165" s="24"/>
      <c r="S165" s="24"/>
      <c r="T165" s="24"/>
      <c r="U165" s="24"/>
      <c r="W165" s="44">
        <f t="shared" si="81"/>
        <v>0</v>
      </c>
      <c r="X165" s="44">
        <f t="shared" si="82"/>
        <v>0</v>
      </c>
    </row>
    <row r="166" spans="2:24" x14ac:dyDescent="0.25">
      <c r="B166" s="19">
        <v>541</v>
      </c>
      <c r="C166" s="6" t="s">
        <v>95</v>
      </c>
      <c r="D166" s="47" t="str">
        <f>INDEX(classify,$E166,'Function-Classif'!D$1)</f>
        <v>LBSUB4</v>
      </c>
      <c r="E166" s="6">
        <v>12</v>
      </c>
      <c r="F166" s="24">
        <v>186494.00636960182</v>
      </c>
      <c r="G166" s="47">
        <f>INDEX(classify,$E166,'Function-Classif'!G$1)*$F166</f>
        <v>186494.00636960182</v>
      </c>
      <c r="H166" s="47">
        <f>INDEX(classify,$E166,'Function-Classif'!H$1)*$F166</f>
        <v>0</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7">+G166+K166+O166</f>
        <v>186494.00636960182</v>
      </c>
      <c r="T166" s="24">
        <f t="shared" ref="T166:T170" si="88">+H166+L166+P166</f>
        <v>0</v>
      </c>
      <c r="U166" s="24">
        <f t="shared" ref="U166:U170" si="89">+I166+M166+Q166</f>
        <v>0</v>
      </c>
      <c r="W166" s="44">
        <f t="shared" si="81"/>
        <v>0</v>
      </c>
      <c r="X166" s="44">
        <f t="shared" si="82"/>
        <v>0</v>
      </c>
    </row>
    <row r="167" spans="2:24" x14ac:dyDescent="0.25">
      <c r="B167" s="19">
        <v>542</v>
      </c>
      <c r="C167" s="6" t="s">
        <v>96</v>
      </c>
      <c r="D167" s="47" t="str">
        <f>INDEX(classify,$E167,'Function-Classif'!D$1)</f>
        <v>PROD</v>
      </c>
      <c r="E167" s="6">
        <v>2</v>
      </c>
      <c r="F167" s="24">
        <v>116900.87529150238</v>
      </c>
      <c r="G167" s="47">
        <f>INDEX(classify,$E167,'Function-Classif'!G$1)*$F167</f>
        <v>116900.87529150238</v>
      </c>
      <c r="H167" s="47">
        <f>INDEX(classify,$E167,'Function-Classif'!H$1)*$F167</f>
        <v>0</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7"/>
        <v>116900.87529150238</v>
      </c>
      <c r="T167" s="24">
        <f t="shared" si="88"/>
        <v>0</v>
      </c>
      <c r="U167" s="24">
        <f t="shared" si="89"/>
        <v>0</v>
      </c>
      <c r="W167" s="44">
        <f t="shared" si="81"/>
        <v>0</v>
      </c>
      <c r="X167" s="44">
        <f t="shared" si="82"/>
        <v>0</v>
      </c>
    </row>
    <row r="168" spans="2:24" x14ac:dyDescent="0.25">
      <c r="B168" s="19">
        <v>543</v>
      </c>
      <c r="C168" s="6" t="s">
        <v>108</v>
      </c>
      <c r="D168" s="47" t="str">
        <f>INDEX(classify,$E168,'Function-Classif'!D$1)</f>
        <v>PROD</v>
      </c>
      <c r="E168" s="6">
        <v>2</v>
      </c>
      <c r="F168" s="24">
        <v>22496.79664992803</v>
      </c>
      <c r="G168" s="47">
        <f>INDEX(classify,$E168,'Function-Classif'!G$1)*$F168</f>
        <v>22496.79664992803</v>
      </c>
      <c r="H168" s="47">
        <f>INDEX(classify,$E168,'Function-Classif'!H$1)*$F168</f>
        <v>0</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7"/>
        <v>22496.79664992803</v>
      </c>
      <c r="T168" s="24">
        <f t="shared" si="88"/>
        <v>0</v>
      </c>
      <c r="U168" s="24">
        <f t="shared" si="89"/>
        <v>0</v>
      </c>
      <c r="W168" s="44">
        <f t="shared" si="81"/>
        <v>0</v>
      </c>
      <c r="X168" s="44">
        <f t="shared" si="82"/>
        <v>0</v>
      </c>
    </row>
    <row r="169" spans="2:24" x14ac:dyDescent="0.25">
      <c r="B169" s="6">
        <v>544</v>
      </c>
      <c r="C169" s="6" t="s">
        <v>98</v>
      </c>
      <c r="D169" s="6"/>
      <c r="E169" s="6" t="s">
        <v>267</v>
      </c>
      <c r="F169" s="24">
        <v>33029.604004650209</v>
      </c>
      <c r="G169" s="24"/>
      <c r="H169" s="24">
        <f>F169</f>
        <v>33029.604004650209</v>
      </c>
      <c r="I169" s="24"/>
      <c r="J169" s="40"/>
      <c r="K169" s="24"/>
      <c r="L169" s="24"/>
      <c r="M169" s="24"/>
      <c r="N169" s="40"/>
      <c r="O169" s="24"/>
      <c r="P169" s="24"/>
      <c r="Q169" s="24"/>
      <c r="R169" s="24"/>
      <c r="S169" s="24">
        <f t="shared" si="87"/>
        <v>0</v>
      </c>
      <c r="T169" s="24">
        <f t="shared" si="88"/>
        <v>33029.604004650209</v>
      </c>
      <c r="U169" s="24">
        <f t="shared" si="89"/>
        <v>0</v>
      </c>
      <c r="W169" s="44">
        <f t="shared" si="81"/>
        <v>0</v>
      </c>
      <c r="X169" s="44">
        <f t="shared" si="82"/>
        <v>0</v>
      </c>
    </row>
    <row r="170" spans="2:24" x14ac:dyDescent="0.25">
      <c r="B170" s="30">
        <v>545</v>
      </c>
      <c r="C170" s="30" t="s">
        <v>109</v>
      </c>
      <c r="D170" s="30"/>
      <c r="E170" s="30" t="s">
        <v>251</v>
      </c>
      <c r="F170" s="41">
        <v>9592.0638092655918</v>
      </c>
      <c r="G170" s="41"/>
      <c r="H170" s="41">
        <f>F170</f>
        <v>9592.0638092655918</v>
      </c>
      <c r="I170" s="41"/>
      <c r="J170" s="41"/>
      <c r="K170" s="41"/>
      <c r="L170" s="41"/>
      <c r="M170" s="41"/>
      <c r="N170" s="41"/>
      <c r="O170" s="41"/>
      <c r="P170" s="41"/>
      <c r="Q170" s="41"/>
      <c r="R170" s="41"/>
      <c r="S170" s="41">
        <f t="shared" si="87"/>
        <v>0</v>
      </c>
      <c r="T170" s="41">
        <f t="shared" si="88"/>
        <v>9592.0638092655918</v>
      </c>
      <c r="U170" s="41">
        <f t="shared" si="89"/>
        <v>0</v>
      </c>
      <c r="W170" s="44">
        <f t="shared" si="81"/>
        <v>0</v>
      </c>
      <c r="X170" s="44">
        <f t="shared" si="82"/>
        <v>0</v>
      </c>
    </row>
    <row r="171" spans="2:24" x14ac:dyDescent="0.25">
      <c r="B171" s="6"/>
      <c r="C171" s="6" t="s">
        <v>110</v>
      </c>
      <c r="D171" s="6"/>
      <c r="E171" s="6"/>
      <c r="F171" s="24">
        <f>SUM(F166:F170)</f>
        <v>368513.34612494806</v>
      </c>
      <c r="G171" s="24">
        <f>SUM(G166:G170)</f>
        <v>325891.67831103224</v>
      </c>
      <c r="H171" s="24">
        <f>SUM(H166:H170)</f>
        <v>42621.667813915803</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325891.67831103224</v>
      </c>
      <c r="T171" s="24">
        <f>SUM(T166:T170)</f>
        <v>42621.667813915803</v>
      </c>
      <c r="U171" s="24">
        <f>SUM(U166:U170)</f>
        <v>0</v>
      </c>
      <c r="W171" s="44">
        <f t="shared" si="81"/>
        <v>0</v>
      </c>
      <c r="X171" s="44">
        <f t="shared" si="82"/>
        <v>0</v>
      </c>
    </row>
    <row r="172" spans="2:24" x14ac:dyDescent="0.25">
      <c r="B172" s="30"/>
      <c r="C172" s="30"/>
      <c r="D172" s="30"/>
      <c r="E172" s="30"/>
      <c r="F172" s="31"/>
      <c r="G172" s="41"/>
      <c r="H172" s="41"/>
      <c r="I172" s="41"/>
      <c r="J172" s="41"/>
      <c r="K172" s="41"/>
      <c r="L172" s="41"/>
      <c r="M172" s="41"/>
      <c r="N172" s="41"/>
      <c r="O172" s="41"/>
      <c r="P172" s="41"/>
      <c r="Q172" s="41"/>
      <c r="R172" s="41"/>
      <c r="S172" s="41"/>
      <c r="T172" s="41"/>
      <c r="U172" s="41"/>
      <c r="W172" s="44">
        <f t="shared" si="81"/>
        <v>0</v>
      </c>
      <c r="X172" s="44">
        <f t="shared" si="82"/>
        <v>0</v>
      </c>
    </row>
    <row r="173" spans="2:24" x14ac:dyDescent="0.25">
      <c r="B173" s="6"/>
      <c r="C173" s="6" t="s">
        <v>111</v>
      </c>
      <c r="D173" s="6"/>
      <c r="E173" s="6"/>
      <c r="F173" s="24">
        <f>F171+F163</f>
        <v>377036.13068990217</v>
      </c>
      <c r="G173" s="24">
        <f>G171+G163</f>
        <v>334414.46287598636</v>
      </c>
      <c r="H173" s="24">
        <f>H171+H163</f>
        <v>42621.667813915803</v>
      </c>
      <c r="I173" s="24">
        <f>I171+I163</f>
        <v>0</v>
      </c>
      <c r="J173" s="24"/>
      <c r="K173" s="24">
        <f>K171+K163</f>
        <v>0</v>
      </c>
      <c r="L173" s="24">
        <f>L171+L163</f>
        <v>0</v>
      </c>
      <c r="M173" s="24">
        <f>M171+M163</f>
        <v>0</v>
      </c>
      <c r="N173" s="24"/>
      <c r="O173" s="24">
        <f>O171+O163</f>
        <v>0</v>
      </c>
      <c r="P173" s="24">
        <f>P171+P163</f>
        <v>0</v>
      </c>
      <c r="Q173" s="24">
        <f>Q171+Q163</f>
        <v>0</v>
      </c>
      <c r="R173" s="24"/>
      <c r="S173" s="24">
        <f>S171+S163</f>
        <v>334414.46287598636</v>
      </c>
      <c r="T173" s="24">
        <f>T171+T163</f>
        <v>42621.667813915803</v>
      </c>
      <c r="U173" s="24">
        <f>U171+U163</f>
        <v>0</v>
      </c>
      <c r="W173" s="44">
        <f t="shared" si="81"/>
        <v>0</v>
      </c>
      <c r="X173" s="44">
        <f t="shared" si="82"/>
        <v>0</v>
      </c>
    </row>
    <row r="174" spans="2:24" x14ac:dyDescent="0.25">
      <c r="B174" s="6"/>
      <c r="C174" s="6"/>
      <c r="D174" s="6"/>
      <c r="E174" s="6"/>
      <c r="F174" s="24"/>
      <c r="G174" s="24"/>
      <c r="H174" s="24"/>
      <c r="I174" s="24"/>
      <c r="J174" s="40"/>
      <c r="K174" s="24"/>
      <c r="L174" s="24"/>
      <c r="M174" s="24"/>
      <c r="N174" s="40"/>
      <c r="O174" s="24"/>
      <c r="P174" s="24"/>
      <c r="Q174" s="24"/>
      <c r="R174" s="24"/>
      <c r="S174" s="24"/>
      <c r="T174" s="24"/>
      <c r="U174" s="24"/>
      <c r="W174" s="44">
        <f t="shared" si="81"/>
        <v>0</v>
      </c>
      <c r="X174" s="44">
        <f t="shared" si="82"/>
        <v>0</v>
      </c>
    </row>
    <row r="175" spans="2:24" x14ac:dyDescent="0.25">
      <c r="B175" s="9" t="s">
        <v>112</v>
      </c>
      <c r="C175" s="6"/>
      <c r="D175" s="6"/>
      <c r="E175" s="6"/>
      <c r="F175" s="24"/>
      <c r="G175" s="24"/>
      <c r="H175" s="24"/>
      <c r="I175" s="24"/>
      <c r="J175" s="40"/>
      <c r="K175" s="24"/>
      <c r="L175" s="24"/>
      <c r="M175" s="24"/>
      <c r="N175" s="40"/>
      <c r="O175" s="24"/>
      <c r="P175" s="24"/>
      <c r="Q175" s="24"/>
      <c r="R175" s="24"/>
      <c r="S175" s="24"/>
      <c r="T175" s="24"/>
      <c r="U175" s="24"/>
      <c r="W175" s="44">
        <f t="shared" si="81"/>
        <v>0</v>
      </c>
      <c r="X175" s="44">
        <f t="shared" si="82"/>
        <v>0</v>
      </c>
    </row>
    <row r="176" spans="2:24" x14ac:dyDescent="0.25">
      <c r="B176" s="6">
        <v>546</v>
      </c>
      <c r="C176" s="6" t="s">
        <v>86</v>
      </c>
      <c r="D176" s="47" t="str">
        <f>INDEX(classify,$E176,'Function-Classif'!D$1)</f>
        <v>LBSUB5</v>
      </c>
      <c r="E176" s="6">
        <v>13</v>
      </c>
      <c r="F176" s="24">
        <v>1071395.3885709851</v>
      </c>
      <c r="G176" s="47">
        <f>INDEX(classify,$E176,'Function-Classif'!G$1)*$F176</f>
        <v>1071395.3885709851</v>
      </c>
      <c r="H176" s="47">
        <f>INDEX(classify,$E176,'Function-Classif'!H$1)*$F176</f>
        <v>0</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90">+G176+K176+O176</f>
        <v>1071395.3885709851</v>
      </c>
      <c r="T176" s="24">
        <f t="shared" ref="T176:T180" si="91">+H176+L176+P176</f>
        <v>0</v>
      </c>
      <c r="U176" s="24">
        <f t="shared" ref="U176:U180" si="92">+I176+M176+Q176</f>
        <v>0</v>
      </c>
      <c r="W176" s="44">
        <f t="shared" si="81"/>
        <v>0</v>
      </c>
      <c r="X176" s="44">
        <f t="shared" si="82"/>
        <v>0</v>
      </c>
    </row>
    <row r="177" spans="2:24" x14ac:dyDescent="0.25">
      <c r="B177" s="6">
        <v>547</v>
      </c>
      <c r="C177" s="6" t="s">
        <v>87</v>
      </c>
      <c r="D177" s="6"/>
      <c r="E177" s="6" t="s">
        <v>251</v>
      </c>
      <c r="F177" s="24">
        <v>130769641.49540326</v>
      </c>
      <c r="G177" s="57"/>
      <c r="H177" s="24">
        <f>F177</f>
        <v>130769641.49540326</v>
      </c>
      <c r="I177" s="24"/>
      <c r="J177" s="40"/>
      <c r="K177" s="24"/>
      <c r="L177" s="24"/>
      <c r="M177" s="24"/>
      <c r="N177" s="40"/>
      <c r="O177" s="24"/>
      <c r="P177" s="24"/>
      <c r="Q177" s="24"/>
      <c r="R177" s="24"/>
      <c r="S177" s="24">
        <f t="shared" si="90"/>
        <v>0</v>
      </c>
      <c r="T177" s="24">
        <f t="shared" si="91"/>
        <v>130769641.49540326</v>
      </c>
      <c r="U177" s="24">
        <f t="shared" si="92"/>
        <v>0</v>
      </c>
      <c r="W177" s="44">
        <f t="shared" si="81"/>
        <v>0</v>
      </c>
      <c r="X177" s="44">
        <f t="shared" si="82"/>
        <v>0</v>
      </c>
    </row>
    <row r="178" spans="2:24" x14ac:dyDescent="0.25">
      <c r="B178" s="6">
        <v>548</v>
      </c>
      <c r="C178" s="6" t="s">
        <v>113</v>
      </c>
      <c r="D178" s="47" t="str">
        <f>INDEX(classify,$E178,'Function-Classif'!D$1)</f>
        <v>PROD</v>
      </c>
      <c r="E178" s="6">
        <v>2</v>
      </c>
      <c r="F178" s="24">
        <v>611306.46293846227</v>
      </c>
      <c r="G178" s="47">
        <f>INDEX(classify,$E178,'Function-Classif'!G$1)*$F178</f>
        <v>611306.46293846227</v>
      </c>
      <c r="H178" s="47">
        <f>INDEX(classify,$E178,'Function-Classif'!H$1)*$F178</f>
        <v>0</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90"/>
        <v>611306.46293846227</v>
      </c>
      <c r="T178" s="24">
        <f t="shared" si="91"/>
        <v>0</v>
      </c>
      <c r="U178" s="24">
        <f t="shared" si="92"/>
        <v>0</v>
      </c>
      <c r="W178" s="44">
        <f t="shared" si="81"/>
        <v>0</v>
      </c>
      <c r="X178" s="44">
        <f t="shared" si="82"/>
        <v>0</v>
      </c>
    </row>
    <row r="179" spans="2:24" x14ac:dyDescent="0.25">
      <c r="B179" s="6">
        <v>549</v>
      </c>
      <c r="C179" s="6" t="s">
        <v>114</v>
      </c>
      <c r="D179" s="47" t="str">
        <f>INDEX(classify,$E179,'Function-Classif'!D$1)</f>
        <v>PROD</v>
      </c>
      <c r="E179" s="6">
        <v>2</v>
      </c>
      <c r="F179" s="24">
        <v>3639051.9187894785</v>
      </c>
      <c r="G179" s="47">
        <f>INDEX(classify,$E179,'Function-Classif'!G$1)*$F179</f>
        <v>3639051.9187894785</v>
      </c>
      <c r="H179" s="47">
        <f>INDEX(classify,$E179,'Function-Classif'!H$1)*$F179</f>
        <v>0</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90"/>
        <v>3639051.9187894785</v>
      </c>
      <c r="T179" s="24">
        <f t="shared" si="91"/>
        <v>0</v>
      </c>
      <c r="U179" s="24">
        <f t="shared" si="92"/>
        <v>0</v>
      </c>
      <c r="W179" s="44">
        <f t="shared" si="81"/>
        <v>0</v>
      </c>
      <c r="X179" s="44">
        <f t="shared" si="82"/>
        <v>0</v>
      </c>
    </row>
    <row r="180" spans="2:24" x14ac:dyDescent="0.25">
      <c r="B180" s="30">
        <v>550</v>
      </c>
      <c r="C180" s="30" t="s">
        <v>91</v>
      </c>
      <c r="D180" s="65" t="str">
        <f>INDEX(classify,$E180,'Function-Classif'!D$1)</f>
        <v>PROD</v>
      </c>
      <c r="E180" s="30">
        <v>2</v>
      </c>
      <c r="F180" s="41">
        <v>4420.8140642232192</v>
      </c>
      <c r="G180" s="65">
        <f>INDEX(classify,$E180,'Function-Classif'!G$1)*$F180</f>
        <v>4420.8140642232192</v>
      </c>
      <c r="H180" s="65">
        <f>INDEX(classify,$E180,'Function-Classif'!H$1)*$F180</f>
        <v>0</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90"/>
        <v>4420.8140642232192</v>
      </c>
      <c r="T180" s="41">
        <f t="shared" si="91"/>
        <v>0</v>
      </c>
      <c r="U180" s="41">
        <f t="shared" si="92"/>
        <v>0</v>
      </c>
      <c r="W180" s="44">
        <f t="shared" si="81"/>
        <v>0</v>
      </c>
      <c r="X180" s="44">
        <f t="shared" si="82"/>
        <v>0</v>
      </c>
    </row>
    <row r="181" spans="2:24" x14ac:dyDescent="0.25">
      <c r="B181" s="6"/>
      <c r="C181" s="6" t="s">
        <v>115</v>
      </c>
      <c r="D181" s="6"/>
      <c r="E181" s="6"/>
      <c r="F181" s="24">
        <f>SUM(F176:F180)</f>
        <v>136095816.07976642</v>
      </c>
      <c r="G181" s="24">
        <f>SUM(G176:G180)</f>
        <v>5326174.5843631495</v>
      </c>
      <c r="H181" s="24">
        <f>SUM(H176:H180)</f>
        <v>130769641.49540326</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5326174.5843631495</v>
      </c>
      <c r="T181" s="24">
        <f>SUM(T176:T180)</f>
        <v>130769641.49540326</v>
      </c>
      <c r="U181" s="24">
        <f>SUM(U176:U180)</f>
        <v>0</v>
      </c>
      <c r="W181" s="44">
        <f t="shared" si="81"/>
        <v>0</v>
      </c>
      <c r="X181" s="44">
        <f t="shared" si="82"/>
        <v>0</v>
      </c>
    </row>
    <row r="182" spans="2:24" x14ac:dyDescent="0.25">
      <c r="B182" s="6"/>
      <c r="C182" s="6"/>
      <c r="D182" s="6"/>
      <c r="E182" s="6"/>
      <c r="F182" s="24"/>
      <c r="G182" s="24"/>
      <c r="H182" s="24"/>
      <c r="I182" s="24"/>
      <c r="J182" s="40"/>
      <c r="K182" s="24"/>
      <c r="L182" s="24"/>
      <c r="M182" s="24"/>
      <c r="N182" s="40"/>
      <c r="O182" s="24"/>
      <c r="P182" s="24"/>
      <c r="Q182" s="24"/>
      <c r="R182" s="24"/>
      <c r="S182" s="24"/>
      <c r="T182" s="24"/>
      <c r="U182" s="24"/>
      <c r="W182" s="44">
        <f t="shared" si="81"/>
        <v>0</v>
      </c>
      <c r="X182" s="44">
        <f t="shared" si="82"/>
        <v>0</v>
      </c>
    </row>
    <row r="183" spans="2:24" x14ac:dyDescent="0.25">
      <c r="B183" s="9" t="s">
        <v>116</v>
      </c>
      <c r="C183" s="6"/>
      <c r="D183" s="6"/>
      <c r="E183" s="6"/>
      <c r="F183" s="24"/>
      <c r="G183" s="24"/>
      <c r="H183" s="24"/>
      <c r="I183" s="24"/>
      <c r="J183" s="40"/>
      <c r="K183" s="24"/>
      <c r="L183" s="24"/>
      <c r="M183" s="24"/>
      <c r="N183" s="40"/>
      <c r="O183" s="24"/>
      <c r="P183" s="24"/>
      <c r="Q183" s="24"/>
      <c r="R183" s="24"/>
      <c r="S183" s="24"/>
      <c r="T183" s="24"/>
      <c r="U183" s="24"/>
      <c r="W183" s="44">
        <f t="shared" si="81"/>
        <v>0</v>
      </c>
      <c r="X183" s="44">
        <f t="shared" si="82"/>
        <v>0</v>
      </c>
    </row>
    <row r="184" spans="2:24" x14ac:dyDescent="0.25">
      <c r="B184" s="6">
        <v>551</v>
      </c>
      <c r="C184" s="6" t="s">
        <v>95</v>
      </c>
      <c r="D184" s="47" t="str">
        <f>INDEX(classify,$E184,'Function-Classif'!D$1)</f>
        <v>PROD</v>
      </c>
      <c r="E184" s="6">
        <v>2</v>
      </c>
      <c r="F184" s="24">
        <v>257199.08158935679</v>
      </c>
      <c r="G184" s="47">
        <f>INDEX(classify,$E184,'Function-Classif'!G$1)*$F184</f>
        <v>257199.08158935679</v>
      </c>
      <c r="H184" s="47">
        <f>INDEX(classify,$E184,'Function-Classif'!H$1)*$F184</f>
        <v>0</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93">+G184+K184+O184</f>
        <v>257199.08158935679</v>
      </c>
      <c r="T184" s="24">
        <f t="shared" ref="T184:T187" si="94">+H184+L184+P184</f>
        <v>0</v>
      </c>
      <c r="U184" s="24">
        <f t="shared" ref="U184:U187" si="95">+I184+M184+Q184</f>
        <v>0</v>
      </c>
      <c r="W184" s="44">
        <f t="shared" si="81"/>
        <v>0</v>
      </c>
      <c r="X184" s="44">
        <f t="shared" si="82"/>
        <v>0</v>
      </c>
    </row>
    <row r="185" spans="2:24" x14ac:dyDescent="0.25">
      <c r="B185" s="6">
        <v>552</v>
      </c>
      <c r="C185" s="6" t="s">
        <v>96</v>
      </c>
      <c r="D185" s="47" t="str">
        <f>INDEX(classify,$E185,'Function-Classif'!D$1)</f>
        <v>PROD</v>
      </c>
      <c r="E185" s="6">
        <v>2</v>
      </c>
      <c r="F185" s="24">
        <v>1680721.31282429</v>
      </c>
      <c r="G185" s="47">
        <f>INDEX(classify,$E185,'Function-Classif'!G$1)*$F185</f>
        <v>1680721.31282429</v>
      </c>
      <c r="H185" s="47">
        <f>INDEX(classify,$E185,'Function-Classif'!H$1)*$F185</f>
        <v>0</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93"/>
        <v>1680721.31282429</v>
      </c>
      <c r="T185" s="24">
        <f t="shared" si="94"/>
        <v>0</v>
      </c>
      <c r="U185" s="24">
        <f t="shared" si="95"/>
        <v>0</v>
      </c>
      <c r="W185" s="44">
        <f t="shared" si="81"/>
        <v>0</v>
      </c>
      <c r="X185" s="44">
        <f t="shared" si="82"/>
        <v>0</v>
      </c>
    </row>
    <row r="186" spans="2:24" x14ac:dyDescent="0.25">
      <c r="B186" s="6">
        <v>553</v>
      </c>
      <c r="C186" s="6" t="s">
        <v>117</v>
      </c>
      <c r="D186" s="47" t="str">
        <f>INDEX(classify,$E186,'Function-Classif'!D$1)</f>
        <v>PROD</v>
      </c>
      <c r="E186" s="6">
        <v>2</v>
      </c>
      <c r="F186" s="24">
        <v>4895395.1840034043</v>
      </c>
      <c r="G186" s="47">
        <f>INDEX(classify,$E186,'Function-Classif'!G$1)*$F186</f>
        <v>4895395.1840034043</v>
      </c>
      <c r="H186" s="47">
        <f>INDEX(classify,$E186,'Function-Classif'!H$1)*$F186</f>
        <v>0</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93"/>
        <v>4895395.1840034043</v>
      </c>
      <c r="T186" s="24">
        <f t="shared" si="94"/>
        <v>0</v>
      </c>
      <c r="U186" s="24">
        <f t="shared" si="95"/>
        <v>0</v>
      </c>
      <c r="W186" s="44">
        <f t="shared" si="81"/>
        <v>0</v>
      </c>
      <c r="X186" s="44">
        <f t="shared" si="82"/>
        <v>0</v>
      </c>
    </row>
    <row r="187" spans="2:24" x14ac:dyDescent="0.25">
      <c r="B187" s="30">
        <v>554</v>
      </c>
      <c r="C187" s="30" t="s">
        <v>118</v>
      </c>
      <c r="D187" s="65" t="str">
        <f>INDEX(classify,$E187,'Function-Classif'!D$1)</f>
        <v>PROD</v>
      </c>
      <c r="E187" s="30">
        <v>2</v>
      </c>
      <c r="F187" s="41">
        <v>5139214.7041662829</v>
      </c>
      <c r="G187" s="65">
        <f>INDEX(classify,$E187,'Function-Classif'!G$1)*$F187</f>
        <v>5139214.7041662829</v>
      </c>
      <c r="H187" s="65">
        <f>INDEX(classify,$E187,'Function-Classif'!H$1)*$F187</f>
        <v>0</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93"/>
        <v>5139214.7041662829</v>
      </c>
      <c r="T187" s="41">
        <f t="shared" si="94"/>
        <v>0</v>
      </c>
      <c r="U187" s="41">
        <f t="shared" si="95"/>
        <v>0</v>
      </c>
      <c r="W187" s="44">
        <f t="shared" si="81"/>
        <v>0</v>
      </c>
      <c r="X187" s="44">
        <f t="shared" si="82"/>
        <v>0</v>
      </c>
    </row>
    <row r="188" spans="2:24" x14ac:dyDescent="0.25">
      <c r="B188" s="6"/>
      <c r="C188" s="6" t="s">
        <v>119</v>
      </c>
      <c r="D188" s="6"/>
      <c r="E188" s="6"/>
      <c r="F188" s="24">
        <f>SUM(F184:F187)</f>
        <v>11972530.282583334</v>
      </c>
      <c r="G188" s="24">
        <f>SUM(G184:G187)</f>
        <v>11972530.282583334</v>
      </c>
      <c r="H188" s="24">
        <f>SUM(H184:H187)</f>
        <v>0</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11972530.282583334</v>
      </c>
      <c r="T188" s="24">
        <f>SUM(T184:T187)</f>
        <v>0</v>
      </c>
      <c r="U188" s="24">
        <f>SUM(U184:U187)</f>
        <v>0</v>
      </c>
      <c r="W188" s="44">
        <f t="shared" si="81"/>
        <v>0</v>
      </c>
      <c r="X188" s="44">
        <f t="shared" si="82"/>
        <v>0</v>
      </c>
    </row>
    <row r="189" spans="2:24" x14ac:dyDescent="0.25">
      <c r="B189" s="30"/>
      <c r="C189" s="30"/>
      <c r="D189" s="30"/>
      <c r="E189" s="30"/>
      <c r="F189" s="31"/>
      <c r="G189" s="41"/>
      <c r="H189" s="41"/>
      <c r="I189" s="41"/>
      <c r="J189" s="41"/>
      <c r="K189" s="41"/>
      <c r="L189" s="41"/>
      <c r="M189" s="41"/>
      <c r="N189" s="41"/>
      <c r="O189" s="41"/>
      <c r="P189" s="41"/>
      <c r="Q189" s="41"/>
      <c r="R189" s="41"/>
      <c r="S189" s="41"/>
      <c r="T189" s="41"/>
      <c r="U189" s="41"/>
      <c r="W189" s="44">
        <f t="shared" si="81"/>
        <v>0</v>
      </c>
      <c r="X189" s="44">
        <f t="shared" si="82"/>
        <v>0</v>
      </c>
    </row>
    <row r="190" spans="2:24" x14ac:dyDescent="0.25">
      <c r="B190" s="6"/>
      <c r="C190" s="6" t="s">
        <v>120</v>
      </c>
      <c r="D190" s="6"/>
      <c r="E190" s="6"/>
      <c r="F190" s="24">
        <f>F188+F181</f>
        <v>148068346.36234975</v>
      </c>
      <c r="G190" s="24">
        <f>G188+G181</f>
        <v>17298704.866946481</v>
      </c>
      <c r="H190" s="24">
        <f>H188+H181</f>
        <v>130769641.49540326</v>
      </c>
      <c r="I190" s="24">
        <f>I188+I181</f>
        <v>0</v>
      </c>
      <c r="J190" s="24"/>
      <c r="K190" s="24">
        <f>K188+K181</f>
        <v>0</v>
      </c>
      <c r="L190" s="24">
        <f>L188+L181</f>
        <v>0</v>
      </c>
      <c r="M190" s="24">
        <f>M188+M181</f>
        <v>0</v>
      </c>
      <c r="N190" s="24"/>
      <c r="O190" s="24">
        <f>O188+O181</f>
        <v>0</v>
      </c>
      <c r="P190" s="24">
        <f>P188+P181</f>
        <v>0</v>
      </c>
      <c r="Q190" s="24">
        <f>Q188+Q181</f>
        <v>0</v>
      </c>
      <c r="R190" s="24"/>
      <c r="S190" s="24">
        <f>S188+S181</f>
        <v>17298704.866946481</v>
      </c>
      <c r="T190" s="24">
        <f>T188+T181</f>
        <v>130769641.49540326</v>
      </c>
      <c r="U190" s="24">
        <f>U188+U181</f>
        <v>0</v>
      </c>
      <c r="W190" s="44">
        <f t="shared" si="81"/>
        <v>0</v>
      </c>
      <c r="X190" s="44">
        <f t="shared" si="82"/>
        <v>0</v>
      </c>
    </row>
    <row r="191" spans="2:24" x14ac:dyDescent="0.25">
      <c r="B191" s="30"/>
      <c r="C191" s="30"/>
      <c r="D191" s="30"/>
      <c r="E191" s="30"/>
      <c r="F191" s="31"/>
      <c r="G191" s="41"/>
      <c r="H191" s="41"/>
      <c r="I191" s="41"/>
      <c r="J191" s="41"/>
      <c r="K191" s="41"/>
      <c r="L191" s="41"/>
      <c r="M191" s="41"/>
      <c r="N191" s="41"/>
      <c r="O191" s="41"/>
      <c r="P191" s="41"/>
      <c r="Q191" s="41"/>
      <c r="R191" s="41"/>
      <c r="S191" s="41"/>
      <c r="T191" s="41"/>
      <c r="U191" s="41"/>
      <c r="W191" s="44">
        <f t="shared" si="81"/>
        <v>0</v>
      </c>
      <c r="X191" s="44">
        <f t="shared" si="82"/>
        <v>0</v>
      </c>
    </row>
    <row r="192" spans="2:24" x14ac:dyDescent="0.25">
      <c r="B192" s="6"/>
      <c r="C192" s="6" t="s">
        <v>121</v>
      </c>
      <c r="D192" s="6"/>
      <c r="E192" s="6"/>
      <c r="F192" s="24">
        <f>F190+F173+F154</f>
        <v>634802483.66796935</v>
      </c>
      <c r="G192" s="24">
        <f>G190+G173+G154</f>
        <v>69906844.781594709</v>
      </c>
      <c r="H192" s="24">
        <f>H190+H173+H154</f>
        <v>564895638.88637459</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69906844.781594709</v>
      </c>
      <c r="T192" s="24">
        <f>T190+T173+T154</f>
        <v>564895638.88637459</v>
      </c>
      <c r="U192" s="24">
        <f>U190+U173+U154</f>
        <v>0</v>
      </c>
      <c r="W192" s="44">
        <f t="shared" si="81"/>
        <v>0</v>
      </c>
      <c r="X192" s="44">
        <f t="shared" si="82"/>
        <v>0</v>
      </c>
    </row>
    <row r="193" spans="2:24" x14ac:dyDescent="0.25">
      <c r="B193" s="6"/>
      <c r="C193" s="6"/>
      <c r="D193" s="6"/>
      <c r="E193" s="6"/>
      <c r="F193" s="24"/>
      <c r="G193" s="24"/>
      <c r="H193" s="24"/>
      <c r="I193" s="24"/>
      <c r="J193" s="40"/>
      <c r="K193" s="24"/>
      <c r="L193" s="24"/>
      <c r="M193" s="24"/>
      <c r="N193" s="40"/>
      <c r="O193" s="24"/>
      <c r="P193" s="24"/>
      <c r="Q193" s="24"/>
      <c r="R193" s="24"/>
      <c r="S193" s="24"/>
      <c r="T193" s="24"/>
      <c r="U193" s="24"/>
      <c r="W193" s="44">
        <f t="shared" si="81"/>
        <v>0</v>
      </c>
      <c r="X193" s="44">
        <f t="shared" si="82"/>
        <v>0</v>
      </c>
    </row>
    <row r="194" spans="2:24" x14ac:dyDescent="0.25">
      <c r="B194" s="9" t="s">
        <v>122</v>
      </c>
      <c r="C194" s="6"/>
      <c r="D194" s="6"/>
      <c r="E194" s="6"/>
      <c r="F194" s="24"/>
      <c r="G194" s="24"/>
      <c r="H194" s="24"/>
      <c r="I194" s="24"/>
      <c r="J194" s="40"/>
      <c r="K194" s="24"/>
      <c r="L194" s="24"/>
      <c r="M194" s="24"/>
      <c r="N194" s="40"/>
      <c r="O194" s="24"/>
      <c r="P194" s="24"/>
      <c r="Q194" s="24"/>
      <c r="R194" s="24"/>
      <c r="S194" s="24"/>
      <c r="T194" s="24"/>
      <c r="U194" s="24"/>
      <c r="W194" s="44">
        <f t="shared" si="81"/>
        <v>0</v>
      </c>
      <c r="X194" s="44">
        <f t="shared" si="82"/>
        <v>0</v>
      </c>
    </row>
    <row r="195" spans="2:24" x14ac:dyDescent="0.2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6">+G195+K195+O195</f>
        <v>7292915.4533461221</v>
      </c>
      <c r="T195" s="24">
        <f t="shared" ref="T195:T200" si="97">+H195+L195+P195</f>
        <v>43326391.212232105</v>
      </c>
      <c r="U195" s="24">
        <f t="shared" ref="U195:U200" si="98">+I195+M195+Q195</f>
        <v>0</v>
      </c>
      <c r="W195" s="44">
        <f t="shared" si="81"/>
        <v>0</v>
      </c>
      <c r="X195" s="44">
        <f t="shared" si="82"/>
        <v>0</v>
      </c>
    </row>
    <row r="196" spans="2:24" x14ac:dyDescent="0.25">
      <c r="B196" s="6">
        <v>555</v>
      </c>
      <c r="C196" s="6" t="s">
        <v>124</v>
      </c>
      <c r="D196" s="6"/>
      <c r="E196" s="6"/>
      <c r="F196" s="24"/>
      <c r="G196" s="24"/>
      <c r="H196" s="24"/>
      <c r="I196" s="24"/>
      <c r="J196" s="40"/>
      <c r="K196" s="24"/>
      <c r="L196" s="24"/>
      <c r="M196" s="24"/>
      <c r="N196" s="40"/>
      <c r="O196" s="24"/>
      <c r="P196" s="24"/>
      <c r="Q196" s="24"/>
      <c r="R196" s="24"/>
      <c r="S196" s="24">
        <f t="shared" si="96"/>
        <v>0</v>
      </c>
      <c r="T196" s="24">
        <f t="shared" si="97"/>
        <v>0</v>
      </c>
      <c r="U196" s="24">
        <f t="shared" si="98"/>
        <v>0</v>
      </c>
      <c r="W196" s="44">
        <f t="shared" si="81"/>
        <v>0</v>
      </c>
      <c r="X196" s="44">
        <f t="shared" si="82"/>
        <v>0</v>
      </c>
    </row>
    <row r="197" spans="2:24" x14ac:dyDescent="0.25">
      <c r="B197" s="6">
        <v>555</v>
      </c>
      <c r="C197" s="6" t="s">
        <v>125</v>
      </c>
      <c r="D197" s="6"/>
      <c r="E197" s="6"/>
      <c r="F197" s="24"/>
      <c r="G197" s="24"/>
      <c r="H197" s="24"/>
      <c r="I197" s="24"/>
      <c r="J197" s="40"/>
      <c r="K197" s="24"/>
      <c r="L197" s="24"/>
      <c r="M197" s="24"/>
      <c r="N197" s="40"/>
      <c r="O197" s="24"/>
      <c r="P197" s="24"/>
      <c r="Q197" s="24"/>
      <c r="R197" s="24"/>
      <c r="S197" s="24">
        <f t="shared" si="96"/>
        <v>0</v>
      </c>
      <c r="T197" s="24">
        <f t="shared" si="97"/>
        <v>0</v>
      </c>
      <c r="U197" s="24">
        <f t="shared" si="98"/>
        <v>0</v>
      </c>
      <c r="W197" s="44">
        <f t="shared" si="81"/>
        <v>0</v>
      </c>
      <c r="X197" s="44">
        <f t="shared" si="82"/>
        <v>0</v>
      </c>
    </row>
    <row r="198" spans="2:24" x14ac:dyDescent="0.25">
      <c r="B198" s="6">
        <v>555</v>
      </c>
      <c r="C198" s="6" t="s">
        <v>126</v>
      </c>
      <c r="D198" s="6"/>
      <c r="E198" s="6"/>
      <c r="F198" s="24"/>
      <c r="G198" s="24"/>
      <c r="H198" s="24"/>
      <c r="I198" s="24"/>
      <c r="J198" s="40"/>
      <c r="K198" s="24"/>
      <c r="L198" s="24"/>
      <c r="M198" s="24"/>
      <c r="N198" s="40"/>
      <c r="O198" s="24"/>
      <c r="P198" s="24"/>
      <c r="Q198" s="24"/>
      <c r="R198" s="24"/>
      <c r="S198" s="24">
        <f t="shared" si="96"/>
        <v>0</v>
      </c>
      <c r="T198" s="24">
        <f t="shared" si="97"/>
        <v>0</v>
      </c>
      <c r="U198" s="24">
        <f t="shared" si="98"/>
        <v>0</v>
      </c>
      <c r="W198" s="44">
        <f t="shared" si="81"/>
        <v>0</v>
      </c>
      <c r="X198" s="44">
        <f t="shared" si="82"/>
        <v>0</v>
      </c>
    </row>
    <row r="199" spans="2:24" s="149" customFormat="1" x14ac:dyDescent="0.25">
      <c r="B199" s="6">
        <v>556</v>
      </c>
      <c r="C199" s="6" t="s">
        <v>127</v>
      </c>
      <c r="D199" s="47" t="str">
        <f>INDEX(classify,$E199,'Function-Classif'!D$1)</f>
        <v>PROD</v>
      </c>
      <c r="E199" s="6">
        <v>2</v>
      </c>
      <c r="F199" s="57">
        <v>1864717.1978980682</v>
      </c>
      <c r="G199" s="47">
        <f>INDEX(classify,$E199,'Function-Classif'!G$1)*$F199</f>
        <v>1864717.1978980682</v>
      </c>
      <c r="H199" s="47">
        <f>INDEX(classify,$E199,'Function-Classif'!H$1)*$F199</f>
        <v>0</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6"/>
        <v>1864717.1978980682</v>
      </c>
      <c r="T199" s="57">
        <f t="shared" si="97"/>
        <v>0</v>
      </c>
      <c r="U199" s="57">
        <f t="shared" si="98"/>
        <v>0</v>
      </c>
      <c r="W199" s="139">
        <f t="shared" si="81"/>
        <v>0</v>
      </c>
      <c r="X199" s="139">
        <f t="shared" si="82"/>
        <v>0</v>
      </c>
    </row>
    <row r="200" spans="2:24" x14ac:dyDescent="0.25">
      <c r="B200" s="30">
        <v>557</v>
      </c>
      <c r="C200" s="30" t="s">
        <v>128</v>
      </c>
      <c r="D200" s="65" t="str">
        <f>INDEX(classify,$E200,'Function-Classif'!D$1)</f>
        <v>PROD</v>
      </c>
      <c r="E200" s="30">
        <v>2</v>
      </c>
      <c r="F200" s="41">
        <v>10368.893324844234</v>
      </c>
      <c r="G200" s="65">
        <f>INDEX(classify,$E200,'Function-Classif'!G$1)*$F200</f>
        <v>10368.893324844234</v>
      </c>
      <c r="H200" s="65">
        <f>INDEX(classify,$E200,'Function-Classif'!H$1)*$F200</f>
        <v>0</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6"/>
        <v>10368.893324844234</v>
      </c>
      <c r="T200" s="41">
        <f t="shared" si="97"/>
        <v>0</v>
      </c>
      <c r="U200" s="41">
        <f t="shared" si="98"/>
        <v>0</v>
      </c>
      <c r="W200" s="44">
        <f t="shared" si="81"/>
        <v>0</v>
      </c>
      <c r="X200" s="44">
        <f t="shared" si="82"/>
        <v>0</v>
      </c>
    </row>
    <row r="201" spans="2:24" x14ac:dyDescent="0.25">
      <c r="B201" s="6"/>
      <c r="C201" s="6" t="s">
        <v>129</v>
      </c>
      <c r="D201" s="6"/>
      <c r="E201" s="6"/>
      <c r="F201" s="24">
        <f>SUM(F195:F200)</f>
        <v>52494392.756801143</v>
      </c>
      <c r="G201" s="24">
        <f>SUM(G195:G200)</f>
        <v>9168001.5445690341</v>
      </c>
      <c r="H201" s="24">
        <f>SUM(H195:H200)</f>
        <v>43326391.212232105</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9168001.5445690341</v>
      </c>
      <c r="T201" s="24">
        <f>SUM(T195:T200)</f>
        <v>43326391.212232105</v>
      </c>
      <c r="U201" s="24">
        <f>SUM(U195:U200)</f>
        <v>0</v>
      </c>
      <c r="W201" s="44">
        <f t="shared" si="81"/>
        <v>0</v>
      </c>
      <c r="X201" s="44">
        <f t="shared" si="82"/>
        <v>0</v>
      </c>
    </row>
    <row r="202" spans="2:24" x14ac:dyDescent="0.25">
      <c r="B202" s="30"/>
      <c r="C202" s="30"/>
      <c r="D202" s="30"/>
      <c r="E202" s="30"/>
      <c r="F202" s="31"/>
      <c r="G202" s="41"/>
      <c r="H202" s="41"/>
      <c r="I202" s="41"/>
      <c r="J202" s="41"/>
      <c r="K202" s="41"/>
      <c r="L202" s="41"/>
      <c r="M202" s="41"/>
      <c r="N202" s="41"/>
      <c r="O202" s="41"/>
      <c r="P202" s="41"/>
      <c r="Q202" s="41"/>
      <c r="R202" s="41"/>
      <c r="S202" s="41"/>
      <c r="T202" s="41"/>
      <c r="U202" s="41"/>
      <c r="W202" s="44">
        <f t="shared" si="81"/>
        <v>0</v>
      </c>
      <c r="X202" s="44">
        <f t="shared" si="82"/>
        <v>0</v>
      </c>
    </row>
    <row r="203" spans="2:24" x14ac:dyDescent="0.25">
      <c r="B203" s="6"/>
      <c r="C203" s="6" t="s">
        <v>130</v>
      </c>
      <c r="D203" s="6"/>
      <c r="E203" s="6"/>
      <c r="F203" s="24">
        <f>F192+F201</f>
        <v>687296876.42477047</v>
      </c>
      <c r="G203" s="24">
        <f>G192+G201</f>
        <v>79074846.326163739</v>
      </c>
      <c r="H203" s="24">
        <f>H192+H201</f>
        <v>608222030.09860671</v>
      </c>
      <c r="I203" s="24">
        <f>I192+I201</f>
        <v>0</v>
      </c>
      <c r="J203" s="24"/>
      <c r="K203" s="24">
        <f>K192+K201</f>
        <v>0</v>
      </c>
      <c r="L203" s="24">
        <f>L192+L201</f>
        <v>0</v>
      </c>
      <c r="M203" s="24">
        <f>M192+M201</f>
        <v>0</v>
      </c>
      <c r="N203" s="24"/>
      <c r="O203" s="24">
        <f>O192+O201</f>
        <v>0</v>
      </c>
      <c r="P203" s="24">
        <f>P192+P201</f>
        <v>0</v>
      </c>
      <c r="Q203" s="24">
        <f>Q192+Q201</f>
        <v>0</v>
      </c>
      <c r="R203" s="24"/>
      <c r="S203" s="24">
        <f>S192+S201</f>
        <v>79074846.326163739</v>
      </c>
      <c r="T203" s="24">
        <f>T192+T201</f>
        <v>608222030.09860671</v>
      </c>
      <c r="U203" s="24">
        <f>U192+U201</f>
        <v>0</v>
      </c>
      <c r="W203" s="44">
        <f t="shared" si="81"/>
        <v>0</v>
      </c>
      <c r="X203" s="44">
        <f t="shared" si="82"/>
        <v>0</v>
      </c>
    </row>
    <row r="204" spans="2:24" x14ac:dyDescent="0.25">
      <c r="B204" s="6"/>
      <c r="C204" s="6"/>
      <c r="D204" s="6"/>
      <c r="E204" s="6"/>
      <c r="F204" s="24"/>
      <c r="G204" s="24"/>
      <c r="H204" s="24"/>
      <c r="I204" s="24"/>
      <c r="J204" s="40"/>
      <c r="K204" s="24"/>
      <c r="L204" s="24"/>
      <c r="M204" s="24"/>
      <c r="N204" s="40"/>
      <c r="O204" s="24"/>
      <c r="P204" s="24"/>
      <c r="Q204" s="24"/>
      <c r="R204" s="24"/>
      <c r="S204" s="24"/>
      <c r="T204" s="24"/>
      <c r="U204" s="24"/>
      <c r="W204" s="44">
        <f t="shared" si="81"/>
        <v>0</v>
      </c>
      <c r="X204" s="44">
        <f t="shared" si="82"/>
        <v>0</v>
      </c>
    </row>
    <row r="205" spans="2:24" x14ac:dyDescent="0.25">
      <c r="B205" s="9" t="s">
        <v>131</v>
      </c>
      <c r="C205" s="6"/>
      <c r="D205" s="6"/>
      <c r="E205" s="6"/>
      <c r="F205" s="24"/>
      <c r="G205" s="24"/>
      <c r="H205" s="24"/>
      <c r="I205" s="24"/>
      <c r="J205" s="40"/>
      <c r="K205" s="24"/>
      <c r="L205" s="24"/>
      <c r="M205" s="24"/>
      <c r="N205" s="40"/>
      <c r="O205" s="24"/>
      <c r="P205" s="24"/>
      <c r="Q205" s="24"/>
      <c r="R205" s="24"/>
      <c r="S205" s="24"/>
      <c r="T205" s="24"/>
      <c r="U205" s="24"/>
      <c r="W205" s="44">
        <f t="shared" si="81"/>
        <v>0</v>
      </c>
      <c r="X205" s="44">
        <f t="shared" si="82"/>
        <v>0</v>
      </c>
    </row>
    <row r="206" spans="2:24" x14ac:dyDescent="0.25">
      <c r="B206" s="6">
        <v>560</v>
      </c>
      <c r="C206" s="6" t="s">
        <v>132</v>
      </c>
      <c r="D206" s="6"/>
      <c r="E206" s="6" t="s">
        <v>251</v>
      </c>
      <c r="F206" s="24">
        <v>1804304.989136664</v>
      </c>
      <c r="G206" s="24"/>
      <c r="H206" s="24"/>
      <c r="I206" s="24"/>
      <c r="J206" s="40"/>
      <c r="K206" s="24">
        <f>F206</f>
        <v>1804304.989136664</v>
      </c>
      <c r="L206" s="24"/>
      <c r="M206" s="24"/>
      <c r="N206" s="40"/>
      <c r="O206" s="24"/>
      <c r="P206" s="24"/>
      <c r="Q206" s="24"/>
      <c r="R206" s="24"/>
      <c r="S206" s="24">
        <f t="shared" ref="S206:S219" si="99">+G206+K206+O206</f>
        <v>1804304.989136664</v>
      </c>
      <c r="T206" s="24">
        <f t="shared" ref="T206:T219" si="100">+H206+L206+P206</f>
        <v>0</v>
      </c>
      <c r="U206" s="24">
        <f t="shared" ref="U206:U219" si="101">+I206+M206+Q206</f>
        <v>0</v>
      </c>
      <c r="W206" s="44">
        <f t="shared" si="81"/>
        <v>0</v>
      </c>
      <c r="X206" s="44">
        <f t="shared" si="82"/>
        <v>0</v>
      </c>
    </row>
    <row r="207" spans="2:24" x14ac:dyDescent="0.25">
      <c r="B207" s="6">
        <v>561</v>
      </c>
      <c r="C207" s="6" t="s">
        <v>133</v>
      </c>
      <c r="D207" s="6"/>
      <c r="E207" s="6" t="s">
        <v>251</v>
      </c>
      <c r="F207" s="24">
        <v>3644051.6512189247</v>
      </c>
      <c r="G207" s="24"/>
      <c r="H207" s="24"/>
      <c r="I207" s="24"/>
      <c r="J207" s="40"/>
      <c r="K207" s="24">
        <f t="shared" ref="K207:K218" si="102">F207</f>
        <v>3644051.6512189247</v>
      </c>
      <c r="L207" s="24"/>
      <c r="M207" s="24"/>
      <c r="N207" s="40"/>
      <c r="O207" s="24"/>
      <c r="P207" s="24"/>
      <c r="Q207" s="24"/>
      <c r="R207" s="24"/>
      <c r="S207" s="24">
        <f t="shared" si="99"/>
        <v>3644051.6512189247</v>
      </c>
      <c r="T207" s="24">
        <f t="shared" si="100"/>
        <v>0</v>
      </c>
      <c r="U207" s="24">
        <f t="shared" si="101"/>
        <v>0</v>
      </c>
      <c r="W207" s="44">
        <f t="shared" si="81"/>
        <v>0</v>
      </c>
      <c r="X207" s="44">
        <f t="shared" si="82"/>
        <v>0</v>
      </c>
    </row>
    <row r="208" spans="2:24" x14ac:dyDescent="0.25">
      <c r="B208" s="6">
        <v>562</v>
      </c>
      <c r="C208" s="6" t="s">
        <v>134</v>
      </c>
      <c r="D208" s="6"/>
      <c r="E208" s="6" t="s">
        <v>251</v>
      </c>
      <c r="F208" s="24">
        <v>1303298.2836528139</v>
      </c>
      <c r="G208" s="24"/>
      <c r="H208" s="24"/>
      <c r="I208" s="24"/>
      <c r="J208" s="40"/>
      <c r="K208" s="24">
        <f t="shared" si="102"/>
        <v>1303298.2836528139</v>
      </c>
      <c r="L208" s="24"/>
      <c r="M208" s="24"/>
      <c r="N208" s="40"/>
      <c r="O208" s="24"/>
      <c r="P208" s="24"/>
      <c r="Q208" s="24"/>
      <c r="R208" s="24"/>
      <c r="S208" s="24">
        <f t="shared" si="99"/>
        <v>1303298.2836528139</v>
      </c>
      <c r="T208" s="24">
        <f t="shared" si="100"/>
        <v>0</v>
      </c>
      <c r="U208" s="24">
        <f t="shared" si="101"/>
        <v>0</v>
      </c>
      <c r="W208" s="44">
        <f t="shared" si="81"/>
        <v>0</v>
      </c>
      <c r="X208" s="44">
        <f t="shared" si="82"/>
        <v>0</v>
      </c>
    </row>
    <row r="209" spans="2:24" x14ac:dyDescent="0.25">
      <c r="B209" s="6">
        <v>563</v>
      </c>
      <c r="C209" s="6" t="s">
        <v>135</v>
      </c>
      <c r="D209" s="6"/>
      <c r="E209" s="6" t="s">
        <v>251</v>
      </c>
      <c r="F209" s="24">
        <v>1058993.0765534656</v>
      </c>
      <c r="G209" s="24"/>
      <c r="H209" s="24"/>
      <c r="I209" s="24"/>
      <c r="J209" s="40"/>
      <c r="K209" s="24">
        <f t="shared" si="102"/>
        <v>1058993.0765534656</v>
      </c>
      <c r="L209" s="24"/>
      <c r="M209" s="24"/>
      <c r="N209" s="40"/>
      <c r="O209" s="24"/>
      <c r="P209" s="24"/>
      <c r="Q209" s="24"/>
      <c r="R209" s="24"/>
      <c r="S209" s="24">
        <f t="shared" si="99"/>
        <v>1058993.0765534656</v>
      </c>
      <c r="T209" s="24">
        <f t="shared" si="100"/>
        <v>0</v>
      </c>
      <c r="U209" s="24">
        <f t="shared" si="101"/>
        <v>0</v>
      </c>
      <c r="W209" s="44">
        <f t="shared" si="81"/>
        <v>0</v>
      </c>
      <c r="X209" s="44">
        <f t="shared" si="82"/>
        <v>0</v>
      </c>
    </row>
    <row r="210" spans="2:24" x14ac:dyDescent="0.25">
      <c r="B210" s="6">
        <v>565</v>
      </c>
      <c r="C210" s="6" t="s">
        <v>136</v>
      </c>
      <c r="D210" s="6"/>
      <c r="E210" s="6" t="s">
        <v>251</v>
      </c>
      <c r="F210" s="24">
        <v>2940449.4497765368</v>
      </c>
      <c r="G210" s="24"/>
      <c r="H210" s="24"/>
      <c r="I210" s="24"/>
      <c r="J210" s="40"/>
      <c r="K210" s="24">
        <f t="shared" si="102"/>
        <v>2940449.4497765368</v>
      </c>
      <c r="L210" s="24"/>
      <c r="M210" s="24"/>
      <c r="N210" s="40"/>
      <c r="O210" s="24"/>
      <c r="P210" s="24"/>
      <c r="Q210" s="24"/>
      <c r="R210" s="24"/>
      <c r="S210" s="24">
        <f t="shared" si="99"/>
        <v>2940449.4497765368</v>
      </c>
      <c r="T210" s="24">
        <f t="shared" si="100"/>
        <v>0</v>
      </c>
      <c r="U210" s="24">
        <f t="shared" si="101"/>
        <v>0</v>
      </c>
      <c r="W210" s="44">
        <f t="shared" si="81"/>
        <v>0</v>
      </c>
      <c r="X210" s="44">
        <f t="shared" si="82"/>
        <v>0</v>
      </c>
    </row>
    <row r="211" spans="2:24" x14ac:dyDescent="0.25">
      <c r="B211" s="6">
        <v>566</v>
      </c>
      <c r="C211" s="6" t="s">
        <v>137</v>
      </c>
      <c r="D211" s="6"/>
      <c r="E211" s="6" t="s">
        <v>251</v>
      </c>
      <c r="F211" s="24">
        <v>11948571.502775138</v>
      </c>
      <c r="G211" s="24"/>
      <c r="H211" s="24"/>
      <c r="I211" s="24"/>
      <c r="J211" s="40"/>
      <c r="K211" s="24">
        <f t="shared" si="102"/>
        <v>11948571.502775138</v>
      </c>
      <c r="L211" s="24"/>
      <c r="M211" s="24"/>
      <c r="N211" s="40"/>
      <c r="O211" s="24"/>
      <c r="P211" s="24"/>
      <c r="Q211" s="24"/>
      <c r="R211" s="24"/>
      <c r="S211" s="24">
        <f t="shared" si="99"/>
        <v>11948571.502775138</v>
      </c>
      <c r="T211" s="24">
        <f t="shared" si="100"/>
        <v>0</v>
      </c>
      <c r="U211" s="24">
        <f t="shared" si="101"/>
        <v>0</v>
      </c>
      <c r="W211" s="44">
        <f t="shared" si="81"/>
        <v>0</v>
      </c>
      <c r="X211" s="44">
        <f t="shared" si="82"/>
        <v>0</v>
      </c>
    </row>
    <row r="212" spans="2:24" x14ac:dyDescent="0.25">
      <c r="B212" s="6">
        <v>567</v>
      </c>
      <c r="C212" s="6" t="s">
        <v>91</v>
      </c>
      <c r="D212" s="6"/>
      <c r="E212" s="6" t="s">
        <v>251</v>
      </c>
      <c r="F212" s="24">
        <v>112004.77411653323</v>
      </c>
      <c r="G212" s="24"/>
      <c r="H212" s="24"/>
      <c r="I212" s="24"/>
      <c r="J212" s="40"/>
      <c r="K212" s="24">
        <f t="shared" si="102"/>
        <v>112004.77411653323</v>
      </c>
      <c r="L212" s="24"/>
      <c r="M212" s="24"/>
      <c r="N212" s="40"/>
      <c r="O212" s="24"/>
      <c r="P212" s="24"/>
      <c r="Q212" s="24"/>
      <c r="R212" s="24"/>
      <c r="S212" s="24">
        <f t="shared" si="99"/>
        <v>112004.77411653323</v>
      </c>
      <c r="T212" s="24">
        <f t="shared" si="100"/>
        <v>0</v>
      </c>
      <c r="U212" s="24">
        <f t="shared" si="101"/>
        <v>0</v>
      </c>
      <c r="W212" s="44">
        <f t="shared" si="81"/>
        <v>0</v>
      </c>
      <c r="X212" s="44">
        <f t="shared" si="82"/>
        <v>0</v>
      </c>
    </row>
    <row r="213" spans="2:24" x14ac:dyDescent="0.25">
      <c r="B213" s="6">
        <v>568</v>
      </c>
      <c r="C213" s="6" t="s">
        <v>138</v>
      </c>
      <c r="D213" s="6"/>
      <c r="E213" s="6"/>
      <c r="F213" s="24">
        <v>0</v>
      </c>
      <c r="G213" s="24"/>
      <c r="H213" s="24"/>
      <c r="I213" s="24"/>
      <c r="J213" s="40"/>
      <c r="K213" s="24"/>
      <c r="L213" s="24"/>
      <c r="M213" s="24"/>
      <c r="N213" s="40"/>
      <c r="O213" s="24"/>
      <c r="P213" s="24"/>
      <c r="Q213" s="24"/>
      <c r="R213" s="24"/>
      <c r="S213" s="24">
        <f t="shared" si="99"/>
        <v>0</v>
      </c>
      <c r="T213" s="24">
        <f t="shared" si="100"/>
        <v>0</v>
      </c>
      <c r="U213" s="24">
        <f t="shared" si="101"/>
        <v>0</v>
      </c>
      <c r="W213" s="44">
        <f t="shared" ref="W213:W276" si="103">SUM(G213:Q213)-F213</f>
        <v>0</v>
      </c>
      <c r="X213" s="44">
        <f t="shared" ref="X213:X276" si="104">SUM(S213:U213)-F213</f>
        <v>0</v>
      </c>
    </row>
    <row r="214" spans="2:24" x14ac:dyDescent="0.25">
      <c r="B214" s="6">
        <v>569</v>
      </c>
      <c r="C214" s="6" t="s">
        <v>139</v>
      </c>
      <c r="D214" s="6"/>
      <c r="E214" s="6"/>
      <c r="F214" s="24">
        <v>0</v>
      </c>
      <c r="G214" s="24"/>
      <c r="H214" s="24"/>
      <c r="I214" s="24"/>
      <c r="J214" s="40"/>
      <c r="K214" s="24"/>
      <c r="L214" s="24"/>
      <c r="M214" s="24"/>
      <c r="N214" s="40"/>
      <c r="O214" s="24"/>
      <c r="P214" s="24"/>
      <c r="Q214" s="24"/>
      <c r="R214" s="24"/>
      <c r="S214" s="24">
        <f t="shared" si="99"/>
        <v>0</v>
      </c>
      <c r="T214" s="24">
        <f t="shared" si="100"/>
        <v>0</v>
      </c>
      <c r="U214" s="24">
        <f t="shared" si="101"/>
        <v>0</v>
      </c>
      <c r="W214" s="44">
        <f t="shared" si="103"/>
        <v>0</v>
      </c>
      <c r="X214" s="44">
        <f t="shared" si="104"/>
        <v>0</v>
      </c>
    </row>
    <row r="215" spans="2:24" x14ac:dyDescent="0.25">
      <c r="B215" s="6">
        <v>570</v>
      </c>
      <c r="C215" s="6" t="s">
        <v>140</v>
      </c>
      <c r="D215" s="6"/>
      <c r="E215" s="6" t="s">
        <v>251</v>
      </c>
      <c r="F215" s="24">
        <v>1986406.9588897978</v>
      </c>
      <c r="G215" s="24"/>
      <c r="H215" s="24"/>
      <c r="I215" s="24"/>
      <c r="J215" s="40"/>
      <c r="K215" s="24">
        <f t="shared" si="102"/>
        <v>1986406.9588897978</v>
      </c>
      <c r="L215" s="24"/>
      <c r="M215" s="24"/>
      <c r="N215" s="40"/>
      <c r="O215" s="24"/>
      <c r="P215" s="24"/>
      <c r="Q215" s="24"/>
      <c r="R215" s="24"/>
      <c r="S215" s="24">
        <f t="shared" si="99"/>
        <v>1986406.9588897978</v>
      </c>
      <c r="T215" s="24">
        <f t="shared" si="100"/>
        <v>0</v>
      </c>
      <c r="U215" s="24">
        <f t="shared" si="101"/>
        <v>0</v>
      </c>
      <c r="W215" s="44">
        <f t="shared" si="103"/>
        <v>0</v>
      </c>
      <c r="X215" s="44">
        <f t="shared" si="104"/>
        <v>0</v>
      </c>
    </row>
    <row r="216" spans="2:24" x14ac:dyDescent="0.25">
      <c r="B216" s="6">
        <v>571</v>
      </c>
      <c r="C216" s="6" t="s">
        <v>141</v>
      </c>
      <c r="D216" s="6"/>
      <c r="E216" s="6" t="s">
        <v>251</v>
      </c>
      <c r="F216" s="24">
        <v>10570831.60725012</v>
      </c>
      <c r="G216" s="24"/>
      <c r="H216" s="24"/>
      <c r="I216" s="24"/>
      <c r="J216" s="40"/>
      <c r="K216" s="24">
        <f t="shared" si="102"/>
        <v>10570831.60725012</v>
      </c>
      <c r="L216" s="24"/>
      <c r="M216" s="24"/>
      <c r="N216" s="40"/>
      <c r="O216" s="24"/>
      <c r="P216" s="24"/>
      <c r="Q216" s="24"/>
      <c r="R216" s="24"/>
      <c r="S216" s="24">
        <f t="shared" si="99"/>
        <v>10570831.60725012</v>
      </c>
      <c r="T216" s="24">
        <f t="shared" si="100"/>
        <v>0</v>
      </c>
      <c r="U216" s="24">
        <f t="shared" si="101"/>
        <v>0</v>
      </c>
      <c r="W216" s="44">
        <f t="shared" si="103"/>
        <v>0</v>
      </c>
      <c r="X216" s="44">
        <f t="shared" si="104"/>
        <v>0</v>
      </c>
    </row>
    <row r="217" spans="2:24" x14ac:dyDescent="0.25">
      <c r="B217" s="6">
        <v>572</v>
      </c>
      <c r="C217" s="6" t="s">
        <v>142</v>
      </c>
      <c r="D217" s="6"/>
      <c r="E217" s="6"/>
      <c r="F217" s="24">
        <v>0</v>
      </c>
      <c r="G217" s="24"/>
      <c r="H217" s="24"/>
      <c r="I217" s="24"/>
      <c r="J217" s="40"/>
      <c r="K217" s="24"/>
      <c r="L217" s="24"/>
      <c r="M217" s="24"/>
      <c r="N217" s="40"/>
      <c r="O217" s="24"/>
      <c r="P217" s="24"/>
      <c r="Q217" s="24"/>
      <c r="R217" s="24"/>
      <c r="S217" s="24">
        <f t="shared" si="99"/>
        <v>0</v>
      </c>
      <c r="T217" s="24">
        <f t="shared" si="100"/>
        <v>0</v>
      </c>
      <c r="U217" s="24">
        <f t="shared" si="101"/>
        <v>0</v>
      </c>
      <c r="W217" s="44">
        <f t="shared" si="103"/>
        <v>0</v>
      </c>
      <c r="X217" s="44">
        <f t="shared" si="104"/>
        <v>0</v>
      </c>
    </row>
    <row r="218" spans="2:24" x14ac:dyDescent="0.25">
      <c r="B218" s="6">
        <v>573</v>
      </c>
      <c r="C218" s="6" t="s">
        <v>143</v>
      </c>
      <c r="D218" s="6"/>
      <c r="E218" s="6" t="s">
        <v>251</v>
      </c>
      <c r="F218" s="24">
        <v>337098.88514349348</v>
      </c>
      <c r="G218" s="24"/>
      <c r="H218" s="24"/>
      <c r="I218" s="24"/>
      <c r="J218" s="40"/>
      <c r="K218" s="24">
        <f t="shared" si="102"/>
        <v>337098.88514349348</v>
      </c>
      <c r="L218" s="24"/>
      <c r="M218" s="24"/>
      <c r="N218" s="40"/>
      <c r="O218" s="24"/>
      <c r="P218" s="24"/>
      <c r="Q218" s="24"/>
      <c r="R218" s="24"/>
      <c r="S218" s="24">
        <f t="shared" si="99"/>
        <v>337098.88514349348</v>
      </c>
      <c r="T218" s="24">
        <f t="shared" si="100"/>
        <v>0</v>
      </c>
      <c r="U218" s="24">
        <f t="shared" si="101"/>
        <v>0</v>
      </c>
      <c r="W218" s="44">
        <f t="shared" si="103"/>
        <v>0</v>
      </c>
      <c r="X218" s="44">
        <f t="shared" si="104"/>
        <v>0</v>
      </c>
    </row>
    <row r="219" spans="2:24" x14ac:dyDescent="0.25">
      <c r="B219" s="30">
        <v>575</v>
      </c>
      <c r="C219" s="30" t="s">
        <v>144</v>
      </c>
      <c r="D219" s="30"/>
      <c r="E219" s="30"/>
      <c r="F219" s="41">
        <v>0</v>
      </c>
      <c r="G219" s="41"/>
      <c r="H219" s="41"/>
      <c r="I219" s="41"/>
      <c r="J219" s="41"/>
      <c r="K219" s="41"/>
      <c r="L219" s="41"/>
      <c r="M219" s="41"/>
      <c r="N219" s="41"/>
      <c r="O219" s="41"/>
      <c r="P219" s="41"/>
      <c r="Q219" s="41"/>
      <c r="R219" s="41"/>
      <c r="S219" s="41">
        <f t="shared" si="99"/>
        <v>0</v>
      </c>
      <c r="T219" s="41">
        <f t="shared" si="100"/>
        <v>0</v>
      </c>
      <c r="U219" s="41">
        <f t="shared" si="101"/>
        <v>0</v>
      </c>
      <c r="W219" s="44">
        <f t="shared" si="103"/>
        <v>0</v>
      </c>
      <c r="X219" s="44">
        <f t="shared" si="104"/>
        <v>0</v>
      </c>
    </row>
    <row r="220" spans="2:24" x14ac:dyDescent="0.2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103"/>
        <v>0</v>
      </c>
      <c r="X220" s="44">
        <f t="shared" si="104"/>
        <v>0</v>
      </c>
    </row>
    <row r="221" spans="2:24" x14ac:dyDescent="0.25">
      <c r="B221" s="6"/>
      <c r="C221" s="6"/>
      <c r="D221" s="6"/>
      <c r="E221" s="6"/>
      <c r="F221" s="24"/>
      <c r="G221" s="24"/>
      <c r="H221" s="24"/>
      <c r="I221" s="24"/>
      <c r="J221" s="40"/>
      <c r="K221" s="24"/>
      <c r="L221" s="24"/>
      <c r="M221" s="24"/>
      <c r="N221" s="40"/>
      <c r="O221" s="24"/>
      <c r="P221" s="24"/>
      <c r="Q221" s="24"/>
      <c r="R221" s="24"/>
      <c r="S221" s="24"/>
      <c r="T221" s="24"/>
      <c r="U221" s="24"/>
      <c r="W221" s="44">
        <f t="shared" si="103"/>
        <v>0</v>
      </c>
      <c r="X221" s="44">
        <f t="shared" si="104"/>
        <v>0</v>
      </c>
    </row>
    <row r="222" spans="2:24" x14ac:dyDescent="0.25">
      <c r="B222" s="9" t="s">
        <v>146</v>
      </c>
      <c r="C222" s="6"/>
      <c r="D222" s="6"/>
      <c r="E222" s="6"/>
      <c r="F222" s="24"/>
      <c r="G222" s="24"/>
      <c r="H222" s="24"/>
      <c r="I222" s="24"/>
      <c r="J222" s="40"/>
      <c r="K222" s="24"/>
      <c r="L222" s="24"/>
      <c r="M222" s="24"/>
      <c r="N222" s="40"/>
      <c r="O222" s="24"/>
      <c r="P222" s="24"/>
      <c r="Q222" s="24"/>
      <c r="R222" s="24"/>
      <c r="S222" s="24"/>
      <c r="T222" s="24"/>
      <c r="U222" s="24"/>
      <c r="W222" s="44">
        <f t="shared" si="103"/>
        <v>0</v>
      </c>
      <c r="X222" s="44">
        <f t="shared" si="104"/>
        <v>0</v>
      </c>
    </row>
    <row r="223" spans="2:24" x14ac:dyDescent="0.2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420342.65307767043</v>
      </c>
      <c r="P223" s="47">
        <f>INDEX(classify,$E223,'Function-Classif'!P$1)*$F223</f>
        <v>0</v>
      </c>
      <c r="Q223" s="47">
        <f>INDEX(classify,$E223,'Function-Classif'!Q$1)*$F223</f>
        <v>1090081.4626486343</v>
      </c>
      <c r="R223" s="24"/>
      <c r="S223" s="24">
        <f t="shared" ref="S223:S234" si="105">+G223+K223+O223</f>
        <v>420342.65307767043</v>
      </c>
      <c r="T223" s="24">
        <f t="shared" ref="T223:T234" si="106">+H223+L223+P223</f>
        <v>0</v>
      </c>
      <c r="U223" s="24">
        <f t="shared" ref="U223:U234" si="107">+I223+M223+Q223</f>
        <v>1090081.4626486343</v>
      </c>
      <c r="W223" s="44">
        <f t="shared" si="103"/>
        <v>0</v>
      </c>
      <c r="X223" s="44">
        <f t="shared" si="104"/>
        <v>0</v>
      </c>
    </row>
    <row r="224" spans="2:24" x14ac:dyDescent="0.25">
      <c r="B224" s="6">
        <v>581</v>
      </c>
      <c r="C224" s="6" t="s">
        <v>133</v>
      </c>
      <c r="D224" s="6" t="s">
        <v>268</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5"/>
        <v>341053.32063580118</v>
      </c>
      <c r="T224" s="24">
        <f t="shared" si="106"/>
        <v>0</v>
      </c>
      <c r="U224" s="24">
        <f t="shared" si="107"/>
        <v>0</v>
      </c>
      <c r="W224" s="44">
        <f t="shared" si="103"/>
        <v>0</v>
      </c>
      <c r="X224" s="44">
        <f t="shared" si="104"/>
        <v>0</v>
      </c>
    </row>
    <row r="225" spans="2:24" x14ac:dyDescent="0.25">
      <c r="B225" s="6">
        <v>582</v>
      </c>
      <c r="C225" s="6" t="s">
        <v>134</v>
      </c>
      <c r="D225" s="6" t="s">
        <v>268</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5"/>
        <v>1798545.4687433171</v>
      </c>
      <c r="T225" s="24">
        <f t="shared" si="106"/>
        <v>0</v>
      </c>
      <c r="U225" s="24">
        <f t="shared" si="107"/>
        <v>0</v>
      </c>
      <c r="W225" s="44">
        <f t="shared" si="103"/>
        <v>0</v>
      </c>
      <c r="X225" s="44">
        <f t="shared" si="104"/>
        <v>0</v>
      </c>
    </row>
    <row r="226" spans="2:24" x14ac:dyDescent="0.25">
      <c r="B226" s="6">
        <v>583</v>
      </c>
      <c r="C226" s="6" t="s">
        <v>135</v>
      </c>
      <c r="D226" s="6" t="s">
        <v>269</v>
      </c>
      <c r="E226" s="6"/>
      <c r="F226" s="24">
        <v>4706316.5542154722</v>
      </c>
      <c r="G226" s="24">
        <f>(G38+G39+G41+G42)/($F37+$F40)*$F226</f>
        <v>0</v>
      </c>
      <c r="H226" s="24">
        <f t="shared" ref="H226:Q226" si="108">(H38+H39+H41+H42)/($F37+$F40)*$F226</f>
        <v>0</v>
      </c>
      <c r="I226" s="24">
        <f t="shared" si="108"/>
        <v>0</v>
      </c>
      <c r="J226" s="24"/>
      <c r="K226" s="24">
        <f t="shared" si="108"/>
        <v>0</v>
      </c>
      <c r="L226" s="24">
        <f t="shared" si="108"/>
        <v>0</v>
      </c>
      <c r="M226" s="24">
        <f t="shared" si="108"/>
        <v>0</v>
      </c>
      <c r="N226" s="24"/>
      <c r="O226" s="24">
        <f t="shared" si="108"/>
        <v>1920647.7857753343</v>
      </c>
      <c r="P226" s="24">
        <f t="shared" si="108"/>
        <v>0</v>
      </c>
      <c r="Q226" s="24">
        <f t="shared" si="108"/>
        <v>2785668.7684401381</v>
      </c>
      <c r="R226" s="24"/>
      <c r="S226" s="24">
        <f t="shared" si="105"/>
        <v>1920647.7857753343</v>
      </c>
      <c r="T226" s="24">
        <f t="shared" si="106"/>
        <v>0</v>
      </c>
      <c r="U226" s="24">
        <f t="shared" si="107"/>
        <v>2785668.7684401381</v>
      </c>
      <c r="W226" s="44">
        <f t="shared" si="103"/>
        <v>0</v>
      </c>
      <c r="X226" s="44">
        <f t="shared" si="104"/>
        <v>0</v>
      </c>
    </row>
    <row r="227" spans="2:24" x14ac:dyDescent="0.25">
      <c r="B227" s="6">
        <v>584</v>
      </c>
      <c r="C227" s="6" t="s">
        <v>148</v>
      </c>
      <c r="D227" s="6"/>
      <c r="E227" s="6"/>
      <c r="F227" s="24">
        <v>0</v>
      </c>
      <c r="G227" s="24"/>
      <c r="H227" s="24"/>
      <c r="I227" s="24"/>
      <c r="J227" s="24"/>
      <c r="K227" s="24"/>
      <c r="L227" s="24"/>
      <c r="M227" s="24"/>
      <c r="N227" s="24"/>
      <c r="O227" s="24"/>
      <c r="P227" s="24"/>
      <c r="Q227" s="24"/>
      <c r="R227" s="24"/>
      <c r="S227" s="24">
        <f t="shared" si="105"/>
        <v>0</v>
      </c>
      <c r="T227" s="24">
        <f t="shared" si="106"/>
        <v>0</v>
      </c>
      <c r="U227" s="24">
        <f t="shared" si="107"/>
        <v>0</v>
      </c>
      <c r="W227" s="44">
        <f t="shared" si="103"/>
        <v>0</v>
      </c>
      <c r="X227" s="44">
        <f t="shared" si="104"/>
        <v>0</v>
      </c>
    </row>
    <row r="228" spans="2:24" x14ac:dyDescent="0.25">
      <c r="B228" s="6">
        <v>585</v>
      </c>
      <c r="C228" s="6" t="s">
        <v>149</v>
      </c>
      <c r="D228" s="6"/>
      <c r="E228" s="6"/>
      <c r="F228" s="24">
        <v>0</v>
      </c>
      <c r="G228" s="24"/>
      <c r="H228" s="24"/>
      <c r="I228" s="24"/>
      <c r="J228" s="24"/>
      <c r="K228" s="24"/>
      <c r="L228" s="24"/>
      <c r="M228" s="24"/>
      <c r="N228" s="24"/>
      <c r="O228" s="24"/>
      <c r="P228" s="24"/>
      <c r="Q228" s="24"/>
      <c r="R228" s="24"/>
      <c r="S228" s="24">
        <f t="shared" si="105"/>
        <v>0</v>
      </c>
      <c r="T228" s="24">
        <f t="shared" si="106"/>
        <v>0</v>
      </c>
      <c r="U228" s="24">
        <f t="shared" si="107"/>
        <v>0</v>
      </c>
      <c r="W228" s="44">
        <f t="shared" si="103"/>
        <v>0</v>
      </c>
      <c r="X228" s="44">
        <f t="shared" si="104"/>
        <v>0</v>
      </c>
    </row>
    <row r="229" spans="2:24" x14ac:dyDescent="0.25">
      <c r="B229" s="6">
        <v>586</v>
      </c>
      <c r="C229" s="6" t="s">
        <v>150</v>
      </c>
      <c r="D229" s="6" t="s">
        <v>270</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5"/>
        <v>0</v>
      </c>
      <c r="T229" s="24">
        <f t="shared" si="106"/>
        <v>0</v>
      </c>
      <c r="U229" s="24">
        <f t="shared" si="107"/>
        <v>8749182.5699744299</v>
      </c>
      <c r="W229" s="44">
        <f t="shared" si="103"/>
        <v>0</v>
      </c>
      <c r="X229" s="44">
        <f t="shared" si="104"/>
        <v>0</v>
      </c>
    </row>
    <row r="230" spans="2:24" x14ac:dyDescent="0.25">
      <c r="B230" s="6">
        <v>586</v>
      </c>
      <c r="C230" s="6" t="s">
        <v>151</v>
      </c>
      <c r="D230" s="6"/>
      <c r="E230" s="6"/>
      <c r="F230" s="24">
        <v>0</v>
      </c>
      <c r="G230" s="24"/>
      <c r="H230" s="24"/>
      <c r="I230" s="24"/>
      <c r="J230" s="24"/>
      <c r="K230" s="24"/>
      <c r="L230" s="24"/>
      <c r="M230" s="24"/>
      <c r="N230" s="24"/>
      <c r="O230" s="24"/>
      <c r="P230" s="24"/>
      <c r="Q230" s="24"/>
      <c r="R230" s="24"/>
      <c r="S230" s="24">
        <f t="shared" si="105"/>
        <v>0</v>
      </c>
      <c r="T230" s="24">
        <f t="shared" si="106"/>
        <v>0</v>
      </c>
      <c r="U230" s="24">
        <f t="shared" si="107"/>
        <v>0</v>
      </c>
      <c r="W230" s="44">
        <f t="shared" si="103"/>
        <v>0</v>
      </c>
      <c r="X230" s="44">
        <f t="shared" si="104"/>
        <v>0</v>
      </c>
    </row>
    <row r="231" spans="2:24" x14ac:dyDescent="0.25">
      <c r="B231" s="6">
        <v>587</v>
      </c>
      <c r="C231" s="6" t="s">
        <v>152</v>
      </c>
      <c r="D231" s="6" t="s">
        <v>271</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5"/>
        <v>0</v>
      </c>
      <c r="T231" s="24">
        <f t="shared" si="106"/>
        <v>0</v>
      </c>
      <c r="U231" s="24">
        <f t="shared" si="107"/>
        <v>-142800</v>
      </c>
      <c r="W231" s="44">
        <f t="shared" si="103"/>
        <v>0</v>
      </c>
      <c r="X231" s="44">
        <f t="shared" si="104"/>
        <v>0</v>
      </c>
    </row>
    <row r="232" spans="2:24" x14ac:dyDescent="0.2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2751385.0473328759</v>
      </c>
      <c r="P232" s="47">
        <f>INDEX(classify,$E232,'Function-Classif'!P$1)*$F232</f>
        <v>0</v>
      </c>
      <c r="Q232" s="47">
        <f>INDEX(classify,$E232,'Function-Classif'!Q$1)*$F232</f>
        <v>3991787.9527476197</v>
      </c>
      <c r="R232" s="24"/>
      <c r="S232" s="24">
        <f t="shared" si="105"/>
        <v>2751385.0473328759</v>
      </c>
      <c r="T232" s="24">
        <f t="shared" si="106"/>
        <v>0</v>
      </c>
      <c r="U232" s="24">
        <f t="shared" si="107"/>
        <v>3991787.9527476197</v>
      </c>
      <c r="W232" s="44">
        <f t="shared" si="103"/>
        <v>0</v>
      </c>
      <c r="X232" s="44">
        <f t="shared" si="104"/>
        <v>0</v>
      </c>
    </row>
    <row r="233" spans="2:24" x14ac:dyDescent="0.25">
      <c r="B233" s="6">
        <v>588</v>
      </c>
      <c r="C233" s="6" t="s">
        <v>154</v>
      </c>
      <c r="D233" s="6"/>
      <c r="E233" s="6"/>
      <c r="F233" s="24">
        <v>0</v>
      </c>
      <c r="G233" s="24"/>
      <c r="H233" s="24"/>
      <c r="I233" s="24"/>
      <c r="J233" s="40"/>
      <c r="K233" s="24"/>
      <c r="L233" s="24"/>
      <c r="M233" s="24"/>
      <c r="N233" s="40"/>
      <c r="O233" s="24"/>
      <c r="P233" s="24"/>
      <c r="Q233" s="24"/>
      <c r="R233" s="24"/>
      <c r="S233" s="24">
        <f t="shared" si="105"/>
        <v>0</v>
      </c>
      <c r="T233" s="24">
        <f t="shared" si="106"/>
        <v>0</v>
      </c>
      <c r="U233" s="24">
        <f t="shared" si="107"/>
        <v>0</v>
      </c>
      <c r="W233" s="44">
        <f t="shared" si="103"/>
        <v>0</v>
      </c>
      <c r="X233" s="44">
        <f t="shared" si="104"/>
        <v>0</v>
      </c>
    </row>
    <row r="234" spans="2:24" x14ac:dyDescent="0.25">
      <c r="B234" s="30">
        <v>589</v>
      </c>
      <c r="C234" s="30" t="s">
        <v>91</v>
      </c>
      <c r="D234" s="30"/>
      <c r="E234" s="30"/>
      <c r="F234" s="41">
        <v>0</v>
      </c>
      <c r="G234" s="41"/>
      <c r="H234" s="41"/>
      <c r="I234" s="41"/>
      <c r="J234" s="41"/>
      <c r="K234" s="41"/>
      <c r="L234" s="41"/>
      <c r="M234" s="41"/>
      <c r="N234" s="41"/>
      <c r="O234" s="41"/>
      <c r="P234" s="41"/>
      <c r="Q234" s="41"/>
      <c r="R234" s="41"/>
      <c r="S234" s="41">
        <f t="shared" si="105"/>
        <v>0</v>
      </c>
      <c r="T234" s="41">
        <f t="shared" si="106"/>
        <v>0</v>
      </c>
      <c r="U234" s="41">
        <f t="shared" si="107"/>
        <v>0</v>
      </c>
      <c r="W234" s="44">
        <f t="shared" si="103"/>
        <v>0</v>
      </c>
      <c r="X234" s="44">
        <f t="shared" si="104"/>
        <v>0</v>
      </c>
    </row>
    <row r="235" spans="2:24" x14ac:dyDescent="0.2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7231974.2755649984</v>
      </c>
      <c r="P235" s="24">
        <f>SUM(P223:P234)</f>
        <v>0</v>
      </c>
      <c r="Q235" s="24">
        <f>SUM(Q223:Q234)</f>
        <v>16473920.753810823</v>
      </c>
      <c r="R235" s="24"/>
      <c r="S235" s="24">
        <f>SUM(S223:S234)</f>
        <v>7231974.2755649984</v>
      </c>
      <c r="T235" s="24">
        <f>SUM(T223:T234)</f>
        <v>0</v>
      </c>
      <c r="U235" s="24">
        <f>SUM(U223:U234)</f>
        <v>16473920.753810823</v>
      </c>
      <c r="W235" s="44">
        <f t="shared" si="103"/>
        <v>0</v>
      </c>
      <c r="X235" s="44">
        <f t="shared" si="104"/>
        <v>0</v>
      </c>
    </row>
    <row r="236" spans="2:24" x14ac:dyDescent="0.25">
      <c r="B236" s="6"/>
      <c r="C236" s="6"/>
      <c r="D236" s="6"/>
      <c r="E236" s="6"/>
      <c r="F236" s="24"/>
      <c r="G236" s="24"/>
      <c r="H236" s="24"/>
      <c r="I236" s="24"/>
      <c r="J236" s="40"/>
      <c r="K236" s="24"/>
      <c r="L236" s="24"/>
      <c r="M236" s="24"/>
      <c r="N236" s="40"/>
      <c r="O236" s="24"/>
      <c r="P236" s="24"/>
      <c r="Q236" s="24"/>
      <c r="R236" s="24"/>
      <c r="S236" s="24"/>
      <c r="T236" s="24"/>
      <c r="U236" s="24"/>
      <c r="W236" s="44">
        <f t="shared" si="103"/>
        <v>0</v>
      </c>
      <c r="X236" s="44">
        <f t="shared" si="104"/>
        <v>0</v>
      </c>
    </row>
    <row r="237" spans="2:24" x14ac:dyDescent="0.25">
      <c r="B237" s="9" t="s">
        <v>156</v>
      </c>
      <c r="C237" s="6"/>
      <c r="D237" s="6"/>
      <c r="E237" s="6"/>
      <c r="F237" s="24"/>
      <c r="G237" s="24"/>
      <c r="H237" s="24"/>
      <c r="I237" s="24"/>
      <c r="J237" s="40"/>
      <c r="K237" s="24"/>
      <c r="L237" s="24"/>
      <c r="M237" s="24"/>
      <c r="N237" s="40"/>
      <c r="O237" s="24"/>
      <c r="P237" s="24"/>
      <c r="Q237" s="24"/>
      <c r="R237" s="24"/>
      <c r="S237" s="24"/>
      <c r="T237" s="24"/>
      <c r="U237" s="24"/>
      <c r="W237" s="44">
        <f t="shared" si="103"/>
        <v>0</v>
      </c>
      <c r="X237" s="44">
        <f t="shared" si="104"/>
        <v>0</v>
      </c>
    </row>
    <row r="238" spans="2:24" x14ac:dyDescent="0.2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25670.118353927985</v>
      </c>
      <c r="P238" s="47">
        <f>INDEX(classify,$E238,'Function-Classif'!P$1)*$F238</f>
        <v>0</v>
      </c>
      <c r="Q238" s="47">
        <f>INDEX(classify,$E238,'Function-Classif'!Q$1)*$F238</f>
        <v>31779.099426381719</v>
      </c>
      <c r="R238" s="24"/>
      <c r="S238" s="24">
        <f t="shared" ref="S238:S246" si="109">+G238+K238+O238</f>
        <v>25670.118353927985</v>
      </c>
      <c r="T238" s="24">
        <f t="shared" ref="T238:T246" si="110">+H238+L238+P238</f>
        <v>0</v>
      </c>
      <c r="U238" s="24">
        <f t="shared" ref="U238:U246" si="111">+I238+M238+Q238</f>
        <v>31779.099426381719</v>
      </c>
      <c r="W238" s="44">
        <f t="shared" si="103"/>
        <v>0</v>
      </c>
      <c r="X238" s="44">
        <f t="shared" si="104"/>
        <v>0</v>
      </c>
    </row>
    <row r="239" spans="2:24" x14ac:dyDescent="0.25">
      <c r="B239" s="6">
        <v>591</v>
      </c>
      <c r="C239" s="6" t="s">
        <v>139</v>
      </c>
      <c r="D239" s="6"/>
      <c r="E239" s="6"/>
      <c r="F239" s="24">
        <v>0</v>
      </c>
      <c r="G239" s="24"/>
      <c r="H239" s="24"/>
      <c r="I239" s="24"/>
      <c r="J239" s="40"/>
      <c r="K239" s="24"/>
      <c r="L239" s="24"/>
      <c r="M239" s="24"/>
      <c r="N239" s="40"/>
      <c r="O239" s="24"/>
      <c r="P239" s="24"/>
      <c r="Q239" s="24"/>
      <c r="R239" s="24"/>
      <c r="S239" s="24">
        <f t="shared" si="109"/>
        <v>0</v>
      </c>
      <c r="T239" s="24">
        <f t="shared" si="110"/>
        <v>0</v>
      </c>
      <c r="U239" s="24">
        <f t="shared" si="111"/>
        <v>0</v>
      </c>
      <c r="W239" s="44">
        <f t="shared" si="103"/>
        <v>0</v>
      </c>
      <c r="X239" s="44">
        <f t="shared" si="104"/>
        <v>0</v>
      </c>
    </row>
    <row r="240" spans="2:24" x14ac:dyDescent="0.25">
      <c r="B240" s="6">
        <v>592</v>
      </c>
      <c r="C240" s="6" t="s">
        <v>158</v>
      </c>
      <c r="D240" s="6" t="s">
        <v>268</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9"/>
        <v>1286691.8462125435</v>
      </c>
      <c r="T240" s="24">
        <f t="shared" si="110"/>
        <v>0</v>
      </c>
      <c r="U240" s="24">
        <f t="shared" si="111"/>
        <v>0</v>
      </c>
      <c r="W240" s="44">
        <f t="shared" si="103"/>
        <v>0</v>
      </c>
      <c r="X240" s="44">
        <f t="shared" si="104"/>
        <v>0</v>
      </c>
    </row>
    <row r="241" spans="2:24" x14ac:dyDescent="0.25">
      <c r="B241" s="6">
        <v>593</v>
      </c>
      <c r="C241" s="6" t="s">
        <v>159</v>
      </c>
      <c r="D241" s="6" t="s">
        <v>269</v>
      </c>
      <c r="E241" s="6"/>
      <c r="F241" s="24">
        <v>30239214.880671129</v>
      </c>
      <c r="G241" s="24">
        <f>(G38+G39+G41+G42)/($F37+$F40)*$F241</f>
        <v>0</v>
      </c>
      <c r="H241" s="24">
        <f t="shared" ref="H241:Q241" si="112">(H38+H39+H41+H42)/($F37+$F40)*$F241</f>
        <v>0</v>
      </c>
      <c r="I241" s="24">
        <f t="shared" si="112"/>
        <v>0</v>
      </c>
      <c r="J241" s="24"/>
      <c r="K241" s="24">
        <f t="shared" si="112"/>
        <v>0</v>
      </c>
      <c r="L241" s="24">
        <f t="shared" si="112"/>
        <v>0</v>
      </c>
      <c r="M241" s="24">
        <f t="shared" si="112"/>
        <v>0</v>
      </c>
      <c r="N241" s="24"/>
      <c r="O241" s="24">
        <f t="shared" si="112"/>
        <v>12340623.592801888</v>
      </c>
      <c r="P241" s="24">
        <f t="shared" si="112"/>
        <v>0</v>
      </c>
      <c r="Q241" s="24">
        <f t="shared" si="112"/>
        <v>17898591.287869241</v>
      </c>
      <c r="R241" s="24"/>
      <c r="S241" s="24">
        <f t="shared" si="109"/>
        <v>12340623.592801888</v>
      </c>
      <c r="T241" s="24">
        <f t="shared" si="110"/>
        <v>0</v>
      </c>
      <c r="U241" s="24">
        <f t="shared" si="111"/>
        <v>17898591.287869241</v>
      </c>
      <c r="W241" s="44">
        <f t="shared" si="103"/>
        <v>0</v>
      </c>
      <c r="X241" s="44">
        <f t="shared" si="104"/>
        <v>0</v>
      </c>
    </row>
    <row r="242" spans="2:24" x14ac:dyDescent="0.25">
      <c r="B242" s="6">
        <v>594</v>
      </c>
      <c r="C242" s="6" t="s">
        <v>160</v>
      </c>
      <c r="D242" s="6" t="s">
        <v>272</v>
      </c>
      <c r="E242" s="6"/>
      <c r="F242" s="24">
        <v>790500.34303623124</v>
      </c>
      <c r="G242" s="24">
        <f>(G46+G47+G49+G50)/($F45+$F48)*$F242</f>
        <v>0</v>
      </c>
      <c r="H242" s="24">
        <f t="shared" ref="H242:Q242" si="113">(H46+H47+H49+H50)/($F45+$F48)*$F242</f>
        <v>0</v>
      </c>
      <c r="I242" s="24">
        <f t="shared" si="113"/>
        <v>0</v>
      </c>
      <c r="J242" s="24">
        <f t="shared" si="113"/>
        <v>0</v>
      </c>
      <c r="K242" s="24">
        <f t="shared" si="113"/>
        <v>0</v>
      </c>
      <c r="L242" s="24">
        <f t="shared" si="113"/>
        <v>0</v>
      </c>
      <c r="M242" s="24">
        <f t="shared" si="113"/>
        <v>0</v>
      </c>
      <c r="N242" s="24">
        <f t="shared" si="113"/>
        <v>0</v>
      </c>
      <c r="O242" s="24">
        <f t="shared" si="113"/>
        <v>161183.01994508752</v>
      </c>
      <c r="P242" s="24">
        <f t="shared" si="113"/>
        <v>0</v>
      </c>
      <c r="Q242" s="24">
        <f t="shared" si="113"/>
        <v>629317.32309114363</v>
      </c>
      <c r="R242" s="24"/>
      <c r="S242" s="24">
        <f t="shared" si="109"/>
        <v>161183.01994508752</v>
      </c>
      <c r="T242" s="24">
        <f t="shared" si="110"/>
        <v>0</v>
      </c>
      <c r="U242" s="24">
        <f t="shared" si="111"/>
        <v>629317.32309114363</v>
      </c>
      <c r="W242" s="44">
        <f t="shared" si="103"/>
        <v>0</v>
      </c>
      <c r="X242" s="44">
        <f t="shared" si="104"/>
        <v>0</v>
      </c>
    </row>
    <row r="243" spans="2:24" x14ac:dyDescent="0.25">
      <c r="B243" s="6">
        <v>595</v>
      </c>
      <c r="C243" s="6" t="s">
        <v>161</v>
      </c>
      <c r="D243" s="6" t="s">
        <v>275</v>
      </c>
      <c r="E243" s="6"/>
      <c r="F243" s="24">
        <v>96331.044492663816</v>
      </c>
      <c r="G243" s="24">
        <f>(G53+G54+G56+G57)/($F52+$F55)*$F243</f>
        <v>0</v>
      </c>
      <c r="H243" s="24">
        <f t="shared" ref="H243:Q243" si="114">(H53+H54+H56+H57)/($F52+$F55)*$F243</f>
        <v>0</v>
      </c>
      <c r="I243" s="24">
        <f t="shared" si="114"/>
        <v>0</v>
      </c>
      <c r="J243" s="24">
        <f t="shared" si="114"/>
        <v>0</v>
      </c>
      <c r="K243" s="24">
        <f t="shared" si="114"/>
        <v>0</v>
      </c>
      <c r="L243" s="24">
        <f t="shared" si="114"/>
        <v>0</v>
      </c>
      <c r="M243" s="24">
        <f t="shared" si="114"/>
        <v>0</v>
      </c>
      <c r="N243" s="24">
        <f t="shared" si="114"/>
        <v>0</v>
      </c>
      <c r="O243" s="24">
        <f t="shared" si="114"/>
        <v>50972.058580663223</v>
      </c>
      <c r="P243" s="24">
        <f t="shared" si="114"/>
        <v>0</v>
      </c>
      <c r="Q243" s="24">
        <f t="shared" si="114"/>
        <v>45358.985912000586</v>
      </c>
      <c r="R243" s="24"/>
      <c r="S243" s="24">
        <f t="shared" si="109"/>
        <v>50972.058580663223</v>
      </c>
      <c r="T243" s="24">
        <f t="shared" si="110"/>
        <v>0</v>
      </c>
      <c r="U243" s="24">
        <f t="shared" si="111"/>
        <v>45358.985912000586</v>
      </c>
      <c r="W243" s="44">
        <f t="shared" si="103"/>
        <v>0</v>
      </c>
      <c r="X243" s="44">
        <f t="shared" si="104"/>
        <v>0</v>
      </c>
    </row>
    <row r="244" spans="2:24" x14ac:dyDescent="0.25">
      <c r="B244" s="6">
        <v>596</v>
      </c>
      <c r="C244" s="6" t="s">
        <v>162</v>
      </c>
      <c r="D244" s="6"/>
      <c r="E244" s="6"/>
      <c r="F244" s="24">
        <v>0</v>
      </c>
      <c r="G244" s="24"/>
      <c r="H244" s="24"/>
      <c r="I244" s="24"/>
      <c r="J244" s="24"/>
      <c r="K244" s="24"/>
      <c r="L244" s="24"/>
      <c r="M244" s="24"/>
      <c r="N244" s="24"/>
      <c r="O244" s="24"/>
      <c r="P244" s="24"/>
      <c r="Q244" s="24"/>
      <c r="R244" s="24"/>
      <c r="S244" s="24">
        <f t="shared" si="109"/>
        <v>0</v>
      </c>
      <c r="T244" s="24">
        <f t="shared" si="110"/>
        <v>0</v>
      </c>
      <c r="U244" s="24">
        <f t="shared" si="111"/>
        <v>0</v>
      </c>
      <c r="W244" s="44">
        <f t="shared" si="103"/>
        <v>0</v>
      </c>
      <c r="X244" s="44">
        <f t="shared" si="104"/>
        <v>0</v>
      </c>
    </row>
    <row r="245" spans="2:24" x14ac:dyDescent="0.25">
      <c r="B245" s="6">
        <v>597</v>
      </c>
      <c r="C245" s="6" t="s">
        <v>163</v>
      </c>
      <c r="D245" s="6" t="s">
        <v>270</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9"/>
        <v>0</v>
      </c>
      <c r="T245" s="24">
        <f t="shared" si="110"/>
        <v>0</v>
      </c>
      <c r="U245" s="24">
        <f t="shared" si="111"/>
        <v>1371953.1640689725</v>
      </c>
      <c r="W245" s="44">
        <f t="shared" si="103"/>
        <v>0</v>
      </c>
      <c r="X245" s="44">
        <f t="shared" si="104"/>
        <v>0</v>
      </c>
    </row>
    <row r="246" spans="2:24" x14ac:dyDescent="0.2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224541.90921539548</v>
      </c>
      <c r="P246" s="65">
        <f>INDEX(classify,$E246,'Function-Classif'!P$1)*$F246</f>
        <v>0</v>
      </c>
      <c r="Q246" s="65">
        <f>INDEX(classify,$E246,'Function-Classif'!Q$1)*$F246</f>
        <v>325771.81044210418</v>
      </c>
      <c r="R246" s="41"/>
      <c r="S246" s="41">
        <f t="shared" si="109"/>
        <v>224541.90921539548</v>
      </c>
      <c r="T246" s="41">
        <f t="shared" si="110"/>
        <v>0</v>
      </c>
      <c r="U246" s="41">
        <f t="shared" si="111"/>
        <v>325771.81044210418</v>
      </c>
      <c r="W246" s="44">
        <f t="shared" si="103"/>
        <v>0</v>
      </c>
      <c r="X246" s="44">
        <f t="shared" si="104"/>
        <v>0</v>
      </c>
    </row>
    <row r="247" spans="2:24" x14ac:dyDescent="0.2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14089682.545109505</v>
      </c>
      <c r="P247" s="24">
        <f>SUM(P238:P246)</f>
        <v>0</v>
      </c>
      <c r="Q247" s="24">
        <f>SUM(Q238:Q246)</f>
        <v>20302771.670809839</v>
      </c>
      <c r="R247" s="24"/>
      <c r="S247" s="24">
        <f>SUM(S238:S246)</f>
        <v>14089682.545109505</v>
      </c>
      <c r="T247" s="24">
        <f>SUM(T238:T246)</f>
        <v>0</v>
      </c>
      <c r="U247" s="24">
        <f>SUM(U238:U246)</f>
        <v>20302771.670809839</v>
      </c>
      <c r="W247" s="44">
        <f t="shared" si="103"/>
        <v>0</v>
      </c>
      <c r="X247" s="44">
        <f t="shared" si="104"/>
        <v>0</v>
      </c>
    </row>
    <row r="248" spans="2:24" x14ac:dyDescent="0.25">
      <c r="B248" s="30"/>
      <c r="C248" s="30"/>
      <c r="D248" s="30"/>
      <c r="E248" s="30"/>
      <c r="F248" s="31"/>
      <c r="G248" s="41"/>
      <c r="H248" s="41"/>
      <c r="I248" s="41"/>
      <c r="J248" s="41"/>
      <c r="K248" s="41"/>
      <c r="L248" s="41"/>
      <c r="M248" s="41"/>
      <c r="N248" s="41"/>
      <c r="O248" s="41"/>
      <c r="P248" s="41"/>
      <c r="Q248" s="41"/>
      <c r="R248" s="41"/>
      <c r="S248" s="41"/>
      <c r="T248" s="41"/>
      <c r="U248" s="41"/>
      <c r="W248" s="44">
        <f t="shared" si="103"/>
        <v>0</v>
      </c>
      <c r="X248" s="44">
        <f t="shared" si="104"/>
        <v>0</v>
      </c>
    </row>
    <row r="249" spans="2:24" x14ac:dyDescent="0.2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21321656.820674501</v>
      </c>
      <c r="P249" s="24">
        <f>P247+P235</f>
        <v>0</v>
      </c>
      <c r="Q249" s="24">
        <f>Q247+Q235</f>
        <v>36776692.424620658</v>
      </c>
      <c r="R249" s="24"/>
      <c r="S249" s="24">
        <f>S247+S235</f>
        <v>21321656.820674501</v>
      </c>
      <c r="T249" s="24">
        <f>T247+T235</f>
        <v>0</v>
      </c>
      <c r="U249" s="24">
        <f>U247+U235</f>
        <v>36776692.424620658</v>
      </c>
      <c r="W249" s="44">
        <f t="shared" si="103"/>
        <v>0</v>
      </c>
      <c r="X249" s="44">
        <f t="shared" si="104"/>
        <v>0</v>
      </c>
    </row>
    <row r="250" spans="2:24" x14ac:dyDescent="0.25">
      <c r="B250" s="6"/>
      <c r="C250" s="6"/>
      <c r="D250" s="6"/>
      <c r="E250" s="6"/>
      <c r="F250" s="24"/>
      <c r="G250" s="24"/>
      <c r="H250" s="24"/>
      <c r="I250" s="24"/>
      <c r="J250" s="40"/>
      <c r="K250" s="24"/>
      <c r="L250" s="24"/>
      <c r="M250" s="24"/>
      <c r="N250" s="40"/>
      <c r="O250" s="24"/>
      <c r="P250" s="24"/>
      <c r="Q250" s="24"/>
      <c r="R250" s="24"/>
      <c r="S250" s="24"/>
      <c r="T250" s="24"/>
      <c r="U250" s="24"/>
      <c r="W250" s="44">
        <f t="shared" si="103"/>
        <v>0</v>
      </c>
      <c r="X250" s="44">
        <f t="shared" si="104"/>
        <v>0</v>
      </c>
    </row>
    <row r="251" spans="2:24" x14ac:dyDescent="0.25">
      <c r="B251" s="9" t="s">
        <v>166</v>
      </c>
      <c r="C251" s="6"/>
      <c r="D251" s="6"/>
      <c r="E251" s="6"/>
      <c r="F251" s="24"/>
      <c r="G251" s="24"/>
      <c r="H251" s="24"/>
      <c r="I251" s="24"/>
      <c r="J251" s="40"/>
      <c r="K251" s="24"/>
      <c r="L251" s="24"/>
      <c r="M251" s="24"/>
      <c r="N251" s="40"/>
      <c r="O251" s="24"/>
      <c r="P251" s="24"/>
      <c r="Q251" s="24"/>
      <c r="R251" s="24"/>
      <c r="S251" s="24"/>
      <c r="T251" s="24"/>
      <c r="U251" s="24"/>
      <c r="W251" s="44">
        <f t="shared" si="103"/>
        <v>0</v>
      </c>
      <c r="X251" s="44">
        <f t="shared" si="104"/>
        <v>0</v>
      </c>
    </row>
    <row r="252" spans="2:24" x14ac:dyDescent="0.25">
      <c r="B252" s="6">
        <v>901</v>
      </c>
      <c r="C252" s="6" t="s">
        <v>167</v>
      </c>
      <c r="D252" s="6"/>
      <c r="E252" s="6" t="s">
        <v>251</v>
      </c>
      <c r="F252" s="24">
        <v>3631553.6494342163</v>
      </c>
      <c r="G252" s="24"/>
      <c r="H252" s="24"/>
      <c r="I252" s="24"/>
      <c r="J252" s="40"/>
      <c r="K252" s="24"/>
      <c r="L252" s="24"/>
      <c r="M252" s="24"/>
      <c r="N252" s="40"/>
      <c r="O252" s="24"/>
      <c r="P252" s="24"/>
      <c r="Q252" s="24">
        <f>F252</f>
        <v>3631553.6494342163</v>
      </c>
      <c r="R252" s="24"/>
      <c r="S252" s="24">
        <f t="shared" ref="S252:S256" si="115">+G252+K252+O252</f>
        <v>0</v>
      </c>
      <c r="T252" s="24">
        <f t="shared" ref="T252:T256" si="116">+H252+L252+P252</f>
        <v>0</v>
      </c>
      <c r="U252" s="24">
        <f t="shared" ref="U252:U256" si="117">+I252+M252+Q252</f>
        <v>3631553.6494342163</v>
      </c>
      <c r="W252" s="44">
        <f t="shared" si="103"/>
        <v>0</v>
      </c>
      <c r="X252" s="44">
        <f t="shared" si="104"/>
        <v>0</v>
      </c>
    </row>
    <row r="253" spans="2:24" x14ac:dyDescent="0.25">
      <c r="B253" s="6">
        <v>902</v>
      </c>
      <c r="C253" s="6" t="s">
        <v>168</v>
      </c>
      <c r="D253" s="6"/>
      <c r="E253" s="6" t="s">
        <v>251</v>
      </c>
      <c r="F253" s="24">
        <v>5301482.1130486084</v>
      </c>
      <c r="G253" s="24"/>
      <c r="H253" s="24"/>
      <c r="I253" s="24"/>
      <c r="J253" s="40"/>
      <c r="K253" s="24"/>
      <c r="L253" s="24"/>
      <c r="M253" s="24"/>
      <c r="N253" s="40"/>
      <c r="O253" s="24"/>
      <c r="P253" s="24"/>
      <c r="Q253" s="24">
        <f t="shared" ref="Q253:Q256" si="118">F253</f>
        <v>5301482.1130486084</v>
      </c>
      <c r="R253" s="24"/>
      <c r="S253" s="24">
        <f t="shared" si="115"/>
        <v>0</v>
      </c>
      <c r="T253" s="24">
        <f t="shared" si="116"/>
        <v>0</v>
      </c>
      <c r="U253" s="24">
        <f t="shared" si="117"/>
        <v>5301482.1130486084</v>
      </c>
      <c r="W253" s="44">
        <f t="shared" si="103"/>
        <v>0</v>
      </c>
      <c r="X253" s="44">
        <f t="shared" si="104"/>
        <v>0</v>
      </c>
    </row>
    <row r="254" spans="2:24" x14ac:dyDescent="0.25">
      <c r="B254" s="6">
        <v>903</v>
      </c>
      <c r="C254" s="6" t="s">
        <v>169</v>
      </c>
      <c r="D254" s="6"/>
      <c r="E254" s="6" t="s">
        <v>251</v>
      </c>
      <c r="F254" s="24">
        <v>20167471.118949976</v>
      </c>
      <c r="G254" s="24"/>
      <c r="H254" s="24"/>
      <c r="I254" s="24"/>
      <c r="J254" s="40"/>
      <c r="K254" s="24"/>
      <c r="L254" s="24"/>
      <c r="M254" s="24"/>
      <c r="N254" s="40"/>
      <c r="O254" s="24"/>
      <c r="P254" s="24"/>
      <c r="Q254" s="24">
        <f t="shared" si="118"/>
        <v>20167471.118949976</v>
      </c>
      <c r="R254" s="24"/>
      <c r="S254" s="24">
        <f t="shared" si="115"/>
        <v>0</v>
      </c>
      <c r="T254" s="24">
        <f t="shared" si="116"/>
        <v>0</v>
      </c>
      <c r="U254" s="24">
        <f t="shared" si="117"/>
        <v>20167471.118949976</v>
      </c>
      <c r="W254" s="44">
        <f t="shared" si="103"/>
        <v>0</v>
      </c>
      <c r="X254" s="44">
        <f t="shared" si="104"/>
        <v>0</v>
      </c>
    </row>
    <row r="255" spans="2:24" s="149" customFormat="1" x14ac:dyDescent="0.25">
      <c r="B255" s="6">
        <v>904</v>
      </c>
      <c r="C255" s="6" t="s">
        <v>170</v>
      </c>
      <c r="D255" s="6"/>
      <c r="E255" s="6" t="s">
        <v>251</v>
      </c>
      <c r="F255" s="57">
        <v>5566156.8585578762</v>
      </c>
      <c r="G255" s="57"/>
      <c r="H255" s="57"/>
      <c r="I255" s="57"/>
      <c r="J255" s="150"/>
      <c r="K255" s="57"/>
      <c r="L255" s="57"/>
      <c r="M255" s="57"/>
      <c r="N255" s="150"/>
      <c r="O255" s="57"/>
      <c r="P255" s="57"/>
      <c r="Q255" s="57">
        <f t="shared" si="118"/>
        <v>5566156.8585578762</v>
      </c>
      <c r="R255" s="57"/>
      <c r="S255" s="57">
        <f t="shared" si="115"/>
        <v>0</v>
      </c>
      <c r="T255" s="57">
        <f t="shared" si="116"/>
        <v>0</v>
      </c>
      <c r="U255" s="57">
        <f t="shared" si="117"/>
        <v>5566156.8585578762</v>
      </c>
      <c r="W255" s="139">
        <f t="shared" si="103"/>
        <v>0</v>
      </c>
      <c r="X255" s="139">
        <f t="shared" si="104"/>
        <v>0</v>
      </c>
    </row>
    <row r="256" spans="2:24" x14ac:dyDescent="0.25">
      <c r="B256" s="30">
        <v>905</v>
      </c>
      <c r="C256" s="30" t="s">
        <v>171</v>
      </c>
      <c r="D256" s="30"/>
      <c r="E256" s="30" t="s">
        <v>251</v>
      </c>
      <c r="F256" s="41">
        <v>0</v>
      </c>
      <c r="G256" s="41"/>
      <c r="H256" s="41"/>
      <c r="I256" s="41"/>
      <c r="J256" s="41"/>
      <c r="K256" s="41"/>
      <c r="L256" s="41"/>
      <c r="M256" s="41"/>
      <c r="N256" s="41"/>
      <c r="O256" s="41"/>
      <c r="P256" s="41"/>
      <c r="Q256" s="41">
        <f t="shared" si="118"/>
        <v>0</v>
      </c>
      <c r="R256" s="41"/>
      <c r="S256" s="41">
        <f t="shared" si="115"/>
        <v>0</v>
      </c>
      <c r="T256" s="41">
        <f t="shared" si="116"/>
        <v>0</v>
      </c>
      <c r="U256" s="41">
        <f t="shared" si="117"/>
        <v>0</v>
      </c>
      <c r="W256" s="44">
        <f t="shared" si="103"/>
        <v>0</v>
      </c>
      <c r="X256" s="44">
        <f t="shared" si="104"/>
        <v>0</v>
      </c>
    </row>
    <row r="257" spans="2:24" x14ac:dyDescent="0.2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103"/>
        <v>0</v>
      </c>
      <c r="X257" s="44">
        <f t="shared" si="104"/>
        <v>0</v>
      </c>
    </row>
    <row r="258" spans="2:24" x14ac:dyDescent="0.25">
      <c r="B258" s="6"/>
      <c r="C258" s="6"/>
      <c r="D258" s="6"/>
      <c r="E258" s="6"/>
      <c r="F258" s="24"/>
      <c r="G258" s="24"/>
      <c r="H258" s="24"/>
      <c r="I258" s="24"/>
      <c r="J258" s="40"/>
      <c r="K258" s="24"/>
      <c r="L258" s="24"/>
      <c r="M258" s="24"/>
      <c r="N258" s="40"/>
      <c r="O258" s="24"/>
      <c r="P258" s="24"/>
      <c r="Q258" s="24"/>
      <c r="R258" s="24"/>
      <c r="S258" s="24"/>
      <c r="T258" s="24"/>
      <c r="U258" s="24"/>
      <c r="W258" s="44">
        <f t="shared" si="103"/>
        <v>0</v>
      </c>
      <c r="X258" s="44">
        <f t="shared" si="104"/>
        <v>0</v>
      </c>
    </row>
    <row r="259" spans="2:24" x14ac:dyDescent="0.25">
      <c r="B259" s="9" t="s">
        <v>173</v>
      </c>
      <c r="C259" s="6"/>
      <c r="D259" s="6"/>
      <c r="E259" s="6"/>
      <c r="F259" s="24"/>
      <c r="G259" s="24"/>
      <c r="H259" s="24"/>
      <c r="I259" s="24"/>
      <c r="J259" s="40"/>
      <c r="K259" s="24"/>
      <c r="L259" s="24"/>
      <c r="M259" s="24"/>
      <c r="N259" s="40"/>
      <c r="O259" s="24"/>
      <c r="P259" s="24"/>
      <c r="Q259" s="24"/>
      <c r="R259" s="24"/>
      <c r="S259" s="24"/>
      <c r="T259" s="24"/>
      <c r="U259" s="24"/>
      <c r="W259" s="44">
        <f t="shared" si="103"/>
        <v>0</v>
      </c>
      <c r="X259" s="44">
        <f t="shared" si="104"/>
        <v>0</v>
      </c>
    </row>
    <row r="260" spans="2:24" x14ac:dyDescent="0.25">
      <c r="B260" s="6">
        <v>907</v>
      </c>
      <c r="C260" s="6" t="s">
        <v>174</v>
      </c>
      <c r="D260" s="6"/>
      <c r="E260" s="6" t="s">
        <v>251</v>
      </c>
      <c r="F260" s="24">
        <v>651425.35319489997</v>
      </c>
      <c r="G260" s="24"/>
      <c r="H260" s="24"/>
      <c r="I260" s="24"/>
      <c r="J260" s="40"/>
      <c r="K260" s="24"/>
      <c r="L260" s="24"/>
      <c r="M260" s="24"/>
      <c r="N260" s="40"/>
      <c r="O260" s="24"/>
      <c r="P260" s="24"/>
      <c r="Q260" s="24">
        <f>F260</f>
        <v>651425.35319489997</v>
      </c>
      <c r="R260" s="24"/>
      <c r="S260" s="24">
        <f t="shared" ref="S260:S269" si="119">+G260+K260+O260</f>
        <v>0</v>
      </c>
      <c r="T260" s="24">
        <f t="shared" ref="T260:T269" si="120">+H260+L260+P260</f>
        <v>0</v>
      </c>
      <c r="U260" s="24">
        <f t="shared" ref="U260:U269" si="121">+I260+M260+Q260</f>
        <v>651425.35319489997</v>
      </c>
      <c r="W260" s="44">
        <f t="shared" si="103"/>
        <v>0</v>
      </c>
      <c r="X260" s="44">
        <f t="shared" si="104"/>
        <v>0</v>
      </c>
    </row>
    <row r="261" spans="2:24" x14ac:dyDescent="0.25">
      <c r="B261" s="6">
        <v>908</v>
      </c>
      <c r="C261" s="6" t="s">
        <v>175</v>
      </c>
      <c r="D261" s="6"/>
      <c r="E261" s="6" t="s">
        <v>251</v>
      </c>
      <c r="F261" s="24">
        <v>450051</v>
      </c>
      <c r="G261" s="24"/>
      <c r="H261" s="24"/>
      <c r="I261" s="24"/>
      <c r="J261" s="40"/>
      <c r="K261" s="24"/>
      <c r="L261" s="24"/>
      <c r="M261" s="24"/>
      <c r="N261" s="40"/>
      <c r="O261" s="24"/>
      <c r="P261" s="24"/>
      <c r="Q261" s="24">
        <f t="shared" ref="Q261:Q268" si="122">F261</f>
        <v>450051</v>
      </c>
      <c r="R261" s="24"/>
      <c r="S261" s="24">
        <f t="shared" si="119"/>
        <v>0</v>
      </c>
      <c r="T261" s="24">
        <f t="shared" si="120"/>
        <v>0</v>
      </c>
      <c r="U261" s="24">
        <f t="shared" si="121"/>
        <v>450051</v>
      </c>
      <c r="W261" s="44">
        <f t="shared" si="103"/>
        <v>0</v>
      </c>
      <c r="X261" s="44">
        <f t="shared" si="104"/>
        <v>0</v>
      </c>
    </row>
    <row r="262" spans="2:24" x14ac:dyDescent="0.25">
      <c r="B262" s="6">
        <v>908</v>
      </c>
      <c r="C262" s="6" t="s">
        <v>176</v>
      </c>
      <c r="D262" s="6"/>
      <c r="E262" s="6" t="s">
        <v>251</v>
      </c>
      <c r="F262" s="24">
        <v>0</v>
      </c>
      <c r="G262" s="24"/>
      <c r="H262" s="24"/>
      <c r="I262" s="24"/>
      <c r="J262" s="40"/>
      <c r="K262" s="24"/>
      <c r="L262" s="24"/>
      <c r="M262" s="24"/>
      <c r="N262" s="40"/>
      <c r="O262" s="24"/>
      <c r="P262" s="24"/>
      <c r="Q262" s="24"/>
      <c r="R262" s="24"/>
      <c r="S262" s="24">
        <f t="shared" si="119"/>
        <v>0</v>
      </c>
      <c r="T262" s="24">
        <f t="shared" si="120"/>
        <v>0</v>
      </c>
      <c r="U262" s="24">
        <f t="shared" si="121"/>
        <v>0</v>
      </c>
      <c r="W262" s="44">
        <f t="shared" si="103"/>
        <v>0</v>
      </c>
      <c r="X262" s="44">
        <f t="shared" si="104"/>
        <v>0</v>
      </c>
    </row>
    <row r="263" spans="2:24" x14ac:dyDescent="0.25">
      <c r="B263" s="6">
        <v>909</v>
      </c>
      <c r="C263" s="6" t="s">
        <v>177</v>
      </c>
      <c r="D263" s="6"/>
      <c r="E263" s="6" t="s">
        <v>251</v>
      </c>
      <c r="F263" s="24">
        <v>389844.86125564732</v>
      </c>
      <c r="G263" s="24"/>
      <c r="H263" s="24"/>
      <c r="I263" s="24"/>
      <c r="J263" s="40"/>
      <c r="K263" s="24"/>
      <c r="L263" s="24"/>
      <c r="M263" s="24"/>
      <c r="N263" s="40"/>
      <c r="O263" s="24"/>
      <c r="P263" s="24"/>
      <c r="Q263" s="24">
        <f t="shared" si="122"/>
        <v>389844.86125564732</v>
      </c>
      <c r="R263" s="24"/>
      <c r="S263" s="24">
        <f t="shared" si="119"/>
        <v>0</v>
      </c>
      <c r="T263" s="24">
        <f t="shared" si="120"/>
        <v>0</v>
      </c>
      <c r="U263" s="24">
        <f t="shared" si="121"/>
        <v>389844.86125564732</v>
      </c>
      <c r="W263" s="44">
        <f t="shared" si="103"/>
        <v>0</v>
      </c>
      <c r="X263" s="44">
        <f t="shared" si="104"/>
        <v>0</v>
      </c>
    </row>
    <row r="264" spans="2:24" x14ac:dyDescent="0.25">
      <c r="B264" s="6">
        <v>909</v>
      </c>
      <c r="C264" s="6" t="s">
        <v>178</v>
      </c>
      <c r="D264" s="6"/>
      <c r="E264" s="6" t="s">
        <v>251</v>
      </c>
      <c r="F264" s="24">
        <v>0</v>
      </c>
      <c r="G264" s="24"/>
      <c r="H264" s="24"/>
      <c r="I264" s="24"/>
      <c r="J264" s="40"/>
      <c r="K264" s="24"/>
      <c r="L264" s="24"/>
      <c r="M264" s="24"/>
      <c r="N264" s="40"/>
      <c r="O264" s="24"/>
      <c r="P264" s="24"/>
      <c r="Q264" s="24"/>
      <c r="R264" s="24"/>
      <c r="S264" s="24">
        <f t="shared" si="119"/>
        <v>0</v>
      </c>
      <c r="T264" s="24">
        <f t="shared" si="120"/>
        <v>0</v>
      </c>
      <c r="U264" s="24">
        <f t="shared" si="121"/>
        <v>0</v>
      </c>
      <c r="W264" s="44">
        <f t="shared" si="103"/>
        <v>0</v>
      </c>
      <c r="X264" s="44">
        <f t="shared" si="104"/>
        <v>0</v>
      </c>
    </row>
    <row r="265" spans="2:24" x14ac:dyDescent="0.25">
      <c r="B265" s="6">
        <v>910</v>
      </c>
      <c r="C265" s="6" t="s">
        <v>179</v>
      </c>
      <c r="D265" s="6"/>
      <c r="E265" s="6" t="s">
        <v>251</v>
      </c>
      <c r="F265" s="24">
        <v>1861026.9033819989</v>
      </c>
      <c r="G265" s="24"/>
      <c r="H265" s="24"/>
      <c r="I265" s="24"/>
      <c r="J265" s="40"/>
      <c r="K265" s="24"/>
      <c r="L265" s="24"/>
      <c r="M265" s="24"/>
      <c r="N265" s="40"/>
      <c r="O265" s="24"/>
      <c r="P265" s="24"/>
      <c r="Q265" s="24">
        <f t="shared" si="122"/>
        <v>1861026.9033819989</v>
      </c>
      <c r="R265" s="24"/>
      <c r="S265" s="24">
        <f t="shared" si="119"/>
        <v>0</v>
      </c>
      <c r="T265" s="24">
        <f t="shared" si="120"/>
        <v>0</v>
      </c>
      <c r="U265" s="24">
        <f t="shared" si="121"/>
        <v>1861026.9033819989</v>
      </c>
      <c r="W265" s="44">
        <f t="shared" si="103"/>
        <v>0</v>
      </c>
      <c r="X265" s="44">
        <f t="shared" si="104"/>
        <v>0</v>
      </c>
    </row>
    <row r="266" spans="2:24" x14ac:dyDescent="0.25">
      <c r="B266" s="6">
        <v>911</v>
      </c>
      <c r="C266" s="6" t="s">
        <v>180</v>
      </c>
      <c r="D266" s="6"/>
      <c r="E266" s="6" t="s">
        <v>251</v>
      </c>
      <c r="F266" s="24">
        <v>0</v>
      </c>
      <c r="G266" s="24"/>
      <c r="H266" s="24"/>
      <c r="I266" s="24"/>
      <c r="J266" s="40"/>
      <c r="K266" s="24"/>
      <c r="L266" s="24"/>
      <c r="M266" s="24"/>
      <c r="N266" s="40"/>
      <c r="O266" s="24"/>
      <c r="P266" s="24"/>
      <c r="Q266" s="24"/>
      <c r="R266" s="24"/>
      <c r="S266" s="24">
        <f t="shared" si="119"/>
        <v>0</v>
      </c>
      <c r="T266" s="24">
        <f t="shared" si="120"/>
        <v>0</v>
      </c>
      <c r="U266" s="24">
        <f t="shared" si="121"/>
        <v>0</v>
      </c>
      <c r="W266" s="44">
        <f t="shared" si="103"/>
        <v>0</v>
      </c>
      <c r="X266" s="44">
        <f t="shared" si="104"/>
        <v>0</v>
      </c>
    </row>
    <row r="267" spans="2:24" x14ac:dyDescent="0.25">
      <c r="B267" s="6">
        <v>912</v>
      </c>
      <c r="C267" s="6" t="s">
        <v>180</v>
      </c>
      <c r="D267" s="6"/>
      <c r="E267" s="6" t="s">
        <v>251</v>
      </c>
      <c r="F267" s="24">
        <v>0</v>
      </c>
      <c r="G267" s="24"/>
      <c r="H267" s="24"/>
      <c r="I267" s="24"/>
      <c r="J267" s="40"/>
      <c r="K267" s="24"/>
      <c r="L267" s="24"/>
      <c r="M267" s="24"/>
      <c r="N267" s="40"/>
      <c r="O267" s="24"/>
      <c r="P267" s="24"/>
      <c r="Q267" s="24"/>
      <c r="R267" s="24"/>
      <c r="S267" s="24">
        <f t="shared" si="119"/>
        <v>0</v>
      </c>
      <c r="T267" s="24">
        <f t="shared" si="120"/>
        <v>0</v>
      </c>
      <c r="U267" s="24">
        <f t="shared" si="121"/>
        <v>0</v>
      </c>
      <c r="W267" s="44">
        <f t="shared" si="103"/>
        <v>0</v>
      </c>
      <c r="X267" s="44">
        <f t="shared" si="104"/>
        <v>0</v>
      </c>
    </row>
    <row r="268" spans="2:24" x14ac:dyDescent="0.25">
      <c r="B268" s="6">
        <v>913</v>
      </c>
      <c r="C268" s="6" t="s">
        <v>181</v>
      </c>
      <c r="D268" s="6"/>
      <c r="E268" s="6" t="s">
        <v>251</v>
      </c>
      <c r="F268" s="24">
        <v>794217.3368437452</v>
      </c>
      <c r="G268" s="24"/>
      <c r="H268" s="24"/>
      <c r="I268" s="24"/>
      <c r="J268" s="40"/>
      <c r="K268" s="24"/>
      <c r="L268" s="24"/>
      <c r="M268" s="24"/>
      <c r="N268" s="40"/>
      <c r="O268" s="24"/>
      <c r="P268" s="24"/>
      <c r="Q268" s="24">
        <f t="shared" si="122"/>
        <v>794217.3368437452</v>
      </c>
      <c r="R268" s="24"/>
      <c r="S268" s="24">
        <f t="shared" si="119"/>
        <v>0</v>
      </c>
      <c r="T268" s="24">
        <f t="shared" si="120"/>
        <v>0</v>
      </c>
      <c r="U268" s="24">
        <f t="shared" si="121"/>
        <v>794217.3368437452</v>
      </c>
      <c r="W268" s="44">
        <f t="shared" si="103"/>
        <v>0</v>
      </c>
      <c r="X268" s="44">
        <f t="shared" si="104"/>
        <v>0</v>
      </c>
    </row>
    <row r="269" spans="2:24" x14ac:dyDescent="0.25">
      <c r="B269" s="30">
        <v>916</v>
      </c>
      <c r="C269" s="30" t="s">
        <v>182</v>
      </c>
      <c r="D269" s="30"/>
      <c r="E269" s="30" t="s">
        <v>251</v>
      </c>
      <c r="F269" s="41">
        <v>0</v>
      </c>
      <c r="G269" s="41"/>
      <c r="H269" s="41"/>
      <c r="I269" s="41"/>
      <c r="J269" s="41"/>
      <c r="K269" s="41"/>
      <c r="L269" s="41"/>
      <c r="M269" s="41"/>
      <c r="N269" s="41"/>
      <c r="O269" s="41"/>
      <c r="P269" s="41"/>
      <c r="Q269" s="41"/>
      <c r="R269" s="41"/>
      <c r="S269" s="41">
        <f t="shared" si="119"/>
        <v>0</v>
      </c>
      <c r="T269" s="41">
        <f t="shared" si="120"/>
        <v>0</v>
      </c>
      <c r="U269" s="41">
        <f t="shared" si="121"/>
        <v>0</v>
      </c>
      <c r="W269" s="44">
        <f t="shared" si="103"/>
        <v>0</v>
      </c>
      <c r="X269" s="44">
        <f t="shared" si="104"/>
        <v>0</v>
      </c>
    </row>
    <row r="270" spans="2:24" x14ac:dyDescent="0.2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103"/>
        <v>0</v>
      </c>
      <c r="X270" s="44">
        <f t="shared" si="104"/>
        <v>0</v>
      </c>
    </row>
    <row r="271" spans="2:24" x14ac:dyDescent="0.25">
      <c r="B271" s="6"/>
      <c r="C271" s="6"/>
      <c r="D271" s="6"/>
      <c r="E271" s="6"/>
      <c r="F271" s="24"/>
      <c r="G271" s="24"/>
      <c r="H271" s="24"/>
      <c r="I271" s="24"/>
      <c r="J271" s="40"/>
      <c r="K271" s="24"/>
      <c r="L271" s="24"/>
      <c r="M271" s="24"/>
      <c r="N271" s="40"/>
      <c r="O271" s="24"/>
      <c r="P271" s="24"/>
      <c r="Q271" s="24"/>
      <c r="R271" s="24"/>
      <c r="S271" s="24"/>
      <c r="T271" s="24"/>
      <c r="U271" s="24"/>
      <c r="W271" s="44">
        <f t="shared" si="103"/>
        <v>0</v>
      </c>
      <c r="X271" s="44">
        <f t="shared" si="104"/>
        <v>0</v>
      </c>
    </row>
    <row r="272" spans="2:24" x14ac:dyDescent="0.25">
      <c r="B272" s="9" t="s">
        <v>184</v>
      </c>
      <c r="C272" s="6"/>
      <c r="D272" s="6"/>
      <c r="E272" s="6"/>
      <c r="F272" s="24"/>
      <c r="G272" s="24"/>
      <c r="H272" s="24"/>
      <c r="I272" s="24"/>
      <c r="J272" s="40"/>
      <c r="K272" s="24"/>
      <c r="L272" s="24"/>
      <c r="M272" s="24"/>
      <c r="N272" s="40"/>
      <c r="O272" s="24"/>
      <c r="P272" s="24"/>
      <c r="Q272" s="24"/>
      <c r="R272" s="24"/>
      <c r="S272" s="24"/>
      <c r="T272" s="24"/>
      <c r="U272" s="24"/>
      <c r="W272" s="44">
        <f t="shared" si="103"/>
        <v>0</v>
      </c>
      <c r="X272" s="44">
        <f t="shared" si="104"/>
        <v>0</v>
      </c>
    </row>
    <row r="273" spans="2:24" x14ac:dyDescent="0.25">
      <c r="B273" s="6">
        <v>920</v>
      </c>
      <c r="C273" s="6" t="s">
        <v>185</v>
      </c>
      <c r="D273" s="47" t="str">
        <f>INDEX(classify,$E273,'Function-Classif'!D$1)</f>
        <v>LBSUB7</v>
      </c>
      <c r="E273" s="6">
        <v>8</v>
      </c>
      <c r="F273" s="24">
        <v>33809231.790585563</v>
      </c>
      <c r="G273" s="47">
        <f>INDEX(classify,$E273,'Function-Classif'!G$1)*$F273</f>
        <v>10722406.11225275</v>
      </c>
      <c r="H273" s="47">
        <f>INDEX(classify,$E273,'Function-Classif'!H$1)*$F273</f>
        <v>7680250.7495813007</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2357779.645337353</v>
      </c>
      <c r="P273" s="47">
        <f>INDEX(classify,$E273,'Function-Classif'!P$1)*$F273</f>
        <v>0</v>
      </c>
      <c r="Q273" s="47">
        <f>INDEX(classify,$E273,'Function-Classif'!Q$1)*$F273</f>
        <v>10776063.692905802</v>
      </c>
      <c r="R273" s="24"/>
      <c r="S273" s="24">
        <f t="shared" ref="S273:S284" si="123">+G273+K273+O273</f>
        <v>15352917.348098459</v>
      </c>
      <c r="T273" s="24">
        <f t="shared" ref="T273:T284" si="124">+H273+L273+P273</f>
        <v>7680250.7495813007</v>
      </c>
      <c r="U273" s="24">
        <f t="shared" ref="U273:U284" si="125">+I273+M273+Q273</f>
        <v>10776063.692905802</v>
      </c>
      <c r="W273" s="44">
        <f t="shared" si="103"/>
        <v>0</v>
      </c>
      <c r="X273" s="44">
        <f t="shared" si="104"/>
        <v>0</v>
      </c>
    </row>
    <row r="274" spans="2:24" x14ac:dyDescent="0.25">
      <c r="B274" s="6">
        <v>921</v>
      </c>
      <c r="C274" s="6" t="s">
        <v>186</v>
      </c>
      <c r="D274" s="47" t="str">
        <f>INDEX(classify,$E274,'Function-Classif'!D$1)</f>
        <v>LBSUB7</v>
      </c>
      <c r="E274" s="6">
        <v>8</v>
      </c>
      <c r="F274" s="24">
        <v>7269103.8220331799</v>
      </c>
      <c r="G274" s="47">
        <f>INDEX(classify,$E274,'Function-Classif'!G$1)*$F274</f>
        <v>2305355.0502047199</v>
      </c>
      <c r="H274" s="47">
        <f>INDEX(classify,$E274,'Function-Classif'!H$1)*$F274</f>
        <v>1651280.9407725292</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506930.92163680145</v>
      </c>
      <c r="P274" s="47">
        <f>INDEX(classify,$E274,'Function-Classif'!P$1)*$F274</f>
        <v>0</v>
      </c>
      <c r="Q274" s="47">
        <f>INDEX(classify,$E274,'Function-Classif'!Q$1)*$F274</f>
        <v>2316891.6188857853</v>
      </c>
      <c r="R274" s="24"/>
      <c r="S274" s="24">
        <f t="shared" si="123"/>
        <v>3300931.2623748649</v>
      </c>
      <c r="T274" s="24">
        <f t="shared" si="124"/>
        <v>1651280.9407725292</v>
      </c>
      <c r="U274" s="24">
        <f t="shared" si="125"/>
        <v>2316891.6188857853</v>
      </c>
      <c r="W274" s="44">
        <f t="shared" si="103"/>
        <v>0</v>
      </c>
      <c r="X274" s="44">
        <f t="shared" si="104"/>
        <v>0</v>
      </c>
    </row>
    <row r="275" spans="2:24" x14ac:dyDescent="0.25">
      <c r="B275" s="6">
        <v>922</v>
      </c>
      <c r="C275" s="6" t="s">
        <v>187</v>
      </c>
      <c r="D275" s="47" t="str">
        <f>INDEX(classify,$E275,'Function-Classif'!D$1)</f>
        <v>LBSUB7</v>
      </c>
      <c r="E275" s="6">
        <v>8</v>
      </c>
      <c r="F275" s="24">
        <v>-4414265.7425975818</v>
      </c>
      <c r="G275" s="47">
        <f>INDEX(classify,$E275,'Function-Classif'!G$1)*$F275</f>
        <v>-1399959.3446165216</v>
      </c>
      <c r="H275" s="47">
        <f>INDEX(classify,$E275,'Function-Classif'!H$1)*$F275</f>
        <v>-1002763.6235105641</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-307840.94656373415</v>
      </c>
      <c r="P275" s="47">
        <f>INDEX(classify,$E275,'Function-Classif'!P$1)*$F275</f>
        <v>0</v>
      </c>
      <c r="Q275" s="47">
        <f>INDEX(classify,$E275,'Function-Classif'!Q$1)*$F275</f>
        <v>-1406965.0885380204</v>
      </c>
      <c r="R275" s="24"/>
      <c r="S275" s="24">
        <f t="shared" si="123"/>
        <v>-2004537.0305489972</v>
      </c>
      <c r="T275" s="24">
        <f t="shared" si="124"/>
        <v>-1002763.6235105641</v>
      </c>
      <c r="U275" s="24">
        <f t="shared" si="125"/>
        <v>-1406965.0885380204</v>
      </c>
      <c r="W275" s="44">
        <f t="shared" si="103"/>
        <v>0</v>
      </c>
      <c r="X275" s="44">
        <f t="shared" si="104"/>
        <v>0</v>
      </c>
    </row>
    <row r="276" spans="2:24" x14ac:dyDescent="0.25">
      <c r="B276" s="6">
        <v>923</v>
      </c>
      <c r="C276" s="6" t="s">
        <v>188</v>
      </c>
      <c r="D276" s="47" t="str">
        <f>INDEX(classify,$E276,'Function-Classif'!D$1)</f>
        <v>LBSUB7</v>
      </c>
      <c r="E276" s="6">
        <v>8</v>
      </c>
      <c r="F276" s="24">
        <v>19133212.797257014</v>
      </c>
      <c r="G276" s="47">
        <f>INDEX(classify,$E276,'Function-Classif'!G$1)*$F276</f>
        <v>6067989.924026249</v>
      </c>
      <c r="H276" s="47">
        <f>INDEX(classify,$E276,'Function-Classif'!H$1)*$F276</f>
        <v>4346383.0482226592</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1334307.1490859042</v>
      </c>
      <c r="P276" s="47">
        <f>INDEX(classify,$E276,'Function-Classif'!P$1)*$F276</f>
        <v>0</v>
      </c>
      <c r="Q276" s="47">
        <f>INDEX(classify,$E276,'Function-Classif'!Q$1)*$F276</f>
        <v>6098355.6512092818</v>
      </c>
      <c r="R276" s="24"/>
      <c r="S276" s="24">
        <f t="shared" si="123"/>
        <v>8688474.0978250727</v>
      </c>
      <c r="T276" s="24">
        <f t="shared" si="124"/>
        <v>4346383.0482226592</v>
      </c>
      <c r="U276" s="24">
        <f t="shared" si="125"/>
        <v>6098355.6512092818</v>
      </c>
      <c r="W276" s="44">
        <f t="shared" si="103"/>
        <v>0</v>
      </c>
      <c r="X276" s="44">
        <f t="shared" si="104"/>
        <v>0</v>
      </c>
    </row>
    <row r="277" spans="2:24" x14ac:dyDescent="0.25">
      <c r="B277" s="6">
        <v>924</v>
      </c>
      <c r="C277" s="6" t="s">
        <v>189</v>
      </c>
      <c r="D277" s="47" t="str">
        <f>INDEX(classify,$E277,'Function-Classif'!D$1)</f>
        <v>TUP</v>
      </c>
      <c r="E277" s="6">
        <v>7</v>
      </c>
      <c r="F277" s="24">
        <v>5543868.9752872689</v>
      </c>
      <c r="G277" s="47">
        <f>INDEX(classify,$E277,'Function-Classif'!G$1)*$F277</f>
        <v>3357160.7888532616</v>
      </c>
      <c r="H277" s="47">
        <f>INDEX(classify,$E277,'Function-Classif'!H$1)*$F277</f>
        <v>0</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588471.865685386</v>
      </c>
      <c r="P277" s="47">
        <f>INDEX(classify,$E277,'Function-Classif'!P$1)*$F277</f>
        <v>0</v>
      </c>
      <c r="Q277" s="47">
        <f>INDEX(classify,$E277,'Function-Classif'!Q$1)*$F277</f>
        <v>853771.77805445844</v>
      </c>
      <c r="R277" s="24"/>
      <c r="S277" s="24">
        <f t="shared" si="123"/>
        <v>4690097.1972328098</v>
      </c>
      <c r="T277" s="24">
        <f t="shared" si="124"/>
        <v>0</v>
      </c>
      <c r="U277" s="24">
        <f t="shared" si="125"/>
        <v>853771.77805445844</v>
      </c>
      <c r="W277" s="44">
        <f t="shared" ref="W277:W340" si="126">SUM(G277:Q277)-F277</f>
        <v>0</v>
      </c>
      <c r="X277" s="44">
        <f t="shared" ref="X277:X340" si="127">SUM(S277:U277)-F277</f>
        <v>0</v>
      </c>
    </row>
    <row r="278" spans="2:24" x14ac:dyDescent="0.25">
      <c r="B278" s="6">
        <v>925</v>
      </c>
      <c r="C278" s="6" t="s">
        <v>190</v>
      </c>
      <c r="D278" s="47" t="str">
        <f>INDEX(classify,$E278,'Function-Classif'!D$1)</f>
        <v>LBSUB7</v>
      </c>
      <c r="E278" s="6">
        <v>8</v>
      </c>
      <c r="F278" s="24">
        <v>3904092.4577877838</v>
      </c>
      <c r="G278" s="47">
        <f>INDEX(classify,$E278,'Function-Classif'!G$1)*$F278</f>
        <v>1238160.7808030758</v>
      </c>
      <c r="H278" s="47">
        <f>INDEX(classify,$E278,'Function-Classif'!H$1)*$F278</f>
        <v>886870.46221821336</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272262.61121526913</v>
      </c>
      <c r="P278" s="47">
        <f>INDEX(classify,$E278,'Function-Classif'!P$1)*$F278</f>
        <v>0</v>
      </c>
      <c r="Q278" s="47">
        <f>INDEX(classify,$E278,'Function-Classif'!Q$1)*$F278</f>
        <v>1244356.8445654311</v>
      </c>
      <c r="R278" s="24"/>
      <c r="S278" s="24">
        <f t="shared" si="123"/>
        <v>1772865.1510041393</v>
      </c>
      <c r="T278" s="24">
        <f t="shared" si="124"/>
        <v>886870.46221821336</v>
      </c>
      <c r="U278" s="24">
        <f t="shared" si="125"/>
        <v>1244356.8445654311</v>
      </c>
      <c r="W278" s="44">
        <f t="shared" si="126"/>
        <v>0</v>
      </c>
      <c r="X278" s="44">
        <f t="shared" si="127"/>
        <v>0</v>
      </c>
    </row>
    <row r="279" spans="2:24" x14ac:dyDescent="0.25">
      <c r="B279" s="6">
        <v>926</v>
      </c>
      <c r="C279" s="6" t="s">
        <v>191</v>
      </c>
      <c r="D279" s="47" t="str">
        <f>INDEX(classify,$E279,'Function-Classif'!D$1)</f>
        <v>LBSUB7</v>
      </c>
      <c r="E279" s="6">
        <v>8</v>
      </c>
      <c r="F279" s="24">
        <v>38912105.991353229</v>
      </c>
      <c r="G279" s="47">
        <f>INDEX(classify,$E279,'Function-Classif'!G$1)*$F279</f>
        <v>12340753.723913182</v>
      </c>
      <c r="H279" s="47">
        <f>INDEX(classify,$E279,'Function-Classif'!H$1)*$F279</f>
        <v>8839441.637094399</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2713642.594185465</v>
      </c>
      <c r="P279" s="47">
        <f>INDEX(classify,$E279,'Function-Classif'!P$1)*$F279</f>
        <v>0</v>
      </c>
      <c r="Q279" s="47">
        <f>INDEX(classify,$E279,'Function-Classif'!Q$1)*$F279</f>
        <v>12402509.917563004</v>
      </c>
      <c r="R279" s="24"/>
      <c r="S279" s="24">
        <f t="shared" si="123"/>
        <v>17670154.436695825</v>
      </c>
      <c r="T279" s="24">
        <f t="shared" si="124"/>
        <v>8839441.637094399</v>
      </c>
      <c r="U279" s="24">
        <f t="shared" si="125"/>
        <v>12402509.917563004</v>
      </c>
      <c r="W279" s="44">
        <f t="shared" si="126"/>
        <v>0</v>
      </c>
      <c r="X279" s="44">
        <f t="shared" si="127"/>
        <v>0</v>
      </c>
    </row>
    <row r="280" spans="2:24" x14ac:dyDescent="0.25">
      <c r="B280" s="6">
        <v>928</v>
      </c>
      <c r="C280" s="6" t="s">
        <v>192</v>
      </c>
      <c r="D280" s="47" t="str">
        <f>INDEX(classify,$E280,'Function-Classif'!D$1)</f>
        <v>TUP</v>
      </c>
      <c r="E280" s="6">
        <v>7</v>
      </c>
      <c r="F280" s="24">
        <v>1800306.6730721656</v>
      </c>
      <c r="G280" s="47">
        <f>INDEX(classify,$E280,'Function-Classif'!G$1)*$F280</f>
        <v>1090198.739849468</v>
      </c>
      <c r="H280" s="47">
        <f>INDEX(classify,$E280,'Function-Classif'!H$1)*$F280</f>
        <v>0</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191099.36245449068</v>
      </c>
      <c r="P280" s="47">
        <f>INDEX(classify,$E280,'Function-Classif'!P$1)*$F280</f>
        <v>0</v>
      </c>
      <c r="Q280" s="47">
        <f>INDEX(classify,$E280,'Function-Classif'!Q$1)*$F280</f>
        <v>277252.40913228533</v>
      </c>
      <c r="R280" s="24"/>
      <c r="S280" s="24">
        <f t="shared" si="123"/>
        <v>1523054.2639398803</v>
      </c>
      <c r="T280" s="24">
        <f t="shared" si="124"/>
        <v>0</v>
      </c>
      <c r="U280" s="24">
        <f t="shared" si="125"/>
        <v>277252.40913228533</v>
      </c>
      <c r="W280" s="44">
        <f t="shared" si="126"/>
        <v>0</v>
      </c>
      <c r="X280" s="44">
        <f t="shared" si="127"/>
        <v>0</v>
      </c>
    </row>
    <row r="281" spans="2:24" x14ac:dyDescent="0.25">
      <c r="B281" s="6">
        <v>929</v>
      </c>
      <c r="C281" s="6" t="s">
        <v>193</v>
      </c>
      <c r="D281" s="6"/>
      <c r="E281" s="6"/>
      <c r="F281" s="24">
        <v>0</v>
      </c>
      <c r="G281" s="24"/>
      <c r="H281" s="24"/>
      <c r="I281" s="24"/>
      <c r="J281" s="40"/>
      <c r="K281" s="24"/>
      <c r="L281" s="24"/>
      <c r="M281" s="24"/>
      <c r="N281" s="40"/>
      <c r="O281" s="24"/>
      <c r="P281" s="24"/>
      <c r="Q281" s="24"/>
      <c r="R281" s="24"/>
      <c r="S281" s="24">
        <f t="shared" si="123"/>
        <v>0</v>
      </c>
      <c r="T281" s="24">
        <f t="shared" si="124"/>
        <v>0</v>
      </c>
      <c r="U281" s="24">
        <f t="shared" si="125"/>
        <v>0</v>
      </c>
      <c r="W281" s="44">
        <f t="shared" si="126"/>
        <v>0</v>
      </c>
      <c r="X281" s="44">
        <f t="shared" si="127"/>
        <v>0</v>
      </c>
    </row>
    <row r="282" spans="2:24" x14ac:dyDescent="0.25">
      <c r="B282" s="6">
        <v>930</v>
      </c>
      <c r="C282" s="6" t="s">
        <v>194</v>
      </c>
      <c r="D282" s="47" t="str">
        <f>INDEX(classify,$E282,'Function-Classif'!D$1)</f>
        <v>LBSUB7</v>
      </c>
      <c r="E282" s="6">
        <v>8</v>
      </c>
      <c r="F282" s="24">
        <v>5197262.0211860752</v>
      </c>
      <c r="G282" s="47">
        <f>INDEX(classify,$E282,'Function-Classif'!G$1)*$F282</f>
        <v>1648282.17358261</v>
      </c>
      <c r="H282" s="47">
        <f>INDEX(classify,$E282,'Function-Classif'!H$1)*$F282</f>
        <v>1180632.4314384384</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362445.34276728571</v>
      </c>
      <c r="P282" s="47">
        <f>INDEX(classify,$E282,'Function-Classif'!P$1)*$F282</f>
        <v>0</v>
      </c>
      <c r="Q282" s="47">
        <f>INDEX(classify,$E282,'Function-Classif'!Q$1)*$F282</f>
        <v>1656530.5865546698</v>
      </c>
      <c r="R282" s="24"/>
      <c r="S282" s="24">
        <f t="shared" si="123"/>
        <v>2360099.0031929668</v>
      </c>
      <c r="T282" s="24">
        <f t="shared" si="124"/>
        <v>1180632.4314384384</v>
      </c>
      <c r="U282" s="24">
        <f t="shared" si="125"/>
        <v>1656530.5865546698</v>
      </c>
      <c r="W282" s="44">
        <f t="shared" si="126"/>
        <v>0</v>
      </c>
      <c r="X282" s="44">
        <f t="shared" si="127"/>
        <v>0</v>
      </c>
    </row>
    <row r="283" spans="2:24" x14ac:dyDescent="0.25">
      <c r="B283" s="6">
        <v>931</v>
      </c>
      <c r="C283" s="6" t="s">
        <v>195</v>
      </c>
      <c r="D283" s="47" t="str">
        <f>INDEX(classify,$E283,'Function-Classif'!D$1)</f>
        <v>PT&amp;D</v>
      </c>
      <c r="E283" s="6">
        <v>1</v>
      </c>
      <c r="F283" s="24">
        <v>1831133.6799085943</v>
      </c>
      <c r="G283" s="47">
        <f>INDEX(classify,$E283,'Function-Classif'!G$1)*$F283</f>
        <v>1115943.0332478927</v>
      </c>
      <c r="H283" s="47">
        <f>INDEX(classify,$E283,'Function-Classif'!H$1)*$F283</f>
        <v>0</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193394.31182520269</v>
      </c>
      <c r="P283" s="47">
        <f>INDEX(classify,$E283,'Function-Classif'!P$1)*$F283</f>
        <v>0</v>
      </c>
      <c r="Q283" s="47">
        <f>INDEX(classify,$E283,'Function-Classif'!Q$1)*$F283</f>
        <v>280581.9871784604</v>
      </c>
      <c r="R283" s="24"/>
      <c r="S283" s="24">
        <f t="shared" si="123"/>
        <v>1550551.6927301339</v>
      </c>
      <c r="T283" s="24">
        <f t="shared" si="124"/>
        <v>0</v>
      </c>
      <c r="U283" s="24">
        <f t="shared" si="125"/>
        <v>280581.9871784604</v>
      </c>
      <c r="W283" s="44">
        <f t="shared" si="126"/>
        <v>0</v>
      </c>
      <c r="X283" s="44">
        <f t="shared" si="127"/>
        <v>0</v>
      </c>
    </row>
    <row r="284" spans="2:24" x14ac:dyDescent="0.25">
      <c r="B284" s="30">
        <v>935</v>
      </c>
      <c r="C284" s="30" t="s">
        <v>196</v>
      </c>
      <c r="D284" s="65" t="str">
        <f>INDEX(classify,$E284,'Function-Classif'!D$1)</f>
        <v>PT&amp;D</v>
      </c>
      <c r="E284" s="30">
        <v>1</v>
      </c>
      <c r="F284" s="41">
        <v>873720.0683666378</v>
      </c>
      <c r="G284" s="65">
        <f>INDEX(classify,$E284,'Function-Classif'!G$1)*$F284</f>
        <v>532468.94751632377</v>
      </c>
      <c r="H284" s="65">
        <f>INDEX(classify,$E284,'Function-Classif'!H$1)*$F284</f>
        <v>0</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92277.529054061015</v>
      </c>
      <c r="P284" s="65">
        <f>INDEX(classify,$E284,'Function-Classif'!P$1)*$F284</f>
        <v>0</v>
      </c>
      <c r="Q284" s="65">
        <f>INDEX(classify,$E284,'Function-Classif'!Q$1)*$F284</f>
        <v>133878.87280422301</v>
      </c>
      <c r="R284" s="41"/>
      <c r="S284" s="41">
        <f t="shared" si="123"/>
        <v>739841.19556241482</v>
      </c>
      <c r="T284" s="41">
        <f t="shared" si="124"/>
        <v>0</v>
      </c>
      <c r="U284" s="41">
        <f t="shared" si="125"/>
        <v>133878.87280422301</v>
      </c>
      <c r="W284" s="44">
        <f t="shared" si="126"/>
        <v>0</v>
      </c>
      <c r="X284" s="44">
        <f t="shared" si="127"/>
        <v>0</v>
      </c>
    </row>
    <row r="285" spans="2:24" x14ac:dyDescent="0.25">
      <c r="B285" s="6" t="s">
        <v>197</v>
      </c>
      <c r="C285" s="6"/>
      <c r="D285" s="6"/>
      <c r="E285" s="6"/>
      <c r="F285" s="24">
        <f>SUM(F273:F284)</f>
        <v>113859772.5342399</v>
      </c>
      <c r="G285" s="24">
        <f>SUM(G273:G284)</f>
        <v>39018759.929633021</v>
      </c>
      <c r="H285" s="24">
        <f>SUM(H273:H284)</f>
        <v>23582095.645816974</v>
      </c>
      <c r="I285" s="24">
        <f>SUM(I273:I284)</f>
        <v>0</v>
      </c>
      <c r="J285" s="24"/>
      <c r="K285" s="24">
        <f>SUM(K273:K284)</f>
        <v>8320918.3017910738</v>
      </c>
      <c r="L285" s="24">
        <f>SUM(L273:L284)</f>
        <v>0</v>
      </c>
      <c r="M285" s="24">
        <f>SUM(M273:M284)</f>
        <v>0</v>
      </c>
      <c r="N285" s="24"/>
      <c r="O285" s="24">
        <f>SUM(O273:O284)</f>
        <v>8304770.3866834845</v>
      </c>
      <c r="P285" s="24">
        <f>SUM(P273:P284)</f>
        <v>0</v>
      </c>
      <c r="Q285" s="24">
        <f>SUM(Q273:Q284)</f>
        <v>34633228.270315386</v>
      </c>
      <c r="R285" s="24"/>
      <c r="S285" s="24">
        <f>SUM(S273:S284)</f>
        <v>55644448.618107572</v>
      </c>
      <c r="T285" s="24">
        <f>SUM(T273:T284)</f>
        <v>23582095.645816974</v>
      </c>
      <c r="U285" s="24">
        <f>SUM(U273:U284)</f>
        <v>34633228.270315386</v>
      </c>
      <c r="W285" s="44">
        <f t="shared" si="126"/>
        <v>0</v>
      </c>
      <c r="X285" s="44">
        <f t="shared" si="127"/>
        <v>0</v>
      </c>
    </row>
    <row r="286" spans="2:24" ht="15.75" thickBot="1" x14ac:dyDescent="0.3">
      <c r="B286" s="33"/>
      <c r="C286" s="33"/>
      <c r="D286" s="33"/>
      <c r="E286" s="33"/>
      <c r="F286" s="35"/>
      <c r="G286" s="35"/>
      <c r="H286" s="35"/>
      <c r="I286" s="35"/>
      <c r="J286" s="35"/>
      <c r="K286" s="35"/>
      <c r="L286" s="35"/>
      <c r="M286" s="35"/>
      <c r="N286" s="35"/>
      <c r="O286" s="35"/>
      <c r="P286" s="35"/>
      <c r="Q286" s="35"/>
      <c r="R286" s="35"/>
      <c r="S286" s="35"/>
      <c r="T286" s="35"/>
      <c r="U286" s="35"/>
      <c r="W286" s="44">
        <f t="shared" si="126"/>
        <v>0</v>
      </c>
      <c r="X286" s="44">
        <f t="shared" si="127"/>
        <v>0</v>
      </c>
    </row>
    <row r="287" spans="2:24" ht="15.75" thickTop="1" x14ac:dyDescent="0.25">
      <c r="B287" s="6" t="s">
        <v>198</v>
      </c>
      <c r="C287" s="6"/>
      <c r="D287" s="6"/>
      <c r="E287" s="6"/>
      <c r="F287" s="24">
        <f>F285+F270+F257+F247+F235+F220+F203</f>
        <v>933774238.57748604</v>
      </c>
      <c r="G287" s="24">
        <f>G285+G270+G257+G247+G235+G220+G203</f>
        <v>118093606.25579676</v>
      </c>
      <c r="H287" s="24">
        <f>H285+H270+H257+H247+H235+H220+H203</f>
        <v>631804125.74442363</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29626427.207357988</v>
      </c>
      <c r="P287" s="24">
        <f>P285+P270+P257+P247+P235+P220+P203</f>
        <v>0</v>
      </c>
      <c r="Q287" s="24">
        <f>Q285+Q270+Q257+Q247+Q235+Q220+Q203</f>
        <v>110223149.88960302</v>
      </c>
      <c r="R287" s="24"/>
      <c r="S287" s="24">
        <f>S285+S270+S257+S247+S235+S220+S203</f>
        <v>191746962.9434593</v>
      </c>
      <c r="T287" s="24">
        <f>T285+T270+T257+T247+T235+T220+T203</f>
        <v>631804125.74442363</v>
      </c>
      <c r="U287" s="24">
        <f>U285+U270+U257+U247+U235+U220+U203</f>
        <v>110223149.88960302</v>
      </c>
      <c r="W287" s="44">
        <f t="shared" si="126"/>
        <v>0</v>
      </c>
      <c r="X287" s="44">
        <f t="shared" si="127"/>
        <v>0</v>
      </c>
    </row>
    <row r="288" spans="2:24" x14ac:dyDescent="0.25">
      <c r="B288" s="6"/>
      <c r="C288" s="6"/>
      <c r="D288" s="6"/>
      <c r="E288" s="6"/>
      <c r="F288" s="24"/>
      <c r="G288" s="24"/>
      <c r="H288" s="24"/>
      <c r="I288" s="24"/>
      <c r="J288" s="24"/>
      <c r="K288" s="24"/>
      <c r="L288" s="24"/>
      <c r="M288" s="24"/>
      <c r="N288" s="24"/>
      <c r="O288" s="24"/>
      <c r="P288" s="24"/>
      <c r="Q288" s="24"/>
      <c r="R288" s="24"/>
      <c r="S288" s="24"/>
      <c r="T288" s="24"/>
      <c r="U288" s="24"/>
      <c r="W288" s="44">
        <f t="shared" si="126"/>
        <v>0</v>
      </c>
      <c r="X288" s="44">
        <f t="shared" si="127"/>
        <v>0</v>
      </c>
    </row>
    <row r="289" spans="1:24" x14ac:dyDescent="0.25">
      <c r="B289" s="6" t="s">
        <v>277</v>
      </c>
      <c r="C289" s="6"/>
      <c r="D289" s="6"/>
      <c r="E289" s="6"/>
      <c r="F289" s="24">
        <f>F287-SUM(F195:F198)</f>
        <v>883154931.91190779</v>
      </c>
      <c r="G289" s="24">
        <f>G287-SUM(G195:G198)</f>
        <v>110800690.80245064</v>
      </c>
      <c r="H289" s="24">
        <f>H287-SUM(H195:H198)</f>
        <v>588477734.53219151</v>
      </c>
      <c r="I289" s="24">
        <f>I287-SUM(I195:I198)</f>
        <v>0</v>
      </c>
      <c r="J289" s="24"/>
      <c r="K289" s="24">
        <f>K287-SUM(K195:K198)</f>
        <v>44026929.480304562</v>
      </c>
      <c r="L289" s="24">
        <f>L287-SUM(L195:L198)</f>
        <v>0</v>
      </c>
      <c r="M289" s="24">
        <f>M287-SUM(M195:M198)</f>
        <v>0</v>
      </c>
      <c r="N289" s="24"/>
      <c r="O289" s="24">
        <f>O287-SUM(O195:O198)</f>
        <v>29626427.207357988</v>
      </c>
      <c r="P289" s="24">
        <f>P287-SUM(P195:P198)</f>
        <v>0</v>
      </c>
      <c r="Q289" s="24">
        <f>Q287-SUM(Q195:Q198)</f>
        <v>110223149.88960302</v>
      </c>
      <c r="R289" s="24"/>
      <c r="S289" s="24">
        <f>S287-SUM(S195:S198)</f>
        <v>184454047.49011317</v>
      </c>
      <c r="T289" s="24">
        <f>T287-SUM(T195:T198)</f>
        <v>588477734.53219151</v>
      </c>
      <c r="U289" s="24">
        <f>U287-SUM(U195:U198)</f>
        <v>110223149.88960302</v>
      </c>
      <c r="W289" s="44">
        <f t="shared" si="126"/>
        <v>0</v>
      </c>
      <c r="X289" s="44">
        <f t="shared" si="127"/>
        <v>0</v>
      </c>
    </row>
    <row r="290" spans="1:24" x14ac:dyDescent="0.25">
      <c r="B290" s="6"/>
      <c r="C290" s="6"/>
      <c r="D290" s="6"/>
      <c r="E290" s="6"/>
      <c r="F290" s="24"/>
      <c r="G290" s="24"/>
      <c r="H290" s="24"/>
      <c r="I290" s="24"/>
      <c r="J290" s="40"/>
      <c r="K290" s="24"/>
      <c r="L290" s="24"/>
      <c r="M290" s="24"/>
      <c r="N290" s="40"/>
      <c r="O290" s="24"/>
      <c r="P290" s="24"/>
      <c r="Q290" s="24"/>
      <c r="R290" s="24"/>
      <c r="S290" s="24"/>
      <c r="T290" s="24"/>
      <c r="U290" s="24"/>
      <c r="W290" s="44">
        <f t="shared" si="126"/>
        <v>0</v>
      </c>
      <c r="X290" s="44">
        <f t="shared" si="127"/>
        <v>0</v>
      </c>
    </row>
    <row r="291" spans="1:24" x14ac:dyDescent="0.25">
      <c r="A291" s="7" t="s">
        <v>199</v>
      </c>
      <c r="C291" s="6"/>
      <c r="D291" s="6"/>
      <c r="E291" s="6"/>
      <c r="F291" s="24"/>
      <c r="G291" s="24"/>
      <c r="H291" s="24"/>
      <c r="I291" s="24"/>
      <c r="J291" s="40"/>
      <c r="K291" s="24"/>
      <c r="L291" s="24"/>
      <c r="M291" s="24"/>
      <c r="N291" s="40"/>
      <c r="O291" s="24"/>
      <c r="P291" s="24"/>
      <c r="Q291" s="24"/>
      <c r="R291" s="24"/>
      <c r="S291" s="24"/>
      <c r="T291" s="24"/>
      <c r="U291" s="24"/>
      <c r="W291" s="44">
        <f t="shared" si="126"/>
        <v>0</v>
      </c>
      <c r="X291" s="44">
        <f t="shared" si="127"/>
        <v>0</v>
      </c>
    </row>
    <row r="292" spans="1:24" x14ac:dyDescent="0.25">
      <c r="B292" s="7"/>
      <c r="C292" s="6"/>
      <c r="D292" s="6"/>
      <c r="E292" s="6"/>
      <c r="F292" s="24"/>
      <c r="G292" s="24"/>
      <c r="H292" s="24"/>
      <c r="I292" s="24"/>
      <c r="J292" s="40"/>
      <c r="K292" s="24"/>
      <c r="L292" s="24"/>
      <c r="M292" s="24"/>
      <c r="N292" s="40"/>
      <c r="O292" s="24"/>
      <c r="P292" s="24"/>
      <c r="Q292" s="24"/>
      <c r="R292" s="24"/>
      <c r="S292" s="24"/>
      <c r="T292" s="24"/>
      <c r="U292" s="24"/>
      <c r="W292" s="44">
        <f t="shared" si="126"/>
        <v>0</v>
      </c>
      <c r="X292" s="44">
        <f t="shared" si="127"/>
        <v>0</v>
      </c>
    </row>
    <row r="293" spans="1:24" x14ac:dyDescent="0.25">
      <c r="B293" s="9" t="s">
        <v>241</v>
      </c>
      <c r="C293" s="6"/>
      <c r="D293" s="6"/>
      <c r="E293" s="6"/>
      <c r="F293" s="24"/>
      <c r="G293" s="24"/>
      <c r="H293" s="24"/>
      <c r="I293" s="24"/>
      <c r="J293" s="40"/>
      <c r="K293" s="24"/>
      <c r="L293" s="24"/>
      <c r="M293" s="24"/>
      <c r="N293" s="40"/>
      <c r="O293" s="24"/>
      <c r="P293" s="24"/>
      <c r="Q293" s="24"/>
      <c r="R293" s="24"/>
      <c r="S293" s="24"/>
      <c r="T293" s="24"/>
      <c r="U293" s="24"/>
      <c r="W293" s="44">
        <f t="shared" si="126"/>
        <v>0</v>
      </c>
      <c r="X293" s="44">
        <f t="shared" si="127"/>
        <v>0</v>
      </c>
    </row>
    <row r="294" spans="1:24" x14ac:dyDescent="0.25">
      <c r="B294" s="6">
        <v>500</v>
      </c>
      <c r="C294" s="6" t="s">
        <v>86</v>
      </c>
      <c r="D294" s="47" t="str">
        <f>INDEX(classify,$E294,'Function-Classif'!D$1)</f>
        <v>FO19</v>
      </c>
      <c r="E294" s="6">
        <v>16</v>
      </c>
      <c r="F294" s="24">
        <v>7176310.5488311965</v>
      </c>
      <c r="G294" s="47">
        <f>INDEX(classify,$E294,'Function-Classif'!G$1)*$F294</f>
        <v>6192742.290113057</v>
      </c>
      <c r="H294" s="47">
        <f>INDEX(classify,$E294,'Function-Classif'!H$1)*$F294</f>
        <v>983568.25871814007</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8">+G294+K294+O294</f>
        <v>6192742.290113057</v>
      </c>
      <c r="T294" s="24">
        <f t="shared" ref="T294:T299" si="129">+H294+L294+P294</f>
        <v>983568.25871814007</v>
      </c>
      <c r="U294" s="24">
        <f t="shared" ref="U294:U299" si="130">+I294+M294+Q294</f>
        <v>0</v>
      </c>
      <c r="W294" s="44">
        <f t="shared" si="126"/>
        <v>0</v>
      </c>
      <c r="X294" s="44">
        <f t="shared" si="127"/>
        <v>0</v>
      </c>
    </row>
    <row r="295" spans="1:24" x14ac:dyDescent="0.25">
      <c r="B295" s="18">
        <v>501</v>
      </c>
      <c r="C295" s="6" t="s">
        <v>87</v>
      </c>
      <c r="D295" s="6"/>
      <c r="E295" s="6" t="s">
        <v>251</v>
      </c>
      <c r="F295" s="24">
        <v>2518295.3741893796</v>
      </c>
      <c r="G295" s="24"/>
      <c r="H295" s="24">
        <f>F295</f>
        <v>2518295.3741893796</v>
      </c>
      <c r="I295" s="24"/>
      <c r="J295" s="40"/>
      <c r="K295" s="24"/>
      <c r="L295" s="24"/>
      <c r="M295" s="24"/>
      <c r="N295" s="40"/>
      <c r="O295" s="24"/>
      <c r="P295" s="24"/>
      <c r="Q295" s="24"/>
      <c r="R295" s="24"/>
      <c r="S295" s="24">
        <f t="shared" si="128"/>
        <v>0</v>
      </c>
      <c r="T295" s="24">
        <f t="shared" si="129"/>
        <v>2518295.3741893796</v>
      </c>
      <c r="U295" s="24">
        <f t="shared" si="130"/>
        <v>0</v>
      </c>
      <c r="W295" s="44">
        <f t="shared" si="126"/>
        <v>0</v>
      </c>
      <c r="X295" s="44">
        <f t="shared" si="127"/>
        <v>0</v>
      </c>
    </row>
    <row r="296" spans="1:24" x14ac:dyDescent="0.25">
      <c r="B296" s="6">
        <v>502</v>
      </c>
      <c r="C296" s="6" t="s">
        <v>88</v>
      </c>
      <c r="D296" s="47" t="str">
        <f>INDEX(classify,$E296,'Function-Classif'!D$1)</f>
        <v>PROD</v>
      </c>
      <c r="E296" s="6">
        <v>2</v>
      </c>
      <c r="F296" s="24">
        <v>8257131.4473512508</v>
      </c>
      <c r="G296" s="47">
        <f>INDEX(classify,$E296,'Function-Classif'!G$1)*$F296</f>
        <v>8257131.4473512508</v>
      </c>
      <c r="H296" s="47">
        <f>INDEX(classify,$E296,'Function-Classif'!H$1)*$F296</f>
        <v>0</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8"/>
        <v>8257131.4473512508</v>
      </c>
      <c r="T296" s="24">
        <f t="shared" si="129"/>
        <v>0</v>
      </c>
      <c r="U296" s="24">
        <f t="shared" si="130"/>
        <v>0</v>
      </c>
      <c r="W296" s="44">
        <f t="shared" si="126"/>
        <v>0</v>
      </c>
      <c r="X296" s="44">
        <f t="shared" si="127"/>
        <v>0</v>
      </c>
    </row>
    <row r="297" spans="1:24" x14ac:dyDescent="0.25">
      <c r="B297" s="6">
        <v>505</v>
      </c>
      <c r="C297" s="6" t="s">
        <v>89</v>
      </c>
      <c r="D297" s="47" t="str">
        <f>INDEX(classify,$E297,'Function-Classif'!D$1)</f>
        <v>PROD</v>
      </c>
      <c r="E297" s="6">
        <v>2</v>
      </c>
      <c r="F297" s="24">
        <v>5890263.7626936706</v>
      </c>
      <c r="G297" s="47">
        <f>INDEX(classify,$E297,'Function-Classif'!G$1)*$F297</f>
        <v>5890263.7626936706</v>
      </c>
      <c r="H297" s="47">
        <f>INDEX(classify,$E297,'Function-Classif'!H$1)*$F297</f>
        <v>0</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8"/>
        <v>5890263.7626936706</v>
      </c>
      <c r="T297" s="24">
        <f t="shared" si="129"/>
        <v>0</v>
      </c>
      <c r="U297" s="24">
        <f t="shared" si="130"/>
        <v>0</v>
      </c>
      <c r="W297" s="44">
        <f t="shared" si="126"/>
        <v>0</v>
      </c>
      <c r="X297" s="44">
        <f t="shared" si="127"/>
        <v>0</v>
      </c>
    </row>
    <row r="298" spans="1:24" x14ac:dyDescent="0.25">
      <c r="B298" s="6">
        <v>506</v>
      </c>
      <c r="C298" s="6" t="s">
        <v>90</v>
      </c>
      <c r="D298" s="47" t="str">
        <f>INDEX(classify,$E298,'Function-Classif'!D$1)</f>
        <v>PROD</v>
      </c>
      <c r="E298" s="6">
        <v>2</v>
      </c>
      <c r="F298" s="24">
        <v>1708295.6629641708</v>
      </c>
      <c r="G298" s="47">
        <f>INDEX(classify,$E298,'Function-Classif'!G$1)*$F298</f>
        <v>1708295.6629641708</v>
      </c>
      <c r="H298" s="47">
        <f>INDEX(classify,$E298,'Function-Classif'!H$1)*$F298</f>
        <v>0</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8"/>
        <v>1708295.6629641708</v>
      </c>
      <c r="T298" s="24">
        <f t="shared" si="129"/>
        <v>0</v>
      </c>
      <c r="U298" s="24">
        <f t="shared" si="130"/>
        <v>0</v>
      </c>
      <c r="W298" s="44">
        <f t="shared" si="126"/>
        <v>0</v>
      </c>
      <c r="X298" s="44">
        <f t="shared" si="127"/>
        <v>0</v>
      </c>
    </row>
    <row r="299" spans="1:24" x14ac:dyDescent="0.25">
      <c r="B299" s="30">
        <v>507</v>
      </c>
      <c r="C299" s="30" t="s">
        <v>91</v>
      </c>
      <c r="D299" s="30"/>
      <c r="E299" s="30"/>
      <c r="F299" s="41">
        <v>0</v>
      </c>
      <c r="G299" s="41"/>
      <c r="H299" s="41"/>
      <c r="I299" s="41"/>
      <c r="J299" s="41"/>
      <c r="K299" s="41"/>
      <c r="L299" s="41"/>
      <c r="M299" s="41"/>
      <c r="N299" s="41"/>
      <c r="O299" s="41"/>
      <c r="P299" s="41"/>
      <c r="Q299" s="41"/>
      <c r="R299" s="41"/>
      <c r="S299" s="41">
        <f t="shared" si="128"/>
        <v>0</v>
      </c>
      <c r="T299" s="41">
        <f t="shared" si="129"/>
        <v>0</v>
      </c>
      <c r="U299" s="41">
        <f t="shared" si="130"/>
        <v>0</v>
      </c>
      <c r="W299" s="44">
        <f t="shared" si="126"/>
        <v>0</v>
      </c>
      <c r="X299" s="44">
        <f t="shared" si="127"/>
        <v>0</v>
      </c>
    </row>
    <row r="300" spans="1:24" x14ac:dyDescent="0.25">
      <c r="B300" s="6"/>
      <c r="C300" s="6" t="s">
        <v>93</v>
      </c>
      <c r="D300" s="6"/>
      <c r="E300" s="6"/>
      <c r="F300" s="24">
        <f>SUM(F294:F299)</f>
        <v>25550296.796029665</v>
      </c>
      <c r="G300" s="24">
        <f>SUM(G294:G299)</f>
        <v>22048433.163122147</v>
      </c>
      <c r="H300" s="24">
        <f>SUM(H294:H299)</f>
        <v>3501863.6329075196</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22048433.163122147</v>
      </c>
      <c r="T300" s="24">
        <f>SUM(T294:T299)</f>
        <v>3501863.6329075196</v>
      </c>
      <c r="U300" s="24">
        <f>SUM(U294:U299)</f>
        <v>0</v>
      </c>
      <c r="W300" s="44">
        <f t="shared" si="126"/>
        <v>0</v>
      </c>
      <c r="X300" s="44">
        <f t="shared" si="127"/>
        <v>0</v>
      </c>
    </row>
    <row r="301" spans="1:24" x14ac:dyDescent="0.25">
      <c r="B301" s="6"/>
      <c r="C301" s="6"/>
      <c r="D301" s="6"/>
      <c r="E301" s="6"/>
      <c r="F301" s="24"/>
      <c r="G301" s="24"/>
      <c r="H301" s="24"/>
      <c r="I301" s="24"/>
      <c r="J301" s="40"/>
      <c r="K301" s="24"/>
      <c r="L301" s="24"/>
      <c r="M301" s="24"/>
      <c r="N301" s="40"/>
      <c r="O301" s="24"/>
      <c r="P301" s="24"/>
      <c r="Q301" s="24"/>
      <c r="R301" s="24"/>
      <c r="S301" s="24"/>
      <c r="T301" s="24"/>
      <c r="U301" s="24"/>
      <c r="W301" s="44">
        <f t="shared" si="126"/>
        <v>0</v>
      </c>
      <c r="X301" s="44">
        <f t="shared" si="127"/>
        <v>0</v>
      </c>
    </row>
    <row r="302" spans="1:24" x14ac:dyDescent="0.25">
      <c r="B302" s="9" t="s">
        <v>242</v>
      </c>
      <c r="C302" s="6"/>
      <c r="D302" s="6"/>
      <c r="E302" s="6"/>
      <c r="F302" s="24"/>
      <c r="G302" s="24"/>
      <c r="H302" s="24"/>
      <c r="I302" s="24"/>
      <c r="J302" s="40"/>
      <c r="K302" s="24"/>
      <c r="L302" s="24"/>
      <c r="M302" s="24"/>
      <c r="N302" s="40"/>
      <c r="O302" s="24"/>
      <c r="P302" s="24"/>
      <c r="Q302" s="24"/>
      <c r="R302" s="24"/>
      <c r="S302" s="24"/>
      <c r="T302" s="24"/>
      <c r="U302" s="24"/>
      <c r="W302" s="44">
        <f t="shared" si="126"/>
        <v>0</v>
      </c>
      <c r="X302" s="44">
        <f t="shared" si="127"/>
        <v>0</v>
      </c>
    </row>
    <row r="303" spans="1:24" x14ac:dyDescent="0.25">
      <c r="B303" s="6">
        <v>510</v>
      </c>
      <c r="C303" s="6" t="s">
        <v>95</v>
      </c>
      <c r="D303" s="47" t="str">
        <f>INDEX(classify,$E303,'Function-Classif'!D$1)</f>
        <v>FO20</v>
      </c>
      <c r="E303" s="6">
        <v>17</v>
      </c>
      <c r="F303" s="24">
        <v>8497622</v>
      </c>
      <c r="G303" s="47">
        <f>INDEX(classify,$E303,'Function-Classif'!G$1)*$F303</f>
        <v>819744.3889883738</v>
      </c>
      <c r="H303" s="47">
        <f>INDEX(classify,$E303,'Function-Classif'!H$1)*$F303</f>
        <v>7677877.6110116253</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31">+G303+K303+O303</f>
        <v>819744.3889883738</v>
      </c>
      <c r="T303" s="24">
        <f t="shared" ref="T303:T307" si="132">+H303+L303+P303</f>
        <v>7677877.6110116253</v>
      </c>
      <c r="U303" s="24">
        <f t="shared" ref="U303:U307" si="133">+I303+M303+Q303</f>
        <v>0</v>
      </c>
      <c r="W303" s="44">
        <f t="shared" si="126"/>
        <v>0</v>
      </c>
      <c r="X303" s="44">
        <f t="shared" si="127"/>
        <v>0</v>
      </c>
    </row>
    <row r="304" spans="1:24" x14ac:dyDescent="0.25">
      <c r="B304" s="6">
        <v>511</v>
      </c>
      <c r="C304" s="6" t="s">
        <v>96</v>
      </c>
      <c r="D304" s="47" t="str">
        <f>INDEX(classify,$E304,'Function-Classif'!D$1)</f>
        <v>PROD</v>
      </c>
      <c r="E304" s="6">
        <v>2</v>
      </c>
      <c r="F304" s="24">
        <v>1238874.0419501355</v>
      </c>
      <c r="G304" s="47">
        <f>INDEX(classify,$E304,'Function-Classif'!G$1)*$F304</f>
        <v>1238874.0419501355</v>
      </c>
      <c r="H304" s="47">
        <f>INDEX(classify,$E304,'Function-Classif'!H$1)*$F304</f>
        <v>0</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31"/>
        <v>1238874.0419501355</v>
      </c>
      <c r="T304" s="24">
        <f t="shared" si="132"/>
        <v>0</v>
      </c>
      <c r="U304" s="24">
        <f t="shared" si="133"/>
        <v>0</v>
      </c>
      <c r="W304" s="44">
        <f t="shared" si="126"/>
        <v>0</v>
      </c>
      <c r="X304" s="44">
        <f t="shared" si="127"/>
        <v>0</v>
      </c>
    </row>
    <row r="305" spans="2:24" x14ac:dyDescent="0.25">
      <c r="B305" s="6">
        <v>512</v>
      </c>
      <c r="C305" s="6" t="s">
        <v>97</v>
      </c>
      <c r="D305" s="6"/>
      <c r="E305" s="6" t="s">
        <v>251</v>
      </c>
      <c r="F305" s="24">
        <v>9213874.4899729565</v>
      </c>
      <c r="G305" s="24"/>
      <c r="H305" s="24">
        <f>F305</f>
        <v>9213874.4899729565</v>
      </c>
      <c r="I305" s="24"/>
      <c r="J305" s="40"/>
      <c r="K305" s="24"/>
      <c r="L305" s="24"/>
      <c r="M305" s="24"/>
      <c r="N305" s="40"/>
      <c r="O305" s="24"/>
      <c r="P305" s="24"/>
      <c r="Q305" s="24"/>
      <c r="R305" s="24"/>
      <c r="S305" s="24">
        <f t="shared" si="131"/>
        <v>0</v>
      </c>
      <c r="T305" s="24">
        <f t="shared" si="132"/>
        <v>9213874.4899729565</v>
      </c>
      <c r="U305" s="24">
        <f t="shared" si="133"/>
        <v>0</v>
      </c>
      <c r="W305" s="44">
        <f t="shared" si="126"/>
        <v>0</v>
      </c>
      <c r="X305" s="44">
        <f t="shared" si="127"/>
        <v>0</v>
      </c>
    </row>
    <row r="306" spans="2:24" x14ac:dyDescent="0.25">
      <c r="B306" s="6">
        <v>513</v>
      </c>
      <c r="C306" s="6" t="s">
        <v>98</v>
      </c>
      <c r="D306" s="6"/>
      <c r="E306" s="6" t="s">
        <v>251</v>
      </c>
      <c r="F306" s="24">
        <v>1992105.4662811111</v>
      </c>
      <c r="G306" s="24"/>
      <c r="H306" s="24">
        <f>F306</f>
        <v>1992105.4662811111</v>
      </c>
      <c r="I306" s="24"/>
      <c r="J306" s="40"/>
      <c r="K306" s="24"/>
      <c r="L306" s="24"/>
      <c r="M306" s="24"/>
      <c r="N306" s="40"/>
      <c r="O306" s="24"/>
      <c r="P306" s="24"/>
      <c r="Q306" s="24"/>
      <c r="R306" s="24"/>
      <c r="S306" s="24">
        <f t="shared" si="131"/>
        <v>0</v>
      </c>
      <c r="T306" s="24">
        <f t="shared" si="132"/>
        <v>1992105.4662811111</v>
      </c>
      <c r="U306" s="24">
        <f t="shared" si="133"/>
        <v>0</v>
      </c>
      <c r="W306" s="44">
        <f t="shared" si="126"/>
        <v>0</v>
      </c>
      <c r="X306" s="44">
        <f t="shared" si="127"/>
        <v>0</v>
      </c>
    </row>
    <row r="307" spans="2:24" x14ac:dyDescent="0.25">
      <c r="B307" s="30">
        <v>514</v>
      </c>
      <c r="C307" s="30" t="s">
        <v>99</v>
      </c>
      <c r="D307" s="30"/>
      <c r="E307" s="30" t="s">
        <v>251</v>
      </c>
      <c r="F307" s="41">
        <v>397543.52902510809</v>
      </c>
      <c r="G307" s="41"/>
      <c r="H307" s="41">
        <f>F307</f>
        <v>397543.52902510809</v>
      </c>
      <c r="I307" s="41"/>
      <c r="J307" s="41"/>
      <c r="K307" s="41"/>
      <c r="L307" s="41"/>
      <c r="M307" s="41"/>
      <c r="N307" s="41"/>
      <c r="O307" s="41"/>
      <c r="P307" s="41"/>
      <c r="Q307" s="41"/>
      <c r="R307" s="41"/>
      <c r="S307" s="41">
        <f t="shared" si="131"/>
        <v>0</v>
      </c>
      <c r="T307" s="41">
        <f t="shared" si="132"/>
        <v>397543.52902510809</v>
      </c>
      <c r="U307" s="41">
        <f t="shared" si="133"/>
        <v>0</v>
      </c>
      <c r="W307" s="44">
        <f t="shared" si="126"/>
        <v>0</v>
      </c>
      <c r="X307" s="44">
        <f t="shared" si="127"/>
        <v>0</v>
      </c>
    </row>
    <row r="308" spans="2:24" x14ac:dyDescent="0.25">
      <c r="B308" s="6"/>
      <c r="C308" s="6" t="s">
        <v>100</v>
      </c>
      <c r="D308" s="6"/>
      <c r="E308" s="6"/>
      <c r="F308" s="24">
        <f>SUM(F303:F307)</f>
        <v>21340019.527229313</v>
      </c>
      <c r="G308" s="24">
        <f>SUM(G303:G307)</f>
        <v>2058618.4309385093</v>
      </c>
      <c r="H308" s="24">
        <f>SUM(H303:H307)</f>
        <v>19281401.096290801</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2058618.4309385093</v>
      </c>
      <c r="T308" s="24">
        <f>SUM(T303:T307)</f>
        <v>19281401.096290801</v>
      </c>
      <c r="U308" s="24">
        <f>SUM(U303:U307)</f>
        <v>0</v>
      </c>
      <c r="W308" s="44">
        <f t="shared" si="126"/>
        <v>0</v>
      </c>
      <c r="X308" s="44">
        <f t="shared" si="127"/>
        <v>0</v>
      </c>
    </row>
    <row r="309" spans="2:24" x14ac:dyDescent="0.25">
      <c r="B309" s="30"/>
      <c r="C309" s="30"/>
      <c r="D309" s="30"/>
      <c r="E309" s="30"/>
      <c r="F309" s="31"/>
      <c r="G309" s="41"/>
      <c r="H309" s="41"/>
      <c r="I309" s="41"/>
      <c r="J309" s="41"/>
      <c r="K309" s="41"/>
      <c r="L309" s="41"/>
      <c r="M309" s="41"/>
      <c r="N309" s="41"/>
      <c r="O309" s="41"/>
      <c r="P309" s="41"/>
      <c r="Q309" s="41"/>
      <c r="R309" s="41"/>
      <c r="S309" s="41"/>
      <c r="T309" s="41"/>
      <c r="U309" s="41"/>
      <c r="W309" s="44">
        <f t="shared" si="126"/>
        <v>0</v>
      </c>
      <c r="X309" s="44">
        <f t="shared" si="127"/>
        <v>0</v>
      </c>
    </row>
    <row r="310" spans="2:24" x14ac:dyDescent="0.25">
      <c r="B310" s="6"/>
      <c r="C310" s="6" t="s">
        <v>101</v>
      </c>
      <c r="D310" s="6"/>
      <c r="E310" s="6"/>
      <c r="F310" s="24">
        <f>F308+F300</f>
        <v>46890316.323258981</v>
      </c>
      <c r="G310" s="24">
        <f>G308+G300</f>
        <v>24107051.594060656</v>
      </c>
      <c r="H310" s="24">
        <f>H308+H300</f>
        <v>22783264.729198322</v>
      </c>
      <c r="I310" s="24">
        <f>I308+I300</f>
        <v>0</v>
      </c>
      <c r="J310" s="24"/>
      <c r="K310" s="24">
        <f>K308+K300</f>
        <v>0</v>
      </c>
      <c r="L310" s="24">
        <f>L308+L300</f>
        <v>0</v>
      </c>
      <c r="M310" s="24">
        <f>M308+M300</f>
        <v>0</v>
      </c>
      <c r="N310" s="24"/>
      <c r="O310" s="24">
        <f>O308+O300</f>
        <v>0</v>
      </c>
      <c r="P310" s="24">
        <f>P308+P300</f>
        <v>0</v>
      </c>
      <c r="Q310" s="24">
        <f>Q308+Q300</f>
        <v>0</v>
      </c>
      <c r="R310" s="24"/>
      <c r="S310" s="24">
        <f>S308+S300</f>
        <v>24107051.594060656</v>
      </c>
      <c r="T310" s="24">
        <f>T308+T300</f>
        <v>22783264.729198322</v>
      </c>
      <c r="U310" s="24">
        <f>U308+U300</f>
        <v>0</v>
      </c>
      <c r="W310" s="44">
        <f t="shared" si="126"/>
        <v>0</v>
      </c>
      <c r="X310" s="44">
        <f t="shared" si="127"/>
        <v>0</v>
      </c>
    </row>
    <row r="311" spans="2:24" x14ac:dyDescent="0.25">
      <c r="B311" s="6"/>
      <c r="C311" s="6"/>
      <c r="D311" s="6"/>
      <c r="E311" s="6"/>
      <c r="F311" s="24"/>
      <c r="G311" s="24"/>
      <c r="H311" s="24"/>
      <c r="I311" s="24"/>
      <c r="J311" s="40"/>
      <c r="K311" s="24"/>
      <c r="L311" s="24"/>
      <c r="M311" s="24"/>
      <c r="N311" s="40"/>
      <c r="O311" s="24"/>
      <c r="P311" s="24"/>
      <c r="Q311" s="24"/>
      <c r="R311" s="24"/>
      <c r="S311" s="24"/>
      <c r="T311" s="24"/>
      <c r="U311" s="24"/>
      <c r="W311" s="44">
        <f t="shared" si="126"/>
        <v>0</v>
      </c>
      <c r="X311" s="44">
        <f t="shared" si="127"/>
        <v>0</v>
      </c>
    </row>
    <row r="312" spans="2:24" x14ac:dyDescent="0.25">
      <c r="B312" s="9" t="s">
        <v>243</v>
      </c>
      <c r="C312" s="6"/>
      <c r="D312" s="6"/>
      <c r="E312" s="6"/>
      <c r="F312" s="24"/>
      <c r="G312" s="24"/>
      <c r="H312" s="24"/>
      <c r="I312" s="24"/>
      <c r="J312" s="40"/>
      <c r="K312" s="24"/>
      <c r="L312" s="24"/>
      <c r="M312" s="24"/>
      <c r="N312" s="40"/>
      <c r="O312" s="24"/>
      <c r="P312" s="24"/>
      <c r="Q312" s="24"/>
      <c r="R312" s="24"/>
      <c r="S312" s="24"/>
      <c r="T312" s="24"/>
      <c r="U312" s="24"/>
      <c r="W312" s="44">
        <f t="shared" si="126"/>
        <v>0</v>
      </c>
      <c r="X312" s="44">
        <f t="shared" si="127"/>
        <v>0</v>
      </c>
    </row>
    <row r="313" spans="2:24" x14ac:dyDescent="0.25">
      <c r="B313" s="19">
        <v>535</v>
      </c>
      <c r="C313" s="6" t="s">
        <v>86</v>
      </c>
      <c r="D313" s="6"/>
      <c r="E313" s="6"/>
      <c r="F313" s="24">
        <v>0</v>
      </c>
      <c r="G313" s="24"/>
      <c r="H313" s="24"/>
      <c r="I313" s="24"/>
      <c r="J313" s="40"/>
      <c r="K313" s="24"/>
      <c r="L313" s="24"/>
      <c r="M313" s="24"/>
      <c r="N313" s="40"/>
      <c r="O313" s="24"/>
      <c r="P313" s="24"/>
      <c r="Q313" s="24"/>
      <c r="R313" s="24"/>
      <c r="S313" s="24">
        <f t="shared" ref="S313:S318" si="134">+G313+K313+O313</f>
        <v>0</v>
      </c>
      <c r="T313" s="24">
        <f t="shared" ref="T313:T318" si="135">+H313+L313+P313</f>
        <v>0</v>
      </c>
      <c r="U313" s="24">
        <f t="shared" ref="U313:U318" si="136">+I313+M313+Q313</f>
        <v>0</v>
      </c>
      <c r="W313" s="44">
        <f t="shared" si="126"/>
        <v>0</v>
      </c>
      <c r="X313" s="44">
        <f t="shared" si="127"/>
        <v>0</v>
      </c>
    </row>
    <row r="314" spans="2:24" x14ac:dyDescent="0.25">
      <c r="B314" s="20">
        <v>536</v>
      </c>
      <c r="C314" s="6" t="s">
        <v>103</v>
      </c>
      <c r="D314" s="6"/>
      <c r="E314" s="6"/>
      <c r="F314" s="24">
        <v>0</v>
      </c>
      <c r="G314" s="24"/>
      <c r="H314" s="24"/>
      <c r="I314" s="24"/>
      <c r="J314" s="40"/>
      <c r="K314" s="24"/>
      <c r="L314" s="24"/>
      <c r="M314" s="24"/>
      <c r="N314" s="40"/>
      <c r="O314" s="24"/>
      <c r="P314" s="24"/>
      <c r="Q314" s="24"/>
      <c r="R314" s="24"/>
      <c r="S314" s="24">
        <f t="shared" si="134"/>
        <v>0</v>
      </c>
      <c r="T314" s="24">
        <f t="shared" si="135"/>
        <v>0</v>
      </c>
      <c r="U314" s="24">
        <f t="shared" si="136"/>
        <v>0</v>
      </c>
      <c r="W314" s="44">
        <f t="shared" si="126"/>
        <v>0</v>
      </c>
      <c r="X314" s="44">
        <f t="shared" si="127"/>
        <v>0</v>
      </c>
    </row>
    <row r="315" spans="2:24" x14ac:dyDescent="0.25">
      <c r="B315" s="6">
        <v>537</v>
      </c>
      <c r="C315" s="6" t="s">
        <v>104</v>
      </c>
      <c r="D315" s="6"/>
      <c r="E315" s="6"/>
      <c r="F315" s="24">
        <v>0</v>
      </c>
      <c r="G315" s="24"/>
      <c r="H315" s="24"/>
      <c r="I315" s="24"/>
      <c r="J315" s="40"/>
      <c r="K315" s="24"/>
      <c r="L315" s="24"/>
      <c r="M315" s="24"/>
      <c r="N315" s="40"/>
      <c r="O315" s="24"/>
      <c r="P315" s="24"/>
      <c r="Q315" s="24"/>
      <c r="R315" s="24"/>
      <c r="S315" s="24">
        <f t="shared" si="134"/>
        <v>0</v>
      </c>
      <c r="T315" s="24">
        <f t="shared" si="135"/>
        <v>0</v>
      </c>
      <c r="U315" s="24">
        <f t="shared" si="136"/>
        <v>0</v>
      </c>
      <c r="W315" s="44">
        <f t="shared" si="126"/>
        <v>0</v>
      </c>
      <c r="X315" s="44">
        <f t="shared" si="127"/>
        <v>0</v>
      </c>
    </row>
    <row r="316" spans="2:24" x14ac:dyDescent="0.25">
      <c r="B316" s="18">
        <v>538</v>
      </c>
      <c r="C316" s="6" t="s">
        <v>89</v>
      </c>
      <c r="D316" s="6"/>
      <c r="E316" s="6"/>
      <c r="F316" s="24">
        <v>0</v>
      </c>
      <c r="G316" s="24"/>
      <c r="H316" s="24"/>
      <c r="I316" s="24"/>
      <c r="J316" s="40"/>
      <c r="K316" s="24"/>
      <c r="L316" s="24"/>
      <c r="M316" s="24"/>
      <c r="N316" s="40"/>
      <c r="O316" s="24"/>
      <c r="P316" s="24"/>
      <c r="Q316" s="24"/>
      <c r="R316" s="24"/>
      <c r="S316" s="24">
        <f t="shared" si="134"/>
        <v>0</v>
      </c>
      <c r="T316" s="24">
        <f t="shared" si="135"/>
        <v>0</v>
      </c>
      <c r="U316" s="24">
        <f t="shared" si="136"/>
        <v>0</v>
      </c>
      <c r="W316" s="44">
        <f t="shared" si="126"/>
        <v>0</v>
      </c>
      <c r="X316" s="44">
        <f t="shared" si="127"/>
        <v>0</v>
      </c>
    </row>
    <row r="317" spans="2:24" x14ac:dyDescent="0.25">
      <c r="B317" s="6">
        <v>539</v>
      </c>
      <c r="C317" s="6" t="s">
        <v>105</v>
      </c>
      <c r="D317" s="6"/>
      <c r="E317" s="6"/>
      <c r="F317" s="24">
        <v>0</v>
      </c>
      <c r="G317" s="24"/>
      <c r="H317" s="24"/>
      <c r="I317" s="24"/>
      <c r="J317" s="40"/>
      <c r="K317" s="24"/>
      <c r="L317" s="24"/>
      <c r="M317" s="24"/>
      <c r="N317" s="40"/>
      <c r="O317" s="24"/>
      <c r="P317" s="24"/>
      <c r="Q317" s="24"/>
      <c r="R317" s="24"/>
      <c r="S317" s="24">
        <f t="shared" si="134"/>
        <v>0</v>
      </c>
      <c r="T317" s="24">
        <f t="shared" si="135"/>
        <v>0</v>
      </c>
      <c r="U317" s="24">
        <f t="shared" si="136"/>
        <v>0</v>
      </c>
      <c r="W317" s="44">
        <f t="shared" si="126"/>
        <v>0</v>
      </c>
      <c r="X317" s="44">
        <f t="shared" si="127"/>
        <v>0</v>
      </c>
    </row>
    <row r="318" spans="2:24" x14ac:dyDescent="0.25">
      <c r="B318" s="68">
        <v>540</v>
      </c>
      <c r="C318" s="30" t="s">
        <v>91</v>
      </c>
      <c r="D318" s="30"/>
      <c r="E318" s="30"/>
      <c r="F318" s="41">
        <v>0</v>
      </c>
      <c r="G318" s="41"/>
      <c r="H318" s="41"/>
      <c r="I318" s="41"/>
      <c r="J318" s="41"/>
      <c r="K318" s="41"/>
      <c r="L318" s="41"/>
      <c r="M318" s="41"/>
      <c r="N318" s="41"/>
      <c r="O318" s="41"/>
      <c r="P318" s="41"/>
      <c r="Q318" s="41"/>
      <c r="R318" s="41"/>
      <c r="S318" s="41">
        <f t="shared" si="134"/>
        <v>0</v>
      </c>
      <c r="T318" s="41">
        <f t="shared" si="135"/>
        <v>0</v>
      </c>
      <c r="U318" s="41">
        <f t="shared" si="136"/>
        <v>0</v>
      </c>
      <c r="W318" s="44">
        <f t="shared" si="126"/>
        <v>0</v>
      </c>
      <c r="X318" s="44">
        <f t="shared" si="127"/>
        <v>0</v>
      </c>
    </row>
    <row r="319" spans="2:24" x14ac:dyDescent="0.2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6"/>
        <v>0</v>
      </c>
      <c r="X319" s="44">
        <f t="shared" si="127"/>
        <v>0</v>
      </c>
    </row>
    <row r="320" spans="2:24" x14ac:dyDescent="0.25">
      <c r="B320" s="6"/>
      <c r="C320" s="6"/>
      <c r="D320" s="6"/>
      <c r="E320" s="6"/>
      <c r="F320" s="24"/>
      <c r="G320" s="24"/>
      <c r="H320" s="24"/>
      <c r="I320" s="24"/>
      <c r="J320" s="40"/>
      <c r="K320" s="24"/>
      <c r="L320" s="24"/>
      <c r="M320" s="24"/>
      <c r="N320" s="40"/>
      <c r="O320" s="24"/>
      <c r="P320" s="24"/>
      <c r="Q320" s="24"/>
      <c r="R320" s="24"/>
      <c r="S320" s="24"/>
      <c r="T320" s="24"/>
      <c r="U320" s="24"/>
      <c r="W320" s="44">
        <f t="shared" si="126"/>
        <v>0</v>
      </c>
      <c r="X320" s="44">
        <f t="shared" si="127"/>
        <v>0</v>
      </c>
    </row>
    <row r="321" spans="2:24" x14ac:dyDescent="0.25">
      <c r="B321" s="9" t="s">
        <v>244</v>
      </c>
      <c r="C321" s="6"/>
      <c r="D321" s="6"/>
      <c r="E321" s="6"/>
      <c r="F321" s="24"/>
      <c r="G321" s="24"/>
      <c r="H321" s="24"/>
      <c r="I321" s="24"/>
      <c r="J321" s="40"/>
      <c r="K321" s="24"/>
      <c r="L321" s="24"/>
      <c r="M321" s="24"/>
      <c r="N321" s="40"/>
      <c r="O321" s="24"/>
      <c r="P321" s="24"/>
      <c r="Q321" s="24"/>
      <c r="R321" s="24"/>
      <c r="S321" s="24"/>
      <c r="T321" s="24"/>
      <c r="U321" s="24"/>
      <c r="W321" s="44">
        <f t="shared" si="126"/>
        <v>0</v>
      </c>
      <c r="X321" s="44">
        <f t="shared" si="127"/>
        <v>0</v>
      </c>
    </row>
    <row r="322" spans="2:24" x14ac:dyDescent="0.25">
      <c r="B322" s="19">
        <v>541</v>
      </c>
      <c r="C322" s="6" t="s">
        <v>95</v>
      </c>
      <c r="D322" s="47" t="str">
        <f>INDEX(classify,$E322,'Function-Classif'!D$1)</f>
        <v>FO22</v>
      </c>
      <c r="E322" s="6">
        <v>18</v>
      </c>
      <c r="F322" s="24">
        <v>166691.70550431299</v>
      </c>
      <c r="G322" s="47">
        <f>INDEX(classify,$E322,'Function-Classif'!G$1)*$F322</f>
        <v>166691.70550431299</v>
      </c>
      <c r="H322" s="47">
        <f>INDEX(classify,$E322,'Function-Classif'!H$1)*$F322</f>
        <v>0</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7">+G322+K322+O322</f>
        <v>166691.70550431299</v>
      </c>
      <c r="T322" s="24">
        <f t="shared" ref="T322:T326" si="138">+H322+L322+P322</f>
        <v>0</v>
      </c>
      <c r="U322" s="24">
        <f t="shared" ref="U322:U326" si="139">+I322+M322+Q322</f>
        <v>0</v>
      </c>
      <c r="W322" s="44">
        <f t="shared" si="126"/>
        <v>0</v>
      </c>
      <c r="X322" s="44">
        <f t="shared" si="127"/>
        <v>0</v>
      </c>
    </row>
    <row r="323" spans="2:24" x14ac:dyDescent="0.25">
      <c r="B323" s="19">
        <v>542</v>
      </c>
      <c r="C323" s="6" t="s">
        <v>96</v>
      </c>
      <c r="D323" s="47" t="str">
        <f>INDEX(classify,$E323,'Function-Classif'!D$1)</f>
        <v>PROD</v>
      </c>
      <c r="E323" s="6">
        <v>2</v>
      </c>
      <c r="F323" s="24">
        <v>47184.925882498494</v>
      </c>
      <c r="G323" s="47">
        <f>INDEX(classify,$E323,'Function-Classif'!G$1)*$F323</f>
        <v>47184.925882498494</v>
      </c>
      <c r="H323" s="47">
        <f>INDEX(classify,$E323,'Function-Classif'!H$1)*$F323</f>
        <v>0</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7"/>
        <v>47184.925882498494</v>
      </c>
      <c r="T323" s="24">
        <f t="shared" si="138"/>
        <v>0</v>
      </c>
      <c r="U323" s="24">
        <f t="shared" si="139"/>
        <v>0</v>
      </c>
      <c r="W323" s="44">
        <f t="shared" si="126"/>
        <v>0</v>
      </c>
      <c r="X323" s="44">
        <f t="shared" si="127"/>
        <v>0</v>
      </c>
    </row>
    <row r="324" spans="2:24" x14ac:dyDescent="0.25">
      <c r="B324" s="19">
        <v>543</v>
      </c>
      <c r="C324" s="6" t="s">
        <v>108</v>
      </c>
      <c r="D324" s="6"/>
      <c r="E324" s="6"/>
      <c r="F324" s="24">
        <v>0</v>
      </c>
      <c r="G324" s="24"/>
      <c r="H324" s="24"/>
      <c r="I324" s="24"/>
      <c r="J324" s="40"/>
      <c r="K324" s="24"/>
      <c r="L324" s="24"/>
      <c r="M324" s="24"/>
      <c r="N324" s="40"/>
      <c r="O324" s="24"/>
      <c r="P324" s="24"/>
      <c r="Q324" s="24"/>
      <c r="R324" s="24"/>
      <c r="S324" s="24">
        <f t="shared" si="137"/>
        <v>0</v>
      </c>
      <c r="T324" s="24">
        <f t="shared" si="138"/>
        <v>0</v>
      </c>
      <c r="U324" s="24">
        <f t="shared" si="139"/>
        <v>0</v>
      </c>
      <c r="W324" s="44">
        <f t="shared" si="126"/>
        <v>0</v>
      </c>
      <c r="X324" s="44">
        <f t="shared" si="127"/>
        <v>0</v>
      </c>
    </row>
    <row r="325" spans="2:24" x14ac:dyDescent="0.25">
      <c r="B325" s="6">
        <v>544</v>
      </c>
      <c r="C325" s="6" t="s">
        <v>98</v>
      </c>
      <c r="D325" s="6"/>
      <c r="E325" s="6"/>
      <c r="F325" s="24">
        <v>0</v>
      </c>
      <c r="G325" s="24"/>
      <c r="H325" s="24"/>
      <c r="I325" s="24"/>
      <c r="J325" s="40"/>
      <c r="K325" s="24"/>
      <c r="L325" s="24"/>
      <c r="M325" s="24"/>
      <c r="N325" s="40"/>
      <c r="O325" s="24"/>
      <c r="P325" s="24"/>
      <c r="Q325" s="24"/>
      <c r="R325" s="24"/>
      <c r="S325" s="24">
        <f t="shared" si="137"/>
        <v>0</v>
      </c>
      <c r="T325" s="24">
        <f t="shared" si="138"/>
        <v>0</v>
      </c>
      <c r="U325" s="24">
        <f t="shared" si="139"/>
        <v>0</v>
      </c>
      <c r="W325" s="44">
        <f t="shared" si="126"/>
        <v>0</v>
      </c>
      <c r="X325" s="44">
        <f t="shared" si="127"/>
        <v>0</v>
      </c>
    </row>
    <row r="326" spans="2:24" x14ac:dyDescent="0.25">
      <c r="B326" s="30">
        <v>545</v>
      </c>
      <c r="C326" s="30" t="s">
        <v>109</v>
      </c>
      <c r="D326" s="30"/>
      <c r="E326" s="30"/>
      <c r="F326" s="41">
        <v>0</v>
      </c>
      <c r="G326" s="41"/>
      <c r="H326" s="41"/>
      <c r="I326" s="41"/>
      <c r="J326" s="41"/>
      <c r="K326" s="41"/>
      <c r="L326" s="41"/>
      <c r="M326" s="41"/>
      <c r="N326" s="41"/>
      <c r="O326" s="41"/>
      <c r="P326" s="41"/>
      <c r="Q326" s="41"/>
      <c r="R326" s="41"/>
      <c r="S326" s="41">
        <f t="shared" si="137"/>
        <v>0</v>
      </c>
      <c r="T326" s="41">
        <f t="shared" si="138"/>
        <v>0</v>
      </c>
      <c r="U326" s="41">
        <f t="shared" si="139"/>
        <v>0</v>
      </c>
      <c r="W326" s="44">
        <f t="shared" si="126"/>
        <v>0</v>
      </c>
      <c r="X326" s="44">
        <f t="shared" si="127"/>
        <v>0</v>
      </c>
    </row>
    <row r="327" spans="2:24" x14ac:dyDescent="0.25">
      <c r="B327" s="6"/>
      <c r="C327" s="6" t="s">
        <v>110</v>
      </c>
      <c r="D327" s="6"/>
      <c r="E327" s="6"/>
      <c r="F327" s="24">
        <f>SUM(F322:F326)</f>
        <v>213876.6313868115</v>
      </c>
      <c r="G327" s="24">
        <f>SUM(G322:G326)</f>
        <v>213876.6313868115</v>
      </c>
      <c r="H327" s="24">
        <f>SUM(H322:H326)</f>
        <v>0</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213876.6313868115</v>
      </c>
      <c r="T327" s="24">
        <f>SUM(T322:T326)</f>
        <v>0</v>
      </c>
      <c r="U327" s="24">
        <f>SUM(U322:U326)</f>
        <v>0</v>
      </c>
      <c r="W327" s="44">
        <f t="shared" si="126"/>
        <v>0</v>
      </c>
      <c r="X327" s="44">
        <f t="shared" si="127"/>
        <v>0</v>
      </c>
    </row>
    <row r="328" spans="2:24" x14ac:dyDescent="0.25">
      <c r="B328" s="30"/>
      <c r="C328" s="30"/>
      <c r="D328" s="30"/>
      <c r="E328" s="30"/>
      <c r="F328" s="31"/>
      <c r="G328" s="41"/>
      <c r="H328" s="41"/>
      <c r="I328" s="41"/>
      <c r="J328" s="41"/>
      <c r="K328" s="41"/>
      <c r="L328" s="41"/>
      <c r="M328" s="41"/>
      <c r="N328" s="41"/>
      <c r="O328" s="41"/>
      <c r="P328" s="41"/>
      <c r="Q328" s="41"/>
      <c r="R328" s="41"/>
      <c r="S328" s="41"/>
      <c r="T328" s="41"/>
      <c r="U328" s="41"/>
      <c r="W328" s="44">
        <f t="shared" si="126"/>
        <v>0</v>
      </c>
      <c r="X328" s="44">
        <f t="shared" si="127"/>
        <v>0</v>
      </c>
    </row>
    <row r="329" spans="2:24" x14ac:dyDescent="0.25">
      <c r="B329" s="6"/>
      <c r="C329" s="6" t="s">
        <v>111</v>
      </c>
      <c r="D329" s="6"/>
      <c r="E329" s="6"/>
      <c r="F329" s="24">
        <f>F327+F319</f>
        <v>213876.6313868115</v>
      </c>
      <c r="G329" s="24">
        <f>G327+G319</f>
        <v>213876.6313868115</v>
      </c>
      <c r="H329" s="24">
        <f>H327+H319</f>
        <v>0</v>
      </c>
      <c r="I329" s="24">
        <f>I327+I319</f>
        <v>0</v>
      </c>
      <c r="J329" s="24"/>
      <c r="K329" s="24">
        <f>K327+K319</f>
        <v>0</v>
      </c>
      <c r="L329" s="24">
        <f>L327+L319</f>
        <v>0</v>
      </c>
      <c r="M329" s="24">
        <f>M327+M319</f>
        <v>0</v>
      </c>
      <c r="N329" s="24"/>
      <c r="O329" s="24">
        <f>O327+O319</f>
        <v>0</v>
      </c>
      <c r="P329" s="24">
        <f>P327+P319</f>
        <v>0</v>
      </c>
      <c r="Q329" s="24">
        <f>Q327+Q319</f>
        <v>0</v>
      </c>
      <c r="R329" s="24"/>
      <c r="S329" s="24">
        <f>S327+S319</f>
        <v>213876.6313868115</v>
      </c>
      <c r="T329" s="24">
        <f>T327+T319</f>
        <v>0</v>
      </c>
      <c r="U329" s="24">
        <f>U327+U319</f>
        <v>0</v>
      </c>
      <c r="W329" s="44">
        <f t="shared" si="126"/>
        <v>0</v>
      </c>
      <c r="X329" s="44">
        <f t="shared" si="127"/>
        <v>0</v>
      </c>
    </row>
    <row r="330" spans="2:24" x14ac:dyDescent="0.25">
      <c r="B330" s="6"/>
      <c r="C330" s="6"/>
      <c r="D330" s="6"/>
      <c r="E330" s="6"/>
      <c r="F330" s="24"/>
      <c r="G330" s="24"/>
      <c r="H330" s="24"/>
      <c r="I330" s="24"/>
      <c r="J330" s="40"/>
      <c r="K330" s="24"/>
      <c r="L330" s="24"/>
      <c r="M330" s="24"/>
      <c r="N330" s="40"/>
      <c r="O330" s="24"/>
      <c r="P330" s="24"/>
      <c r="Q330" s="24"/>
      <c r="R330" s="24"/>
      <c r="S330" s="24"/>
      <c r="T330" s="24"/>
      <c r="U330" s="24"/>
      <c r="W330" s="44">
        <f t="shared" si="126"/>
        <v>0</v>
      </c>
      <c r="X330" s="44">
        <f t="shared" si="127"/>
        <v>0</v>
      </c>
    </row>
    <row r="331" spans="2:24" x14ac:dyDescent="0.25">
      <c r="B331" s="9" t="s">
        <v>245</v>
      </c>
      <c r="C331" s="6"/>
      <c r="D331" s="6"/>
      <c r="E331" s="6"/>
      <c r="F331" s="24"/>
      <c r="G331" s="24"/>
      <c r="H331" s="24"/>
      <c r="I331" s="24"/>
      <c r="J331" s="40"/>
      <c r="K331" s="24"/>
      <c r="L331" s="24"/>
      <c r="M331" s="24"/>
      <c r="N331" s="40"/>
      <c r="O331" s="24"/>
      <c r="P331" s="24"/>
      <c r="Q331" s="24"/>
      <c r="R331" s="24"/>
      <c r="S331" s="24"/>
      <c r="T331" s="24"/>
      <c r="U331" s="24"/>
      <c r="W331" s="44">
        <f t="shared" si="126"/>
        <v>0</v>
      </c>
      <c r="X331" s="44">
        <f t="shared" si="127"/>
        <v>0</v>
      </c>
    </row>
    <row r="332" spans="2:24" x14ac:dyDescent="0.25">
      <c r="B332" s="6">
        <v>546</v>
      </c>
      <c r="C332" s="6" t="s">
        <v>86</v>
      </c>
      <c r="D332" s="47" t="str">
        <f>INDEX(classify,$E332,'Function-Classif'!D$1)</f>
        <v>PROD</v>
      </c>
      <c r="E332" s="6">
        <v>2</v>
      </c>
      <c r="F332" s="24">
        <v>848267.98828943621</v>
      </c>
      <c r="G332" s="47">
        <f>INDEX(classify,$E332,'Function-Classif'!G$1)*$F332</f>
        <v>848267.98828943621</v>
      </c>
      <c r="H332" s="47">
        <f>INDEX(classify,$E332,'Function-Classif'!H$1)*$F332</f>
        <v>0</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40">+G332+K332+O332</f>
        <v>848267.98828943621</v>
      </c>
      <c r="T332" s="24">
        <f t="shared" ref="T332:T336" si="141">+H332+L332+P332</f>
        <v>0</v>
      </c>
      <c r="U332" s="24">
        <f t="shared" ref="U332:U336" si="142">+I332+M332+Q332</f>
        <v>0</v>
      </c>
      <c r="W332" s="44">
        <f t="shared" si="126"/>
        <v>0</v>
      </c>
      <c r="X332" s="44">
        <f t="shared" si="127"/>
        <v>0</v>
      </c>
    </row>
    <row r="333" spans="2:24" x14ac:dyDescent="0.25">
      <c r="B333" s="6">
        <v>547</v>
      </c>
      <c r="C333" s="6" t="s">
        <v>87</v>
      </c>
      <c r="D333" s="6"/>
      <c r="E333" s="6"/>
      <c r="F333" s="24">
        <v>0</v>
      </c>
      <c r="G333" s="24"/>
      <c r="H333" s="24"/>
      <c r="I333" s="24"/>
      <c r="J333" s="40"/>
      <c r="K333" s="24"/>
      <c r="L333" s="24"/>
      <c r="M333" s="24"/>
      <c r="N333" s="40"/>
      <c r="O333" s="24"/>
      <c r="P333" s="24"/>
      <c r="Q333" s="24"/>
      <c r="R333" s="24"/>
      <c r="S333" s="24">
        <f t="shared" si="140"/>
        <v>0</v>
      </c>
      <c r="T333" s="24">
        <f t="shared" si="141"/>
        <v>0</v>
      </c>
      <c r="U333" s="24">
        <f t="shared" si="142"/>
        <v>0</v>
      </c>
      <c r="W333" s="44">
        <f t="shared" si="126"/>
        <v>0</v>
      </c>
      <c r="X333" s="44">
        <f t="shared" si="127"/>
        <v>0</v>
      </c>
    </row>
    <row r="334" spans="2:24" x14ac:dyDescent="0.25">
      <c r="B334" s="6">
        <v>548</v>
      </c>
      <c r="C334" s="6" t="s">
        <v>113</v>
      </c>
      <c r="D334" s="47" t="str">
        <f>INDEX(classify,$E334,'Function-Classif'!D$1)</f>
        <v>PROD</v>
      </c>
      <c r="E334" s="6">
        <v>2</v>
      </c>
      <c r="F334" s="24">
        <v>327050.66979425657</v>
      </c>
      <c r="G334" s="47">
        <f>INDEX(classify,$E334,'Function-Classif'!G$1)*$F334</f>
        <v>327050.66979425657</v>
      </c>
      <c r="H334" s="47">
        <f>INDEX(classify,$E334,'Function-Classif'!H$1)*$F334</f>
        <v>0</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40"/>
        <v>327050.66979425657</v>
      </c>
      <c r="T334" s="24">
        <f t="shared" si="141"/>
        <v>0</v>
      </c>
      <c r="U334" s="24">
        <f t="shared" si="142"/>
        <v>0</v>
      </c>
      <c r="W334" s="44">
        <f t="shared" si="126"/>
        <v>0</v>
      </c>
      <c r="X334" s="44">
        <f t="shared" si="127"/>
        <v>0</v>
      </c>
    </row>
    <row r="335" spans="2:24" x14ac:dyDescent="0.25">
      <c r="B335" s="6">
        <v>549</v>
      </c>
      <c r="C335" s="6" t="s">
        <v>114</v>
      </c>
      <c r="D335" s="47" t="str">
        <f>INDEX(classify,$E335,'Function-Classif'!D$1)</f>
        <v>PROD</v>
      </c>
      <c r="E335" s="6">
        <v>2</v>
      </c>
      <c r="F335" s="24">
        <v>1662761.3567689022</v>
      </c>
      <c r="G335" s="47">
        <f>INDEX(classify,$E335,'Function-Classif'!G$1)*$F335</f>
        <v>1662761.3567689022</v>
      </c>
      <c r="H335" s="47">
        <f>INDEX(classify,$E335,'Function-Classif'!H$1)*$F335</f>
        <v>0</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40"/>
        <v>1662761.3567689022</v>
      </c>
      <c r="T335" s="24">
        <f t="shared" si="141"/>
        <v>0</v>
      </c>
      <c r="U335" s="24">
        <f t="shared" si="142"/>
        <v>0</v>
      </c>
      <c r="W335" s="44">
        <f t="shared" si="126"/>
        <v>0</v>
      </c>
      <c r="X335" s="44">
        <f t="shared" si="127"/>
        <v>0</v>
      </c>
    </row>
    <row r="336" spans="2:24" x14ac:dyDescent="0.25">
      <c r="B336" s="30">
        <v>550</v>
      </c>
      <c r="C336" s="30" t="s">
        <v>91</v>
      </c>
      <c r="D336" s="30"/>
      <c r="E336" s="30"/>
      <c r="F336" s="41">
        <v>0</v>
      </c>
      <c r="G336" s="41"/>
      <c r="H336" s="41"/>
      <c r="I336" s="41"/>
      <c r="J336" s="41"/>
      <c r="K336" s="41"/>
      <c r="L336" s="41"/>
      <c r="M336" s="41"/>
      <c r="N336" s="41"/>
      <c r="O336" s="41"/>
      <c r="P336" s="41"/>
      <c r="Q336" s="41"/>
      <c r="R336" s="41"/>
      <c r="S336" s="41">
        <f t="shared" si="140"/>
        <v>0</v>
      </c>
      <c r="T336" s="41">
        <f t="shared" si="141"/>
        <v>0</v>
      </c>
      <c r="U336" s="41">
        <f t="shared" si="142"/>
        <v>0</v>
      </c>
      <c r="W336" s="44">
        <f t="shared" si="126"/>
        <v>0</v>
      </c>
      <c r="X336" s="44">
        <f t="shared" si="127"/>
        <v>0</v>
      </c>
    </row>
    <row r="337" spans="2:24" x14ac:dyDescent="0.25">
      <c r="B337" s="6"/>
      <c r="C337" s="6" t="s">
        <v>115</v>
      </c>
      <c r="D337" s="6"/>
      <c r="E337" s="6"/>
      <c r="F337" s="24">
        <f>SUM(F332:F336)</f>
        <v>2838080.0148525946</v>
      </c>
      <c r="G337" s="24">
        <f>SUM(G332:G336)</f>
        <v>2838080.0148525946</v>
      </c>
      <c r="H337" s="24">
        <f>SUM(H332:H336)</f>
        <v>0</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2838080.0148525946</v>
      </c>
      <c r="T337" s="24">
        <f>SUM(T332:T336)</f>
        <v>0</v>
      </c>
      <c r="U337" s="24">
        <f>SUM(U332:U336)</f>
        <v>0</v>
      </c>
      <c r="W337" s="44">
        <f t="shared" si="126"/>
        <v>0</v>
      </c>
      <c r="X337" s="44">
        <f t="shared" si="127"/>
        <v>0</v>
      </c>
    </row>
    <row r="338" spans="2:24" x14ac:dyDescent="0.25">
      <c r="B338" s="6"/>
      <c r="C338" s="6"/>
      <c r="D338" s="6"/>
      <c r="E338" s="6"/>
      <c r="F338" s="24"/>
      <c r="G338" s="24"/>
      <c r="H338" s="24"/>
      <c r="I338" s="24"/>
      <c r="J338" s="40"/>
      <c r="K338" s="24"/>
      <c r="L338" s="24"/>
      <c r="M338" s="24"/>
      <c r="N338" s="40"/>
      <c r="O338" s="24"/>
      <c r="P338" s="24"/>
      <c r="Q338" s="24"/>
      <c r="R338" s="24"/>
      <c r="S338" s="24"/>
      <c r="T338" s="24"/>
      <c r="U338" s="24"/>
      <c r="W338" s="44">
        <f t="shared" si="126"/>
        <v>0</v>
      </c>
      <c r="X338" s="44">
        <f t="shared" si="127"/>
        <v>0</v>
      </c>
    </row>
    <row r="339" spans="2:24" x14ac:dyDescent="0.25">
      <c r="B339" s="9" t="s">
        <v>246</v>
      </c>
      <c r="C339" s="6"/>
      <c r="D339" s="6"/>
      <c r="E339" s="6"/>
      <c r="F339" s="24"/>
      <c r="G339" s="24"/>
      <c r="H339" s="24"/>
      <c r="I339" s="24"/>
      <c r="J339" s="40"/>
      <c r="K339" s="24"/>
      <c r="L339" s="24"/>
      <c r="M339" s="24"/>
      <c r="N339" s="40"/>
      <c r="O339" s="24"/>
      <c r="P339" s="24"/>
      <c r="Q339" s="24"/>
      <c r="R339" s="24"/>
      <c r="S339" s="24"/>
      <c r="T339" s="24"/>
      <c r="U339" s="24"/>
      <c r="W339" s="44">
        <f t="shared" si="126"/>
        <v>0</v>
      </c>
      <c r="X339" s="44">
        <f t="shared" si="127"/>
        <v>0</v>
      </c>
    </row>
    <row r="340" spans="2:24" x14ac:dyDescent="0.25">
      <c r="B340" s="6">
        <v>551</v>
      </c>
      <c r="C340" s="6" t="s">
        <v>95</v>
      </c>
      <c r="D340" s="47" t="str">
        <f>INDEX(classify,$E340,'Function-Classif'!D$1)</f>
        <v>PROD</v>
      </c>
      <c r="E340" s="6">
        <v>2</v>
      </c>
      <c r="F340" s="24">
        <v>201321.65433513024</v>
      </c>
      <c r="G340" s="47">
        <f>INDEX(classify,$E340,'Function-Classif'!G$1)*$F340</f>
        <v>201321.65433513024</v>
      </c>
      <c r="H340" s="47">
        <f>INDEX(classify,$E340,'Function-Classif'!H$1)*$F340</f>
        <v>0</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43">+G340+K340+O340</f>
        <v>201321.65433513024</v>
      </c>
      <c r="T340" s="24">
        <f t="shared" ref="T340:T343" si="144">+H340+L340+P340</f>
        <v>0</v>
      </c>
      <c r="U340" s="24">
        <f t="shared" ref="U340:U343" si="145">+I340+M340+Q340</f>
        <v>0</v>
      </c>
      <c r="W340" s="44">
        <f t="shared" si="126"/>
        <v>0</v>
      </c>
      <c r="X340" s="44">
        <f t="shared" si="127"/>
        <v>0</v>
      </c>
    </row>
    <row r="341" spans="2:24" x14ac:dyDescent="0.25">
      <c r="B341" s="6">
        <v>552</v>
      </c>
      <c r="C341" s="6" t="s">
        <v>96</v>
      </c>
      <c r="D341" s="6"/>
      <c r="E341" s="6"/>
      <c r="F341" s="24">
        <v>0</v>
      </c>
      <c r="G341" s="24"/>
      <c r="H341" s="24"/>
      <c r="I341" s="24"/>
      <c r="J341" s="40"/>
      <c r="K341" s="24"/>
      <c r="L341" s="24"/>
      <c r="M341" s="24"/>
      <c r="N341" s="40"/>
      <c r="O341" s="24"/>
      <c r="P341" s="24"/>
      <c r="Q341" s="24"/>
      <c r="R341" s="24"/>
      <c r="S341" s="24">
        <f t="shared" si="143"/>
        <v>0</v>
      </c>
      <c r="T341" s="24">
        <f t="shared" si="144"/>
        <v>0</v>
      </c>
      <c r="U341" s="24">
        <f t="shared" si="145"/>
        <v>0</v>
      </c>
      <c r="W341" s="44">
        <f t="shared" ref="W341:W404" si="146">SUM(G341:Q341)-F341</f>
        <v>0</v>
      </c>
      <c r="X341" s="44">
        <f t="shared" ref="X341:X404" si="147">SUM(S341:U341)-F341</f>
        <v>0</v>
      </c>
    </row>
    <row r="342" spans="2:24" x14ac:dyDescent="0.25">
      <c r="B342" s="6">
        <v>553</v>
      </c>
      <c r="C342" s="6" t="s">
        <v>117</v>
      </c>
      <c r="D342" s="47" t="str">
        <f>INDEX(classify,$E342,'Function-Classif'!D$1)</f>
        <v>PROD</v>
      </c>
      <c r="E342" s="6">
        <v>2</v>
      </c>
      <c r="F342" s="24">
        <v>1017670.1209554366</v>
      </c>
      <c r="G342" s="47">
        <f>INDEX(classify,$E342,'Function-Classif'!G$1)*$F342</f>
        <v>1017670.1209554366</v>
      </c>
      <c r="H342" s="47">
        <f>INDEX(classify,$E342,'Function-Classif'!H$1)*$F342</f>
        <v>0</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43"/>
        <v>1017670.1209554366</v>
      </c>
      <c r="T342" s="24">
        <f t="shared" si="144"/>
        <v>0</v>
      </c>
      <c r="U342" s="24">
        <f t="shared" si="145"/>
        <v>0</v>
      </c>
      <c r="W342" s="44">
        <f t="shared" si="146"/>
        <v>0</v>
      </c>
      <c r="X342" s="44">
        <f t="shared" si="147"/>
        <v>0</v>
      </c>
    </row>
    <row r="343" spans="2:24" x14ac:dyDescent="0.25">
      <c r="B343" s="30">
        <v>554</v>
      </c>
      <c r="C343" s="30" t="s">
        <v>118</v>
      </c>
      <c r="D343" s="65" t="str">
        <f>INDEX(classify,$E343,'Function-Classif'!D$1)</f>
        <v>PROD</v>
      </c>
      <c r="E343" s="30">
        <v>2</v>
      </c>
      <c r="F343" s="41">
        <v>1600551.1800908926</v>
      </c>
      <c r="G343" s="65">
        <f>INDEX(classify,$E343,'Function-Classif'!G$1)*$F343</f>
        <v>1600551.1800908926</v>
      </c>
      <c r="H343" s="65">
        <f>INDEX(classify,$E343,'Function-Classif'!H$1)*$F343</f>
        <v>0</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43"/>
        <v>1600551.1800908926</v>
      </c>
      <c r="T343" s="41">
        <f t="shared" si="144"/>
        <v>0</v>
      </c>
      <c r="U343" s="41">
        <f t="shared" si="145"/>
        <v>0</v>
      </c>
      <c r="W343" s="44">
        <f t="shared" si="146"/>
        <v>0</v>
      </c>
      <c r="X343" s="44">
        <f t="shared" si="147"/>
        <v>0</v>
      </c>
    </row>
    <row r="344" spans="2:24" x14ac:dyDescent="0.25">
      <c r="B344" s="6"/>
      <c r="C344" s="6" t="s">
        <v>119</v>
      </c>
      <c r="D344" s="6"/>
      <c r="E344" s="6"/>
      <c r="F344" s="24">
        <f>SUM(F340:F343)</f>
        <v>2819542.9553814596</v>
      </c>
      <c r="G344" s="24">
        <f>SUM(G340:G343)</f>
        <v>2819542.9553814596</v>
      </c>
      <c r="H344" s="24">
        <f>SUM(H340:H343)</f>
        <v>0</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2819542.9553814596</v>
      </c>
      <c r="T344" s="24">
        <f>SUM(T340:T343)</f>
        <v>0</v>
      </c>
      <c r="U344" s="24">
        <f>SUM(U340:U343)</f>
        <v>0</v>
      </c>
      <c r="W344" s="44">
        <f t="shared" si="146"/>
        <v>0</v>
      </c>
      <c r="X344" s="44">
        <f t="shared" si="147"/>
        <v>0</v>
      </c>
    </row>
    <row r="345" spans="2:24" x14ac:dyDescent="0.25">
      <c r="B345" s="30"/>
      <c r="C345" s="30"/>
      <c r="D345" s="30"/>
      <c r="E345" s="30"/>
      <c r="F345" s="31"/>
      <c r="G345" s="41"/>
      <c r="H345" s="41"/>
      <c r="I345" s="41"/>
      <c r="J345" s="41"/>
      <c r="K345" s="41"/>
      <c r="L345" s="41"/>
      <c r="M345" s="41"/>
      <c r="N345" s="41"/>
      <c r="O345" s="41"/>
      <c r="P345" s="41"/>
      <c r="Q345" s="41"/>
      <c r="R345" s="41"/>
      <c r="S345" s="41"/>
      <c r="T345" s="41"/>
      <c r="U345" s="41"/>
      <c r="W345" s="44">
        <f t="shared" si="146"/>
        <v>0</v>
      </c>
      <c r="X345" s="44">
        <f t="shared" si="147"/>
        <v>0</v>
      </c>
    </row>
    <row r="346" spans="2:24" x14ac:dyDescent="0.25">
      <c r="B346" s="6"/>
      <c r="C346" s="6" t="s">
        <v>120</v>
      </c>
      <c r="D346" s="6"/>
      <c r="E346" s="6"/>
      <c r="F346" s="24">
        <f>F344+F337</f>
        <v>5657622.9702340541</v>
      </c>
      <c r="G346" s="24">
        <f>G344+G337</f>
        <v>5657622.9702340541</v>
      </c>
      <c r="H346" s="24">
        <f>H344+H337</f>
        <v>0</v>
      </c>
      <c r="I346" s="24">
        <f>I344+I337</f>
        <v>0</v>
      </c>
      <c r="J346" s="24"/>
      <c r="K346" s="24">
        <f>K344+K337</f>
        <v>0</v>
      </c>
      <c r="L346" s="24">
        <f>L344+L337</f>
        <v>0</v>
      </c>
      <c r="M346" s="24">
        <f>M344+M337</f>
        <v>0</v>
      </c>
      <c r="N346" s="24"/>
      <c r="O346" s="24">
        <f>O344+O337</f>
        <v>0</v>
      </c>
      <c r="P346" s="24">
        <f>P344+P337</f>
        <v>0</v>
      </c>
      <c r="Q346" s="24">
        <f>Q344+Q337</f>
        <v>0</v>
      </c>
      <c r="R346" s="24"/>
      <c r="S346" s="24">
        <f>S344+S337</f>
        <v>5657622.9702340541</v>
      </c>
      <c r="T346" s="24">
        <f>T344+T337</f>
        <v>0</v>
      </c>
      <c r="U346" s="24">
        <f>U344+U337</f>
        <v>0</v>
      </c>
      <c r="W346" s="44">
        <f t="shared" si="146"/>
        <v>0</v>
      </c>
      <c r="X346" s="44">
        <f t="shared" si="147"/>
        <v>0</v>
      </c>
    </row>
    <row r="347" spans="2:24" x14ac:dyDescent="0.25">
      <c r="B347" s="30"/>
      <c r="C347" s="30"/>
      <c r="D347" s="30"/>
      <c r="E347" s="30"/>
      <c r="F347" s="31"/>
      <c r="G347" s="41"/>
      <c r="H347" s="41"/>
      <c r="I347" s="41"/>
      <c r="J347" s="41"/>
      <c r="K347" s="41"/>
      <c r="L347" s="41"/>
      <c r="M347" s="41"/>
      <c r="N347" s="41"/>
      <c r="O347" s="41"/>
      <c r="P347" s="41"/>
      <c r="Q347" s="41"/>
      <c r="R347" s="41"/>
      <c r="S347" s="41"/>
      <c r="T347" s="41"/>
      <c r="U347" s="41"/>
      <c r="W347" s="44">
        <f t="shared" si="146"/>
        <v>0</v>
      </c>
      <c r="X347" s="44">
        <f t="shared" si="147"/>
        <v>0</v>
      </c>
    </row>
    <row r="348" spans="2:24" x14ac:dyDescent="0.25">
      <c r="B348" s="6"/>
      <c r="C348" s="6" t="s">
        <v>200</v>
      </c>
      <c r="D348" s="6"/>
      <c r="E348" s="6"/>
      <c r="F348" s="24">
        <f>F346+F329+F310</f>
        <v>52761815.924879849</v>
      </c>
      <c r="G348" s="24">
        <f>G346+G329+G310</f>
        <v>29978551.19568152</v>
      </c>
      <c r="H348" s="24">
        <f>H346+H329+H310</f>
        <v>22783264.729198322</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29978551.19568152</v>
      </c>
      <c r="T348" s="24">
        <f>T346+T329+T310</f>
        <v>22783264.729198322</v>
      </c>
      <c r="U348" s="24">
        <f>U346+U329+U310</f>
        <v>0</v>
      </c>
      <c r="W348" s="44">
        <f t="shared" si="146"/>
        <v>0</v>
      </c>
      <c r="X348" s="44">
        <f t="shared" si="147"/>
        <v>0</v>
      </c>
    </row>
    <row r="349" spans="2:24" x14ac:dyDescent="0.25">
      <c r="B349" s="7"/>
      <c r="C349" s="6"/>
      <c r="D349" s="6"/>
      <c r="E349" s="6"/>
      <c r="F349" s="24"/>
      <c r="G349" s="24"/>
      <c r="H349" s="24"/>
      <c r="I349" s="24"/>
      <c r="J349" s="40"/>
      <c r="K349" s="24"/>
      <c r="L349" s="24"/>
      <c r="M349" s="24"/>
      <c r="N349" s="40"/>
      <c r="O349" s="24"/>
      <c r="P349" s="24"/>
      <c r="Q349" s="24"/>
      <c r="R349" s="24"/>
      <c r="S349" s="24"/>
      <c r="T349" s="24"/>
      <c r="U349" s="24"/>
      <c r="W349" s="44">
        <f t="shared" si="146"/>
        <v>0</v>
      </c>
      <c r="X349" s="44">
        <f t="shared" si="147"/>
        <v>0</v>
      </c>
    </row>
    <row r="350" spans="2:24" x14ac:dyDescent="0.25">
      <c r="B350" s="9" t="s">
        <v>247</v>
      </c>
      <c r="C350" s="6"/>
      <c r="D350" s="6"/>
      <c r="E350" s="6"/>
      <c r="F350" s="24"/>
      <c r="G350" s="24"/>
      <c r="H350" s="24"/>
      <c r="I350" s="24"/>
      <c r="J350" s="40"/>
      <c r="K350" s="24"/>
      <c r="L350" s="24"/>
      <c r="M350" s="24"/>
      <c r="N350" s="40"/>
      <c r="O350" s="24"/>
      <c r="P350" s="24"/>
      <c r="Q350" s="24"/>
      <c r="R350" s="24"/>
      <c r="S350" s="24"/>
      <c r="T350" s="24"/>
      <c r="U350" s="24"/>
      <c r="W350" s="44">
        <f t="shared" si="146"/>
        <v>0</v>
      </c>
      <c r="X350" s="44">
        <f t="shared" si="147"/>
        <v>0</v>
      </c>
    </row>
    <row r="351" spans="2:24" x14ac:dyDescent="0.25">
      <c r="B351" s="6">
        <v>555</v>
      </c>
      <c r="C351" s="6" t="s">
        <v>123</v>
      </c>
      <c r="D351" s="6"/>
      <c r="E351" s="6"/>
      <c r="F351" s="24">
        <v>0</v>
      </c>
      <c r="G351" s="24"/>
      <c r="H351" s="24"/>
      <c r="I351" s="24"/>
      <c r="J351" s="40"/>
      <c r="K351" s="24"/>
      <c r="L351" s="24"/>
      <c r="M351" s="24"/>
      <c r="N351" s="40"/>
      <c r="O351" s="24"/>
      <c r="P351" s="24"/>
      <c r="Q351" s="24"/>
      <c r="R351" s="24"/>
      <c r="S351" s="24">
        <f t="shared" ref="S351:S353" si="148">+G351+K351+O351</f>
        <v>0</v>
      </c>
      <c r="T351" s="24">
        <f t="shared" ref="T351:T353" si="149">+H351+L351+P351</f>
        <v>0</v>
      </c>
      <c r="U351" s="24">
        <f t="shared" ref="U351:U353" si="150">+I351+M351+Q351</f>
        <v>0</v>
      </c>
      <c r="W351" s="44">
        <f t="shared" si="146"/>
        <v>0</v>
      </c>
      <c r="X351" s="44">
        <f t="shared" si="147"/>
        <v>0</v>
      </c>
    </row>
    <row r="352" spans="2:24" x14ac:dyDescent="0.25">
      <c r="B352" s="6">
        <v>556</v>
      </c>
      <c r="C352" s="6" t="s">
        <v>127</v>
      </c>
      <c r="D352" s="47" t="str">
        <f>INDEX(classify,$E352,'Function-Classif'!D$1)</f>
        <v>PROD</v>
      </c>
      <c r="E352" s="6">
        <v>2</v>
      </c>
      <c r="F352" s="24">
        <v>1829188.5454651404</v>
      </c>
      <c r="G352" s="47">
        <f>INDEX(classify,$E352,'Function-Classif'!G$1)*$F352</f>
        <v>1829188.5454651404</v>
      </c>
      <c r="H352" s="47">
        <f>INDEX(classify,$E352,'Function-Classif'!H$1)*$F352</f>
        <v>0</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8"/>
        <v>1829188.5454651404</v>
      </c>
      <c r="T352" s="24">
        <f t="shared" si="149"/>
        <v>0</v>
      </c>
      <c r="U352" s="24">
        <f t="shared" si="150"/>
        <v>0</v>
      </c>
      <c r="W352" s="44">
        <f t="shared" si="146"/>
        <v>0</v>
      </c>
      <c r="X352" s="44">
        <f t="shared" si="147"/>
        <v>0</v>
      </c>
    </row>
    <row r="353" spans="2:24" x14ac:dyDescent="0.25">
      <c r="B353" s="30">
        <v>557</v>
      </c>
      <c r="C353" s="30" t="s">
        <v>128</v>
      </c>
      <c r="D353" s="30"/>
      <c r="E353" s="30"/>
      <c r="F353" s="41">
        <v>0</v>
      </c>
      <c r="G353" s="41"/>
      <c r="H353" s="41"/>
      <c r="I353" s="41"/>
      <c r="J353" s="41"/>
      <c r="K353" s="41"/>
      <c r="L353" s="41"/>
      <c r="M353" s="41"/>
      <c r="N353" s="41"/>
      <c r="O353" s="41"/>
      <c r="P353" s="41"/>
      <c r="Q353" s="41"/>
      <c r="R353" s="41"/>
      <c r="S353" s="41">
        <f t="shared" si="148"/>
        <v>0</v>
      </c>
      <c r="T353" s="41">
        <f t="shared" si="149"/>
        <v>0</v>
      </c>
      <c r="U353" s="41">
        <f t="shared" si="150"/>
        <v>0</v>
      </c>
      <c r="W353" s="44">
        <f t="shared" si="146"/>
        <v>0</v>
      </c>
      <c r="X353" s="44">
        <f t="shared" si="147"/>
        <v>0</v>
      </c>
    </row>
    <row r="354" spans="2:24" x14ac:dyDescent="0.25">
      <c r="B354" s="6"/>
      <c r="C354" s="6" t="s">
        <v>201</v>
      </c>
      <c r="D354" s="6"/>
      <c r="E354" s="6"/>
      <c r="F354" s="24">
        <f>SUM(F351:F353)</f>
        <v>1829188.5454651404</v>
      </c>
      <c r="G354" s="24">
        <f>SUM(G351:G353)</f>
        <v>1829188.5454651404</v>
      </c>
      <c r="H354" s="24">
        <f>SUM(H351:H353)</f>
        <v>0</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1829188.5454651404</v>
      </c>
      <c r="T354" s="24">
        <f>SUM(T351:T353)</f>
        <v>0</v>
      </c>
      <c r="U354" s="24">
        <f>SUM(U351:U353)</f>
        <v>0</v>
      </c>
      <c r="W354" s="44">
        <f t="shared" si="146"/>
        <v>0</v>
      </c>
      <c r="X354" s="44">
        <f t="shared" si="147"/>
        <v>0</v>
      </c>
    </row>
    <row r="355" spans="2:24" x14ac:dyDescent="0.25">
      <c r="B355" s="6"/>
      <c r="C355" s="6"/>
      <c r="D355" s="6"/>
      <c r="E355" s="6"/>
      <c r="F355" s="24"/>
      <c r="G355" s="24"/>
      <c r="H355" s="24"/>
      <c r="I355" s="24"/>
      <c r="J355" s="40"/>
      <c r="K355" s="24"/>
      <c r="L355" s="24"/>
      <c r="M355" s="24"/>
      <c r="N355" s="40"/>
      <c r="O355" s="24"/>
      <c r="P355" s="24"/>
      <c r="Q355" s="24"/>
      <c r="R355" s="24"/>
      <c r="S355" s="24"/>
      <c r="T355" s="24"/>
      <c r="U355" s="24"/>
      <c r="W355" s="44">
        <f t="shared" si="146"/>
        <v>0</v>
      </c>
      <c r="X355" s="44">
        <f t="shared" si="147"/>
        <v>0</v>
      </c>
    </row>
    <row r="356" spans="2:24" x14ac:dyDescent="0.25">
      <c r="B356" s="9" t="s">
        <v>202</v>
      </c>
      <c r="C356" s="6"/>
      <c r="D356" s="6"/>
      <c r="E356" s="6"/>
      <c r="F356" s="24"/>
      <c r="G356" s="24"/>
      <c r="H356" s="24"/>
      <c r="I356" s="24"/>
      <c r="J356" s="40"/>
      <c r="K356" s="24"/>
      <c r="L356" s="24"/>
      <c r="M356" s="24"/>
      <c r="N356" s="40"/>
      <c r="O356" s="24"/>
      <c r="P356" s="24"/>
      <c r="Q356" s="24"/>
      <c r="R356" s="24"/>
      <c r="S356" s="24"/>
      <c r="T356" s="24"/>
      <c r="U356" s="24"/>
      <c r="W356" s="44">
        <f t="shared" si="146"/>
        <v>0</v>
      </c>
      <c r="X356" s="44">
        <f t="shared" si="147"/>
        <v>0</v>
      </c>
    </row>
    <row r="357" spans="2:24" x14ac:dyDescent="0.25">
      <c r="B357" s="6">
        <v>560</v>
      </c>
      <c r="C357" s="6" t="s">
        <v>132</v>
      </c>
      <c r="D357" s="6"/>
      <c r="E357" s="6" t="s">
        <v>251</v>
      </c>
      <c r="F357" s="24">
        <v>1648654.4511149053</v>
      </c>
      <c r="G357" s="24"/>
      <c r="H357" s="24"/>
      <c r="I357" s="24"/>
      <c r="J357" s="40"/>
      <c r="K357" s="24">
        <f>F357</f>
        <v>1648654.4511149053</v>
      </c>
      <c r="L357" s="24"/>
      <c r="M357" s="24"/>
      <c r="N357" s="40"/>
      <c r="O357" s="24"/>
      <c r="P357" s="24"/>
      <c r="Q357" s="24"/>
      <c r="R357" s="24"/>
      <c r="S357" s="24">
        <f t="shared" ref="S357:S366" si="151">+G357+K357+O357</f>
        <v>1648654.4511149053</v>
      </c>
      <c r="T357" s="24">
        <f t="shared" ref="T357:T366" si="152">+H357+L357+P357</f>
        <v>0</v>
      </c>
      <c r="U357" s="24">
        <f t="shared" ref="U357:U366" si="153">+I357+M357+Q357</f>
        <v>0</v>
      </c>
      <c r="W357" s="44">
        <f t="shared" si="146"/>
        <v>0</v>
      </c>
      <c r="X357" s="44">
        <f t="shared" si="147"/>
        <v>0</v>
      </c>
    </row>
    <row r="358" spans="2:24" x14ac:dyDescent="0.25">
      <c r="B358" s="6">
        <v>561</v>
      </c>
      <c r="C358" s="6" t="s">
        <v>133</v>
      </c>
      <c r="D358" s="6"/>
      <c r="E358" s="6" t="s">
        <v>251</v>
      </c>
      <c r="F358" s="24">
        <v>3065460.3901622416</v>
      </c>
      <c r="G358" s="24"/>
      <c r="H358" s="24"/>
      <c r="I358" s="24"/>
      <c r="J358" s="40"/>
      <c r="K358" s="24">
        <f>F358</f>
        <v>3065460.3901622416</v>
      </c>
      <c r="L358" s="24"/>
      <c r="M358" s="24"/>
      <c r="N358" s="40"/>
      <c r="O358" s="24"/>
      <c r="P358" s="24"/>
      <c r="Q358" s="24"/>
      <c r="R358" s="24"/>
      <c r="S358" s="24">
        <f t="shared" si="151"/>
        <v>3065460.3901622416</v>
      </c>
      <c r="T358" s="24">
        <f t="shared" si="152"/>
        <v>0</v>
      </c>
      <c r="U358" s="24">
        <f t="shared" si="153"/>
        <v>0</v>
      </c>
      <c r="W358" s="44">
        <f t="shared" si="146"/>
        <v>0</v>
      </c>
      <c r="X358" s="44">
        <f t="shared" si="147"/>
        <v>0</v>
      </c>
    </row>
    <row r="359" spans="2:24" x14ac:dyDescent="0.25">
      <c r="B359" s="6">
        <v>562</v>
      </c>
      <c r="C359" s="6" t="s">
        <v>134</v>
      </c>
      <c r="D359" s="6"/>
      <c r="E359" s="6" t="s">
        <v>251</v>
      </c>
      <c r="F359" s="24">
        <v>505134.89586892055</v>
      </c>
      <c r="G359" s="24"/>
      <c r="H359" s="24"/>
      <c r="I359" s="24"/>
      <c r="J359" s="40"/>
      <c r="K359" s="24">
        <f>F359</f>
        <v>505134.89586892055</v>
      </c>
      <c r="L359" s="24"/>
      <c r="M359" s="24"/>
      <c r="N359" s="40"/>
      <c r="O359" s="24"/>
      <c r="P359" s="24"/>
      <c r="Q359" s="24"/>
      <c r="R359" s="24"/>
      <c r="S359" s="24">
        <f t="shared" si="151"/>
        <v>505134.89586892055</v>
      </c>
      <c r="T359" s="24">
        <f t="shared" si="152"/>
        <v>0</v>
      </c>
      <c r="U359" s="24">
        <f t="shared" si="153"/>
        <v>0</v>
      </c>
      <c r="W359" s="44">
        <f t="shared" si="146"/>
        <v>0</v>
      </c>
      <c r="X359" s="44">
        <f t="shared" si="147"/>
        <v>0</v>
      </c>
    </row>
    <row r="360" spans="2:24" x14ac:dyDescent="0.25">
      <c r="B360" s="6">
        <v>563</v>
      </c>
      <c r="C360" s="6" t="s">
        <v>135</v>
      </c>
      <c r="D360" s="6"/>
      <c r="E360" s="6"/>
      <c r="F360" s="24">
        <v>0</v>
      </c>
      <c r="G360" s="24"/>
      <c r="H360" s="24"/>
      <c r="I360" s="24"/>
      <c r="J360" s="40"/>
      <c r="K360" s="24"/>
      <c r="L360" s="24"/>
      <c r="M360" s="24"/>
      <c r="N360" s="40"/>
      <c r="O360" s="24"/>
      <c r="P360" s="24"/>
      <c r="Q360" s="24"/>
      <c r="R360" s="24"/>
      <c r="S360" s="24">
        <f t="shared" si="151"/>
        <v>0</v>
      </c>
      <c r="T360" s="24">
        <f t="shared" si="152"/>
        <v>0</v>
      </c>
      <c r="U360" s="24">
        <f t="shared" si="153"/>
        <v>0</v>
      </c>
      <c r="W360" s="44">
        <f t="shared" si="146"/>
        <v>0</v>
      </c>
      <c r="X360" s="44">
        <f t="shared" si="147"/>
        <v>0</v>
      </c>
    </row>
    <row r="361" spans="2:24" x14ac:dyDescent="0.25">
      <c r="B361" s="6">
        <v>566</v>
      </c>
      <c r="C361" s="6" t="s">
        <v>137</v>
      </c>
      <c r="D361" s="6"/>
      <c r="E361" s="6" t="s">
        <v>251</v>
      </c>
      <c r="F361" s="24">
        <v>118041.54258528871</v>
      </c>
      <c r="G361" s="24"/>
      <c r="H361" s="24"/>
      <c r="I361" s="24"/>
      <c r="J361" s="40"/>
      <c r="K361" s="24">
        <f>F361</f>
        <v>118041.54258528871</v>
      </c>
      <c r="L361" s="24"/>
      <c r="M361" s="24"/>
      <c r="N361" s="40"/>
      <c r="O361" s="24"/>
      <c r="P361" s="24"/>
      <c r="Q361" s="24"/>
      <c r="R361" s="24"/>
      <c r="S361" s="24">
        <f t="shared" si="151"/>
        <v>118041.54258528871</v>
      </c>
      <c r="T361" s="24">
        <f t="shared" si="152"/>
        <v>0</v>
      </c>
      <c r="U361" s="24">
        <f t="shared" si="153"/>
        <v>0</v>
      </c>
      <c r="W361" s="44">
        <f t="shared" si="146"/>
        <v>0</v>
      </c>
      <c r="X361" s="44">
        <f t="shared" si="147"/>
        <v>0</v>
      </c>
    </row>
    <row r="362" spans="2:24" x14ac:dyDescent="0.25">
      <c r="B362" s="6">
        <v>568</v>
      </c>
      <c r="C362" s="6" t="s">
        <v>138</v>
      </c>
      <c r="D362" s="6"/>
      <c r="E362" s="6" t="s">
        <v>251</v>
      </c>
      <c r="F362" s="24">
        <v>0</v>
      </c>
      <c r="G362" s="24"/>
      <c r="H362" s="24"/>
      <c r="I362" s="24"/>
      <c r="J362" s="40"/>
      <c r="K362" s="24"/>
      <c r="L362" s="24"/>
      <c r="M362" s="24"/>
      <c r="N362" s="40"/>
      <c r="O362" s="24"/>
      <c r="P362" s="24"/>
      <c r="Q362" s="24"/>
      <c r="R362" s="24"/>
      <c r="S362" s="24">
        <f t="shared" si="151"/>
        <v>0</v>
      </c>
      <c r="T362" s="24">
        <f t="shared" si="152"/>
        <v>0</v>
      </c>
      <c r="U362" s="24">
        <f t="shared" si="153"/>
        <v>0</v>
      </c>
      <c r="W362" s="44">
        <f t="shared" si="146"/>
        <v>0</v>
      </c>
      <c r="X362" s="44">
        <f t="shared" si="147"/>
        <v>0</v>
      </c>
    </row>
    <row r="363" spans="2:24" x14ac:dyDescent="0.25">
      <c r="B363" s="6">
        <v>570</v>
      </c>
      <c r="C363" s="6" t="s">
        <v>140</v>
      </c>
      <c r="D363" s="6"/>
      <c r="E363" s="6" t="s">
        <v>251</v>
      </c>
      <c r="F363" s="24">
        <v>937915.11876465706</v>
      </c>
      <c r="G363" s="24"/>
      <c r="H363" s="24"/>
      <c r="I363" s="24"/>
      <c r="J363" s="40"/>
      <c r="K363" s="24">
        <f>F363</f>
        <v>937915.11876465706</v>
      </c>
      <c r="L363" s="24"/>
      <c r="M363" s="24"/>
      <c r="N363" s="40"/>
      <c r="O363" s="24"/>
      <c r="P363" s="24"/>
      <c r="Q363" s="24"/>
      <c r="R363" s="24"/>
      <c r="S363" s="24">
        <f t="shared" si="151"/>
        <v>937915.11876465706</v>
      </c>
      <c r="T363" s="24">
        <f t="shared" si="152"/>
        <v>0</v>
      </c>
      <c r="U363" s="24">
        <f t="shared" si="153"/>
        <v>0</v>
      </c>
      <c r="W363" s="44">
        <f t="shared" si="146"/>
        <v>0</v>
      </c>
      <c r="X363" s="44">
        <f t="shared" si="147"/>
        <v>0</v>
      </c>
    </row>
    <row r="364" spans="2:24" x14ac:dyDescent="0.25">
      <c r="B364" s="6">
        <v>571</v>
      </c>
      <c r="C364" s="6" t="s">
        <v>141</v>
      </c>
      <c r="D364" s="6"/>
      <c r="E364" s="6" t="s">
        <v>251</v>
      </c>
      <c r="F364" s="24">
        <v>466792.94153682649</v>
      </c>
      <c r="G364" s="24"/>
      <c r="H364" s="24"/>
      <c r="I364" s="24"/>
      <c r="J364" s="40"/>
      <c r="K364" s="24">
        <f>F364</f>
        <v>466792.94153682649</v>
      </c>
      <c r="L364" s="24"/>
      <c r="M364" s="24"/>
      <c r="N364" s="40"/>
      <c r="O364" s="24"/>
      <c r="P364" s="24"/>
      <c r="Q364" s="24"/>
      <c r="R364" s="24"/>
      <c r="S364" s="24">
        <f t="shared" si="151"/>
        <v>466792.94153682649</v>
      </c>
      <c r="T364" s="24">
        <f t="shared" si="152"/>
        <v>0</v>
      </c>
      <c r="U364" s="24">
        <f t="shared" si="153"/>
        <v>0</v>
      </c>
      <c r="W364" s="44">
        <f t="shared" si="146"/>
        <v>0</v>
      </c>
      <c r="X364" s="44">
        <f t="shared" si="147"/>
        <v>0</v>
      </c>
    </row>
    <row r="365" spans="2:24" x14ac:dyDescent="0.25">
      <c r="B365" s="6">
        <v>572</v>
      </c>
      <c r="C365" s="6" t="s">
        <v>142</v>
      </c>
      <c r="D365" s="6"/>
      <c r="E365" s="6"/>
      <c r="F365" s="24">
        <v>0</v>
      </c>
      <c r="G365" s="24"/>
      <c r="H365" s="24"/>
      <c r="I365" s="24"/>
      <c r="J365" s="40"/>
      <c r="K365" s="24"/>
      <c r="L365" s="24"/>
      <c r="M365" s="24"/>
      <c r="N365" s="40"/>
      <c r="O365" s="24"/>
      <c r="P365" s="24"/>
      <c r="Q365" s="24"/>
      <c r="R365" s="24"/>
      <c r="S365" s="24">
        <f t="shared" si="151"/>
        <v>0</v>
      </c>
      <c r="T365" s="24">
        <f t="shared" si="152"/>
        <v>0</v>
      </c>
      <c r="U365" s="24">
        <f t="shared" si="153"/>
        <v>0</v>
      </c>
      <c r="W365" s="44">
        <f t="shared" si="146"/>
        <v>0</v>
      </c>
      <c r="X365" s="44">
        <f t="shared" si="147"/>
        <v>0</v>
      </c>
    </row>
    <row r="366" spans="2:24" x14ac:dyDescent="0.25">
      <c r="B366" s="30">
        <v>573</v>
      </c>
      <c r="C366" s="30" t="s">
        <v>143</v>
      </c>
      <c r="D366" s="30"/>
      <c r="E366" s="30"/>
      <c r="F366" s="41">
        <v>0</v>
      </c>
      <c r="G366" s="41"/>
      <c r="H366" s="41"/>
      <c r="I366" s="41"/>
      <c r="J366" s="41"/>
      <c r="K366" s="41"/>
      <c r="L366" s="41"/>
      <c r="M366" s="41"/>
      <c r="N366" s="41"/>
      <c r="O366" s="41"/>
      <c r="P366" s="41"/>
      <c r="Q366" s="41"/>
      <c r="R366" s="41"/>
      <c r="S366" s="41">
        <f t="shared" si="151"/>
        <v>0</v>
      </c>
      <c r="T366" s="41">
        <f t="shared" si="152"/>
        <v>0</v>
      </c>
      <c r="U366" s="41">
        <f t="shared" si="153"/>
        <v>0</v>
      </c>
      <c r="W366" s="44">
        <f t="shared" si="146"/>
        <v>0</v>
      </c>
      <c r="X366" s="44">
        <f t="shared" si="147"/>
        <v>0</v>
      </c>
    </row>
    <row r="367" spans="2:24" x14ac:dyDescent="0.2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6"/>
        <v>0</v>
      </c>
      <c r="X367" s="44">
        <f t="shared" si="147"/>
        <v>0</v>
      </c>
    </row>
    <row r="368" spans="2:24" x14ac:dyDescent="0.25">
      <c r="B368" s="6"/>
      <c r="C368" s="6"/>
      <c r="D368" s="6"/>
      <c r="E368" s="6"/>
      <c r="F368" s="24"/>
      <c r="G368" s="24"/>
      <c r="H368" s="24"/>
      <c r="I368" s="24"/>
      <c r="J368" s="40"/>
      <c r="K368" s="24"/>
      <c r="L368" s="24"/>
      <c r="M368" s="24"/>
      <c r="N368" s="40"/>
      <c r="O368" s="24"/>
      <c r="P368" s="24"/>
      <c r="Q368" s="24"/>
      <c r="R368" s="24"/>
      <c r="S368" s="24"/>
      <c r="T368" s="24"/>
      <c r="U368" s="24"/>
      <c r="W368" s="44">
        <f t="shared" si="146"/>
        <v>0</v>
      </c>
      <c r="X368" s="44">
        <f t="shared" si="147"/>
        <v>0</v>
      </c>
    </row>
    <row r="369" spans="2:24" x14ac:dyDescent="0.25">
      <c r="B369" s="9" t="s">
        <v>204</v>
      </c>
      <c r="C369" s="6"/>
      <c r="D369" s="6"/>
      <c r="E369" s="6"/>
      <c r="F369" s="24"/>
      <c r="G369" s="24"/>
      <c r="H369" s="24"/>
      <c r="I369" s="24"/>
      <c r="J369" s="40"/>
      <c r="K369" s="24"/>
      <c r="L369" s="24"/>
      <c r="M369" s="24"/>
      <c r="N369" s="40"/>
      <c r="O369" s="24"/>
      <c r="P369" s="24"/>
      <c r="Q369" s="24"/>
      <c r="R369" s="24"/>
      <c r="S369" s="24"/>
      <c r="T369" s="24"/>
      <c r="U369" s="24"/>
      <c r="W369" s="44">
        <f t="shared" si="146"/>
        <v>0</v>
      </c>
      <c r="X369" s="44">
        <f t="shared" si="147"/>
        <v>0</v>
      </c>
    </row>
    <row r="370" spans="2:24" x14ac:dyDescent="0.2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301034.15909519797</v>
      </c>
      <c r="P370" s="47">
        <f>INDEX(classify,$E370,'Function-Classif'!P$1)*$F370</f>
        <v>0</v>
      </c>
      <c r="Q370" s="47">
        <f>INDEX(classify,$E370,'Function-Classif'!Q$1)*$F370</f>
        <v>780676.79796715651</v>
      </c>
      <c r="R370" s="24"/>
      <c r="S370" s="24">
        <f t="shared" ref="S370:S380" si="154">+G370+K370+O370</f>
        <v>301034.15909519797</v>
      </c>
      <c r="T370" s="24">
        <f t="shared" ref="T370:T380" si="155">+H370+L370+P370</f>
        <v>0</v>
      </c>
      <c r="U370" s="24">
        <f t="shared" ref="U370:U380" si="156">+I370+M370+Q370</f>
        <v>780676.79796715651</v>
      </c>
      <c r="W370" s="44">
        <f t="shared" si="146"/>
        <v>0</v>
      </c>
      <c r="X370" s="44">
        <f t="shared" si="147"/>
        <v>0</v>
      </c>
    </row>
    <row r="371" spans="2:24" x14ac:dyDescent="0.25">
      <c r="B371" s="6">
        <v>581</v>
      </c>
      <c r="C371" s="6" t="s">
        <v>133</v>
      </c>
      <c r="D371" s="6" t="s">
        <v>268</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54"/>
        <v>342506.27938109287</v>
      </c>
      <c r="T371" s="24">
        <f t="shared" si="155"/>
        <v>0</v>
      </c>
      <c r="U371" s="24">
        <f t="shared" si="156"/>
        <v>0</v>
      </c>
      <c r="W371" s="44">
        <f t="shared" si="146"/>
        <v>0</v>
      </c>
      <c r="X371" s="44">
        <f t="shared" si="147"/>
        <v>0</v>
      </c>
    </row>
    <row r="372" spans="2:24" x14ac:dyDescent="0.25">
      <c r="B372" s="6">
        <v>582</v>
      </c>
      <c r="C372" s="6" t="s">
        <v>134</v>
      </c>
      <c r="D372" s="6" t="s">
        <v>268</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54"/>
        <v>870966.55608474847</v>
      </c>
      <c r="T372" s="24">
        <f t="shared" si="155"/>
        <v>0</v>
      </c>
      <c r="U372" s="24">
        <f t="shared" si="156"/>
        <v>0</v>
      </c>
      <c r="W372" s="44">
        <f t="shared" si="146"/>
        <v>0</v>
      </c>
      <c r="X372" s="44">
        <f t="shared" si="147"/>
        <v>0</v>
      </c>
    </row>
    <row r="373" spans="2:24" x14ac:dyDescent="0.25">
      <c r="B373" s="6">
        <v>583</v>
      </c>
      <c r="C373" s="6" t="s">
        <v>135</v>
      </c>
      <c r="D373" s="6" t="s">
        <v>269</v>
      </c>
      <c r="E373" s="6"/>
      <c r="F373" s="24">
        <v>2170209.0319895069</v>
      </c>
      <c r="G373" s="24">
        <f>(G38+G39+G41+G42)/($F37+$F40)*$F373</f>
        <v>0</v>
      </c>
      <c r="H373" s="24">
        <f t="shared" ref="H373:Q373" si="157">(H38+H39+H41+H42)/($F37+$F40)*$F373</f>
        <v>0</v>
      </c>
      <c r="I373" s="24">
        <f t="shared" si="157"/>
        <v>0</v>
      </c>
      <c r="J373" s="24">
        <f t="shared" si="157"/>
        <v>0</v>
      </c>
      <c r="K373" s="24">
        <f t="shared" si="157"/>
        <v>0</v>
      </c>
      <c r="L373" s="24">
        <f t="shared" si="157"/>
        <v>0</v>
      </c>
      <c r="M373" s="24">
        <f t="shared" si="157"/>
        <v>0</v>
      </c>
      <c r="N373" s="24">
        <f t="shared" si="157"/>
        <v>0</v>
      </c>
      <c r="O373" s="24">
        <f t="shared" si="157"/>
        <v>885662.3059549178</v>
      </c>
      <c r="P373" s="24">
        <f t="shared" si="157"/>
        <v>0</v>
      </c>
      <c r="Q373" s="24">
        <f t="shared" si="157"/>
        <v>1284546.7260345891</v>
      </c>
      <c r="R373" s="24"/>
      <c r="S373" s="24">
        <f t="shared" si="154"/>
        <v>885662.3059549178</v>
      </c>
      <c r="T373" s="24">
        <f t="shared" si="155"/>
        <v>0</v>
      </c>
      <c r="U373" s="24">
        <f t="shared" si="156"/>
        <v>1284546.7260345891</v>
      </c>
      <c r="W373" s="44">
        <f>SUM(G373:Q373)-F373</f>
        <v>0</v>
      </c>
      <c r="X373" s="44">
        <f t="shared" si="147"/>
        <v>0</v>
      </c>
    </row>
    <row r="374" spans="2:24" x14ac:dyDescent="0.25">
      <c r="B374" s="6">
        <v>584</v>
      </c>
      <c r="C374" s="6" t="s">
        <v>148</v>
      </c>
      <c r="D374" s="6"/>
      <c r="E374" s="6"/>
      <c r="F374" s="24">
        <v>0</v>
      </c>
      <c r="G374" s="24"/>
      <c r="H374" s="24"/>
      <c r="I374" s="24"/>
      <c r="J374" s="24"/>
      <c r="K374" s="24"/>
      <c r="L374" s="24"/>
      <c r="M374" s="24"/>
      <c r="N374" s="24"/>
      <c r="O374" s="24"/>
      <c r="P374" s="24"/>
      <c r="Q374" s="24"/>
      <c r="R374" s="24"/>
      <c r="S374" s="24">
        <f t="shared" si="154"/>
        <v>0</v>
      </c>
      <c r="T374" s="24">
        <f t="shared" si="155"/>
        <v>0</v>
      </c>
      <c r="U374" s="24">
        <f t="shared" si="156"/>
        <v>0</v>
      </c>
      <c r="W374" s="44">
        <f t="shared" si="146"/>
        <v>0</v>
      </c>
      <c r="X374" s="44">
        <f t="shared" si="147"/>
        <v>0</v>
      </c>
    </row>
    <row r="375" spans="2:24" x14ac:dyDescent="0.25">
      <c r="B375" s="6">
        <v>585</v>
      </c>
      <c r="C375" s="6" t="s">
        <v>149</v>
      </c>
      <c r="D375" s="6"/>
      <c r="E375" s="6"/>
      <c r="F375" s="24">
        <v>0</v>
      </c>
      <c r="G375" s="24"/>
      <c r="H375" s="24"/>
      <c r="I375" s="24"/>
      <c r="J375" s="24"/>
      <c r="K375" s="24"/>
      <c r="L375" s="24"/>
      <c r="M375" s="24"/>
      <c r="N375" s="24"/>
      <c r="O375" s="24"/>
      <c r="P375" s="24"/>
      <c r="Q375" s="24"/>
      <c r="R375" s="24"/>
      <c r="S375" s="24">
        <f t="shared" si="154"/>
        <v>0</v>
      </c>
      <c r="T375" s="24">
        <f t="shared" si="155"/>
        <v>0</v>
      </c>
      <c r="U375" s="24">
        <f t="shared" si="156"/>
        <v>0</v>
      </c>
      <c r="W375" s="44">
        <f t="shared" si="146"/>
        <v>0</v>
      </c>
      <c r="X375" s="44">
        <f t="shared" si="147"/>
        <v>0</v>
      </c>
    </row>
    <row r="376" spans="2:24" x14ac:dyDescent="0.25">
      <c r="B376" s="6">
        <v>586</v>
      </c>
      <c r="C376" s="6" t="s">
        <v>150</v>
      </c>
      <c r="D376" s="6" t="s">
        <v>270</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54"/>
        <v>0</v>
      </c>
      <c r="T376" s="24">
        <f t="shared" si="155"/>
        <v>0</v>
      </c>
      <c r="U376" s="24">
        <f t="shared" si="156"/>
        <v>5717579.7126991935</v>
      </c>
      <c r="W376" s="44">
        <f t="shared" si="146"/>
        <v>0</v>
      </c>
      <c r="X376" s="44">
        <f t="shared" si="147"/>
        <v>0</v>
      </c>
    </row>
    <row r="377" spans="2:24" x14ac:dyDescent="0.25">
      <c r="B377" s="6">
        <v>586</v>
      </c>
      <c r="C377" s="6" t="s">
        <v>151</v>
      </c>
      <c r="D377" s="6"/>
      <c r="E377" s="6"/>
      <c r="F377" s="24">
        <v>0</v>
      </c>
      <c r="G377" s="24"/>
      <c r="H377" s="24"/>
      <c r="I377" s="24"/>
      <c r="J377" s="40"/>
      <c r="K377" s="24"/>
      <c r="L377" s="24"/>
      <c r="M377" s="24"/>
      <c r="N377" s="40"/>
      <c r="O377" s="24"/>
      <c r="P377" s="24"/>
      <c r="Q377" s="24"/>
      <c r="R377" s="24"/>
      <c r="S377" s="24">
        <f t="shared" si="154"/>
        <v>0</v>
      </c>
      <c r="T377" s="24">
        <f t="shared" si="155"/>
        <v>0</v>
      </c>
      <c r="U377" s="24">
        <f t="shared" si="156"/>
        <v>0</v>
      </c>
      <c r="W377" s="44">
        <f t="shared" si="146"/>
        <v>0</v>
      </c>
      <c r="X377" s="44">
        <f t="shared" si="147"/>
        <v>0</v>
      </c>
    </row>
    <row r="378" spans="2:24" x14ac:dyDescent="0.25">
      <c r="B378" s="6">
        <v>587</v>
      </c>
      <c r="C378" s="6" t="s">
        <v>152</v>
      </c>
      <c r="D378" s="6"/>
      <c r="E378" s="6"/>
      <c r="F378" s="24">
        <v>0</v>
      </c>
      <c r="G378" s="24"/>
      <c r="H378" s="24"/>
      <c r="I378" s="24"/>
      <c r="J378" s="40"/>
      <c r="K378" s="24"/>
      <c r="L378" s="24"/>
      <c r="M378" s="24"/>
      <c r="N378" s="40"/>
      <c r="O378" s="24"/>
      <c r="P378" s="24"/>
      <c r="Q378" s="24"/>
      <c r="R378" s="24"/>
      <c r="S378" s="24">
        <f t="shared" si="154"/>
        <v>0</v>
      </c>
      <c r="T378" s="24">
        <f t="shared" si="155"/>
        <v>0</v>
      </c>
      <c r="U378" s="24">
        <f t="shared" si="156"/>
        <v>0</v>
      </c>
      <c r="W378" s="44">
        <f t="shared" si="146"/>
        <v>0</v>
      </c>
      <c r="X378" s="44">
        <f t="shared" si="147"/>
        <v>0</v>
      </c>
    </row>
    <row r="379" spans="2:24" x14ac:dyDescent="0.2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1364045.2380371888</v>
      </c>
      <c r="P379" s="47">
        <f>INDEX(classify,$E379,'Function-Classif'!P$1)*$F379</f>
        <v>0</v>
      </c>
      <c r="Q379" s="47">
        <f>INDEX(classify,$E379,'Function-Classif'!Q$1)*$F379</f>
        <v>1978995.761962811</v>
      </c>
      <c r="R379" s="24"/>
      <c r="S379" s="24">
        <f t="shared" si="154"/>
        <v>1364045.2380371888</v>
      </c>
      <c r="T379" s="24">
        <f t="shared" si="155"/>
        <v>0</v>
      </c>
      <c r="U379" s="24">
        <f t="shared" si="156"/>
        <v>1978995.761962811</v>
      </c>
      <c r="W379" s="44">
        <f t="shared" si="146"/>
        <v>0</v>
      </c>
      <c r="X379" s="44">
        <f t="shared" si="147"/>
        <v>0</v>
      </c>
    </row>
    <row r="380" spans="2:24" x14ac:dyDescent="0.25">
      <c r="B380" s="30">
        <v>589</v>
      </c>
      <c r="C380" s="30" t="s">
        <v>91</v>
      </c>
      <c r="D380" s="30"/>
      <c r="E380" s="30"/>
      <c r="F380" s="41">
        <v>0</v>
      </c>
      <c r="G380" s="41"/>
      <c r="H380" s="41"/>
      <c r="I380" s="41"/>
      <c r="J380" s="41"/>
      <c r="K380" s="41"/>
      <c r="L380" s="41"/>
      <c r="M380" s="41"/>
      <c r="N380" s="41"/>
      <c r="O380" s="41"/>
      <c r="P380" s="41"/>
      <c r="Q380" s="41"/>
      <c r="R380" s="41"/>
      <c r="S380" s="41">
        <f t="shared" si="154"/>
        <v>0</v>
      </c>
      <c r="T380" s="41">
        <f t="shared" si="155"/>
        <v>0</v>
      </c>
      <c r="U380" s="41">
        <f t="shared" si="156"/>
        <v>0</v>
      </c>
      <c r="W380" s="44">
        <f t="shared" si="146"/>
        <v>0</v>
      </c>
      <c r="X380" s="44">
        <f t="shared" si="147"/>
        <v>0</v>
      </c>
    </row>
    <row r="381" spans="2:24" x14ac:dyDescent="0.2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3764214.5385531457</v>
      </c>
      <c r="P381" s="24">
        <f>SUM(P370:P380)</f>
        <v>0</v>
      </c>
      <c r="Q381" s="24">
        <f>SUM(Q370:Q380)</f>
        <v>9761798.9986637495</v>
      </c>
      <c r="R381" s="24"/>
      <c r="S381" s="24">
        <f>SUM(S370:S380)</f>
        <v>3764214.5385531457</v>
      </c>
      <c r="T381" s="24">
        <f>SUM(T370:T380)</f>
        <v>0</v>
      </c>
      <c r="U381" s="24">
        <f>SUM(U370:U380)</f>
        <v>9761798.9986637495</v>
      </c>
      <c r="W381" s="44">
        <f t="shared" si="146"/>
        <v>0</v>
      </c>
      <c r="X381" s="44">
        <f t="shared" si="147"/>
        <v>0</v>
      </c>
    </row>
    <row r="382" spans="2:24" x14ac:dyDescent="0.25">
      <c r="B382" s="6"/>
      <c r="C382" s="6"/>
      <c r="D382" s="6"/>
      <c r="E382" s="6"/>
      <c r="F382" s="24"/>
      <c r="G382" s="24"/>
      <c r="H382" s="24"/>
      <c r="I382" s="24"/>
      <c r="J382" s="40"/>
      <c r="K382" s="24"/>
      <c r="L382" s="24"/>
      <c r="M382" s="24"/>
      <c r="N382" s="40"/>
      <c r="O382" s="24"/>
      <c r="P382" s="24"/>
      <c r="Q382" s="24"/>
      <c r="R382" s="24"/>
      <c r="S382" s="24"/>
      <c r="T382" s="24"/>
      <c r="U382" s="24"/>
      <c r="W382" s="44">
        <f t="shared" si="146"/>
        <v>0</v>
      </c>
      <c r="X382" s="44">
        <f t="shared" si="147"/>
        <v>0</v>
      </c>
    </row>
    <row r="383" spans="2:24" x14ac:dyDescent="0.25">
      <c r="B383" s="9" t="s">
        <v>206</v>
      </c>
      <c r="C383" s="6"/>
      <c r="D383" s="6"/>
      <c r="E383" s="6"/>
      <c r="F383" s="24"/>
      <c r="G383" s="24"/>
      <c r="H383" s="24"/>
      <c r="I383" s="24"/>
      <c r="J383" s="40"/>
      <c r="K383" s="24"/>
      <c r="L383" s="24"/>
      <c r="M383" s="24"/>
      <c r="N383" s="40"/>
      <c r="O383" s="24"/>
      <c r="P383" s="24"/>
      <c r="Q383" s="24"/>
      <c r="R383" s="24"/>
      <c r="S383" s="24"/>
      <c r="T383" s="24"/>
      <c r="U383" s="24"/>
      <c r="W383" s="44">
        <f t="shared" si="146"/>
        <v>0</v>
      </c>
      <c r="X383" s="44">
        <f t="shared" si="147"/>
        <v>0</v>
      </c>
    </row>
    <row r="384" spans="2:24" x14ac:dyDescent="0.25">
      <c r="B384" s="6">
        <v>590</v>
      </c>
      <c r="C384" s="6" t="s">
        <v>157</v>
      </c>
      <c r="D384" s="6"/>
      <c r="E384" s="6"/>
      <c r="F384" s="24">
        <v>0</v>
      </c>
      <c r="G384" s="24"/>
      <c r="H384" s="24"/>
      <c r="I384" s="24"/>
      <c r="J384" s="40"/>
      <c r="K384" s="24"/>
      <c r="L384" s="24"/>
      <c r="M384" s="24"/>
      <c r="N384" s="40"/>
      <c r="O384" s="24"/>
      <c r="P384" s="24"/>
      <c r="Q384" s="24"/>
      <c r="R384" s="24"/>
      <c r="S384" s="24">
        <f t="shared" ref="S384:S392" si="158">+G384+K384+O384</f>
        <v>0</v>
      </c>
      <c r="T384" s="24">
        <f t="shared" ref="T384:T392" si="159">+H384+L384+P384</f>
        <v>0</v>
      </c>
      <c r="U384" s="24">
        <f t="shared" ref="U384:U392" si="160">+I384+M384+Q384</f>
        <v>0</v>
      </c>
      <c r="W384" s="44">
        <f t="shared" si="146"/>
        <v>0</v>
      </c>
      <c r="X384" s="44">
        <f t="shared" si="147"/>
        <v>0</v>
      </c>
    </row>
    <row r="385" spans="2:24" x14ac:dyDescent="0.25">
      <c r="B385" s="6">
        <v>591</v>
      </c>
      <c r="C385" s="6" t="s">
        <v>96</v>
      </c>
      <c r="D385" s="6"/>
      <c r="E385" s="6"/>
      <c r="F385" s="24">
        <v>0</v>
      </c>
      <c r="G385" s="24"/>
      <c r="H385" s="24"/>
      <c r="I385" s="24"/>
      <c r="J385" s="40"/>
      <c r="K385" s="24"/>
      <c r="L385" s="24"/>
      <c r="M385" s="24"/>
      <c r="N385" s="40"/>
      <c r="O385" s="24"/>
      <c r="P385" s="24"/>
      <c r="Q385" s="24"/>
      <c r="R385" s="24"/>
      <c r="S385" s="24">
        <f t="shared" si="158"/>
        <v>0</v>
      </c>
      <c r="T385" s="24">
        <f t="shared" si="159"/>
        <v>0</v>
      </c>
      <c r="U385" s="24">
        <f t="shared" si="160"/>
        <v>0</v>
      </c>
      <c r="W385" s="44">
        <f t="shared" si="146"/>
        <v>0</v>
      </c>
      <c r="X385" s="44">
        <f t="shared" si="147"/>
        <v>0</v>
      </c>
    </row>
    <row r="386" spans="2:24" x14ac:dyDescent="0.25">
      <c r="B386" s="6">
        <v>592</v>
      </c>
      <c r="C386" s="6" t="s">
        <v>158</v>
      </c>
      <c r="D386" s="6" t="s">
        <v>268</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8"/>
        <v>605268.88174267509</v>
      </c>
      <c r="T386" s="24">
        <f t="shared" si="159"/>
        <v>0</v>
      </c>
      <c r="U386" s="24">
        <f t="shared" si="160"/>
        <v>0</v>
      </c>
      <c r="W386" s="44">
        <f t="shared" si="146"/>
        <v>0</v>
      </c>
      <c r="X386" s="44">
        <f t="shared" si="147"/>
        <v>0</v>
      </c>
    </row>
    <row r="387" spans="2:24" x14ac:dyDescent="0.25">
      <c r="B387" s="6">
        <v>593</v>
      </c>
      <c r="C387" s="6" t="s">
        <v>159</v>
      </c>
      <c r="D387" s="6" t="s">
        <v>269</v>
      </c>
      <c r="E387" s="6"/>
      <c r="F387" s="24">
        <v>6158358.9636072675</v>
      </c>
      <c r="G387" s="24">
        <f>(G38+G39+G41+G42)/($F37+$F40)*$F387</f>
        <v>0</v>
      </c>
      <c r="H387" s="24">
        <f t="shared" ref="H387:Q387" si="161">(H38+H39+H41+H42)/($F37+$F40)*$F387</f>
        <v>0</v>
      </c>
      <c r="I387" s="24">
        <f t="shared" si="161"/>
        <v>0</v>
      </c>
      <c r="J387" s="24">
        <f t="shared" si="161"/>
        <v>0</v>
      </c>
      <c r="K387" s="24">
        <f t="shared" si="161"/>
        <v>0</v>
      </c>
      <c r="L387" s="24">
        <f t="shared" si="161"/>
        <v>0</v>
      </c>
      <c r="M387" s="24">
        <f t="shared" si="161"/>
        <v>0</v>
      </c>
      <c r="N387" s="24">
        <f t="shared" si="161"/>
        <v>0</v>
      </c>
      <c r="O387" s="24">
        <f t="shared" si="161"/>
        <v>2513226.2930481262</v>
      </c>
      <c r="P387" s="24">
        <f t="shared" si="161"/>
        <v>0</v>
      </c>
      <c r="Q387" s="24">
        <f t="shared" si="161"/>
        <v>3645132.6705591413</v>
      </c>
      <c r="R387" s="24"/>
      <c r="S387" s="24">
        <f t="shared" si="158"/>
        <v>2513226.2930481262</v>
      </c>
      <c r="T387" s="24">
        <f t="shared" si="159"/>
        <v>0</v>
      </c>
      <c r="U387" s="24">
        <f t="shared" si="160"/>
        <v>3645132.6705591413</v>
      </c>
      <c r="W387" s="44">
        <f t="shared" si="146"/>
        <v>0</v>
      </c>
      <c r="X387" s="44">
        <f t="shared" si="147"/>
        <v>0</v>
      </c>
    </row>
    <row r="388" spans="2:24" x14ac:dyDescent="0.25">
      <c r="B388" s="6">
        <v>594</v>
      </c>
      <c r="C388" s="6" t="s">
        <v>160</v>
      </c>
      <c r="D388" s="6" t="s">
        <v>272</v>
      </c>
      <c r="E388" s="6"/>
      <c r="F388" s="24">
        <v>413801.70867297339</v>
      </c>
      <c r="G388" s="24">
        <f>(G46+G47+G49+G50)/($F45+$F48)*$F388</f>
        <v>0</v>
      </c>
      <c r="H388" s="24">
        <f t="shared" ref="H388:Q388" si="162">(H46+H47+H49+H50)/($F45+$F48)*$F388</f>
        <v>0</v>
      </c>
      <c r="I388" s="24">
        <f t="shared" si="162"/>
        <v>0</v>
      </c>
      <c r="J388" s="24">
        <f t="shared" si="162"/>
        <v>0</v>
      </c>
      <c r="K388" s="24">
        <f t="shared" si="162"/>
        <v>0</v>
      </c>
      <c r="L388" s="24">
        <f t="shared" si="162"/>
        <v>0</v>
      </c>
      <c r="M388" s="24">
        <f t="shared" si="162"/>
        <v>0</v>
      </c>
      <c r="N388" s="24">
        <f t="shared" si="162"/>
        <v>0</v>
      </c>
      <c r="O388" s="24">
        <f t="shared" si="162"/>
        <v>84374.168398419264</v>
      </c>
      <c r="P388" s="24">
        <f t="shared" si="162"/>
        <v>0</v>
      </c>
      <c r="Q388" s="24">
        <f t="shared" si="162"/>
        <v>329427.54027455411</v>
      </c>
      <c r="R388" s="24"/>
      <c r="S388" s="24">
        <f t="shared" si="158"/>
        <v>84374.168398419264</v>
      </c>
      <c r="T388" s="24">
        <f t="shared" si="159"/>
        <v>0</v>
      </c>
      <c r="U388" s="24">
        <f t="shared" si="160"/>
        <v>329427.54027455411</v>
      </c>
      <c r="W388" s="44">
        <f t="shared" si="146"/>
        <v>0</v>
      </c>
      <c r="X388" s="44">
        <f t="shared" si="147"/>
        <v>0</v>
      </c>
    </row>
    <row r="389" spans="2:24" x14ac:dyDescent="0.25">
      <c r="B389" s="6">
        <v>595</v>
      </c>
      <c r="C389" s="6" t="s">
        <v>161</v>
      </c>
      <c r="D389" s="6" t="s">
        <v>275</v>
      </c>
      <c r="E389" s="6"/>
      <c r="F389" s="24">
        <v>51420.421279841255</v>
      </c>
      <c r="G389" s="24">
        <f>(G53+G54+G56+G57)/($F52+$F55)*$F389</f>
        <v>0</v>
      </c>
      <c r="H389" s="24">
        <f t="shared" ref="H389:Q389" si="163">(H53+H54+H56+H57)/($F52+$F55)*$F389</f>
        <v>0</v>
      </c>
      <c r="I389" s="24">
        <f t="shared" si="163"/>
        <v>0</v>
      </c>
      <c r="J389" s="24">
        <f t="shared" si="163"/>
        <v>0</v>
      </c>
      <c r="K389" s="24">
        <f t="shared" si="163"/>
        <v>0</v>
      </c>
      <c r="L389" s="24">
        <f t="shared" si="163"/>
        <v>0</v>
      </c>
      <c r="M389" s="24">
        <f t="shared" si="163"/>
        <v>0</v>
      </c>
      <c r="N389" s="24">
        <f t="shared" si="163"/>
        <v>0</v>
      </c>
      <c r="O389" s="24">
        <f t="shared" si="163"/>
        <v>27208.307970937192</v>
      </c>
      <c r="P389" s="24">
        <f t="shared" si="163"/>
        <v>0</v>
      </c>
      <c r="Q389" s="24">
        <f t="shared" si="163"/>
        <v>24212.113308904056</v>
      </c>
      <c r="R389" s="24"/>
      <c r="S389" s="24">
        <f t="shared" si="158"/>
        <v>27208.307970937192</v>
      </c>
      <c r="T389" s="24">
        <f t="shared" si="159"/>
        <v>0</v>
      </c>
      <c r="U389" s="24">
        <f t="shared" si="160"/>
        <v>24212.113308904056</v>
      </c>
      <c r="W389" s="44">
        <f t="shared" si="146"/>
        <v>0</v>
      </c>
      <c r="X389" s="44">
        <f t="shared" si="147"/>
        <v>0</v>
      </c>
    </row>
    <row r="390" spans="2:24" x14ac:dyDescent="0.25">
      <c r="B390" s="6">
        <v>596</v>
      </c>
      <c r="C390" s="6" t="s">
        <v>162</v>
      </c>
      <c r="D390" s="6"/>
      <c r="E390" s="6"/>
      <c r="F390" s="24">
        <v>0</v>
      </c>
      <c r="G390" s="24"/>
      <c r="H390" s="24"/>
      <c r="I390" s="24"/>
      <c r="J390" s="40"/>
      <c r="K390" s="24"/>
      <c r="L390" s="24"/>
      <c r="M390" s="24"/>
      <c r="N390" s="40"/>
      <c r="O390" s="24"/>
      <c r="P390" s="24"/>
      <c r="Q390" s="24"/>
      <c r="R390" s="24"/>
      <c r="S390" s="24">
        <f t="shared" si="158"/>
        <v>0</v>
      </c>
      <c r="T390" s="24">
        <f t="shared" si="159"/>
        <v>0</v>
      </c>
      <c r="U390" s="24">
        <f t="shared" si="160"/>
        <v>0</v>
      </c>
      <c r="W390" s="44">
        <f t="shared" si="146"/>
        <v>0</v>
      </c>
      <c r="X390" s="44">
        <f t="shared" si="147"/>
        <v>0</v>
      </c>
    </row>
    <row r="391" spans="2:24" x14ac:dyDescent="0.25">
      <c r="B391" s="6">
        <v>597</v>
      </c>
      <c r="C391" s="6" t="s">
        <v>163</v>
      </c>
      <c r="D391" s="6"/>
      <c r="E391" s="6"/>
      <c r="F391" s="24">
        <v>0</v>
      </c>
      <c r="G391" s="24"/>
      <c r="H391" s="24"/>
      <c r="I391" s="24"/>
      <c r="J391" s="40"/>
      <c r="K391" s="24"/>
      <c r="L391" s="24"/>
      <c r="M391" s="24"/>
      <c r="N391" s="40"/>
      <c r="O391" s="24"/>
      <c r="P391" s="24"/>
      <c r="Q391" s="24"/>
      <c r="R391" s="24"/>
      <c r="S391" s="24">
        <f t="shared" si="158"/>
        <v>0</v>
      </c>
      <c r="T391" s="24">
        <f t="shared" si="159"/>
        <v>0</v>
      </c>
      <c r="U391" s="24">
        <f t="shared" si="160"/>
        <v>0</v>
      </c>
      <c r="W391" s="44">
        <f t="shared" si="146"/>
        <v>0</v>
      </c>
      <c r="X391" s="44">
        <f t="shared" si="147"/>
        <v>0</v>
      </c>
    </row>
    <row r="392" spans="2:24" x14ac:dyDescent="0.25">
      <c r="B392" s="30">
        <v>598</v>
      </c>
      <c r="C392" s="30" t="s">
        <v>207</v>
      </c>
      <c r="D392" s="30"/>
      <c r="E392" s="30"/>
      <c r="F392" s="41">
        <v>0</v>
      </c>
      <c r="G392" s="41"/>
      <c r="H392" s="41"/>
      <c r="I392" s="41"/>
      <c r="J392" s="41"/>
      <c r="K392" s="41"/>
      <c r="L392" s="41"/>
      <c r="M392" s="41"/>
      <c r="N392" s="41"/>
      <c r="O392" s="41"/>
      <c r="P392" s="41"/>
      <c r="Q392" s="41"/>
      <c r="R392" s="41"/>
      <c r="S392" s="41">
        <f t="shared" si="158"/>
        <v>0</v>
      </c>
      <c r="T392" s="41">
        <f t="shared" si="159"/>
        <v>0</v>
      </c>
      <c r="U392" s="41">
        <f t="shared" si="160"/>
        <v>0</v>
      </c>
      <c r="W392" s="44">
        <f t="shared" si="146"/>
        <v>0</v>
      </c>
      <c r="X392" s="44">
        <f t="shared" si="147"/>
        <v>0</v>
      </c>
    </row>
    <row r="393" spans="2:24" x14ac:dyDescent="0.2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3230077.6511601582</v>
      </c>
      <c r="P393" s="24">
        <f>SUM(P384:P392)</f>
        <v>0</v>
      </c>
      <c r="Q393" s="24">
        <f>SUM(Q384:Q392)</f>
        <v>3998772.3241425995</v>
      </c>
      <c r="R393" s="24"/>
      <c r="S393" s="24">
        <f>SUM(S384:S392)</f>
        <v>3230077.6511601582</v>
      </c>
      <c r="T393" s="24">
        <f>SUM(T384:T392)</f>
        <v>0</v>
      </c>
      <c r="U393" s="24">
        <f>SUM(U384:U392)</f>
        <v>3998772.3241425995</v>
      </c>
      <c r="W393" s="44">
        <f t="shared" si="146"/>
        <v>0</v>
      </c>
      <c r="X393" s="44">
        <f t="shared" si="147"/>
        <v>0</v>
      </c>
    </row>
    <row r="394" spans="2:24" x14ac:dyDescent="0.25">
      <c r="B394" s="30"/>
      <c r="C394" s="30"/>
      <c r="D394" s="30"/>
      <c r="E394" s="30"/>
      <c r="F394" s="31"/>
      <c r="G394" s="41"/>
      <c r="H394" s="41"/>
      <c r="I394" s="41"/>
      <c r="J394" s="41"/>
      <c r="K394" s="41"/>
      <c r="L394" s="41"/>
      <c r="M394" s="41"/>
      <c r="N394" s="41"/>
      <c r="O394" s="41"/>
      <c r="P394" s="41"/>
      <c r="Q394" s="41"/>
      <c r="R394" s="41"/>
      <c r="S394" s="41"/>
      <c r="T394" s="41"/>
      <c r="U394" s="41"/>
      <c r="W394" s="44">
        <f t="shared" si="146"/>
        <v>0</v>
      </c>
      <c r="X394" s="44">
        <f t="shared" si="147"/>
        <v>0</v>
      </c>
    </row>
    <row r="395" spans="2:24" x14ac:dyDescent="0.2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6994292.1897133039</v>
      </c>
      <c r="P395" s="24">
        <f>P393+P381</f>
        <v>0</v>
      </c>
      <c r="Q395" s="24">
        <f>Q393+Q381</f>
        <v>13760571.322806349</v>
      </c>
      <c r="R395" s="24"/>
      <c r="S395" s="24">
        <f>S393+S381</f>
        <v>6994292.1897133039</v>
      </c>
      <c r="T395" s="24">
        <f>T393+T381</f>
        <v>0</v>
      </c>
      <c r="U395" s="24">
        <f>U393+U381</f>
        <v>13760571.322806349</v>
      </c>
      <c r="W395" s="44">
        <f t="shared" si="146"/>
        <v>0</v>
      </c>
      <c r="X395" s="44">
        <f t="shared" si="147"/>
        <v>0</v>
      </c>
    </row>
    <row r="396" spans="2:24" x14ac:dyDescent="0.25">
      <c r="B396" s="6"/>
      <c r="C396" s="6"/>
      <c r="D396" s="6"/>
      <c r="E396" s="6"/>
      <c r="F396" s="24"/>
      <c r="G396" s="24"/>
      <c r="H396" s="24"/>
      <c r="I396" s="24"/>
      <c r="J396" s="40"/>
      <c r="K396" s="24"/>
      <c r="L396" s="24"/>
      <c r="M396" s="24"/>
      <c r="N396" s="40"/>
      <c r="O396" s="24"/>
      <c r="P396" s="24"/>
      <c r="Q396" s="24"/>
      <c r="R396" s="24"/>
      <c r="S396" s="24"/>
      <c r="T396" s="24"/>
      <c r="U396" s="24"/>
      <c r="W396" s="44">
        <f t="shared" si="146"/>
        <v>0</v>
      </c>
      <c r="X396" s="44">
        <f t="shared" si="147"/>
        <v>0</v>
      </c>
    </row>
    <row r="397" spans="2:24" x14ac:dyDescent="0.25">
      <c r="B397" s="9" t="s">
        <v>166</v>
      </c>
      <c r="C397" s="6"/>
      <c r="D397" s="6"/>
      <c r="E397" s="6"/>
      <c r="F397" s="24"/>
      <c r="G397" s="24"/>
      <c r="H397" s="24"/>
      <c r="I397" s="24"/>
      <c r="J397" s="40"/>
      <c r="K397" s="24"/>
      <c r="L397" s="24"/>
      <c r="M397" s="24"/>
      <c r="N397" s="40"/>
      <c r="O397" s="24"/>
      <c r="P397" s="24"/>
      <c r="Q397" s="24"/>
      <c r="R397" s="24"/>
      <c r="S397" s="24"/>
      <c r="T397" s="24"/>
      <c r="U397" s="24"/>
      <c r="W397" s="44">
        <f t="shared" si="146"/>
        <v>0</v>
      </c>
      <c r="X397" s="44">
        <f t="shared" si="147"/>
        <v>0</v>
      </c>
    </row>
    <row r="398" spans="2:24" x14ac:dyDescent="0.25">
      <c r="B398" s="6">
        <v>901</v>
      </c>
      <c r="C398" s="6" t="s">
        <v>167</v>
      </c>
      <c r="D398" s="6"/>
      <c r="E398" s="6" t="s">
        <v>251</v>
      </c>
      <c r="F398" s="24">
        <v>3259517.7695655213</v>
      </c>
      <c r="G398" s="24"/>
      <c r="H398" s="24"/>
      <c r="I398" s="24"/>
      <c r="J398" s="40"/>
      <c r="K398" s="24"/>
      <c r="L398" s="24"/>
      <c r="M398" s="24"/>
      <c r="N398" s="40"/>
      <c r="O398" s="24"/>
      <c r="P398" s="24"/>
      <c r="Q398" s="24">
        <f>F398</f>
        <v>3259517.7695655213</v>
      </c>
      <c r="R398" s="24"/>
      <c r="S398" s="24">
        <f t="shared" ref="S398:S402" si="164">+G398+K398+O398</f>
        <v>0</v>
      </c>
      <c r="T398" s="24">
        <f t="shared" ref="T398:T402" si="165">+H398+L398+P398</f>
        <v>0</v>
      </c>
      <c r="U398" s="24">
        <f t="shared" ref="U398:U402" si="166">+I398+M398+Q398</f>
        <v>3259517.7695655213</v>
      </c>
      <c r="W398" s="44">
        <f t="shared" si="146"/>
        <v>0</v>
      </c>
      <c r="X398" s="44">
        <f t="shared" si="147"/>
        <v>0</v>
      </c>
    </row>
    <row r="399" spans="2:24" x14ac:dyDescent="0.25">
      <c r="B399" s="6">
        <v>902</v>
      </c>
      <c r="C399" s="6" t="s">
        <v>168</v>
      </c>
      <c r="D399" s="6"/>
      <c r="E399" s="6" t="s">
        <v>251</v>
      </c>
      <c r="F399" s="24">
        <v>754379.33932137571</v>
      </c>
      <c r="G399" s="24"/>
      <c r="H399" s="24"/>
      <c r="I399" s="24"/>
      <c r="J399" s="40"/>
      <c r="K399" s="24"/>
      <c r="L399" s="24"/>
      <c r="M399" s="24"/>
      <c r="N399" s="40"/>
      <c r="O399" s="24"/>
      <c r="P399" s="24"/>
      <c r="Q399" s="24">
        <f>F399</f>
        <v>754379.33932137571</v>
      </c>
      <c r="R399" s="24"/>
      <c r="S399" s="24">
        <f t="shared" si="164"/>
        <v>0</v>
      </c>
      <c r="T399" s="24">
        <f t="shared" si="165"/>
        <v>0</v>
      </c>
      <c r="U399" s="24">
        <f t="shared" si="166"/>
        <v>754379.33932137571</v>
      </c>
      <c r="W399" s="44">
        <f t="shared" si="146"/>
        <v>0</v>
      </c>
      <c r="X399" s="44">
        <f t="shared" si="147"/>
        <v>0</v>
      </c>
    </row>
    <row r="400" spans="2:24" x14ac:dyDescent="0.25">
      <c r="B400" s="6">
        <v>903</v>
      </c>
      <c r="C400" s="6" t="s">
        <v>169</v>
      </c>
      <c r="D400" s="6"/>
      <c r="E400" s="6" t="s">
        <v>251</v>
      </c>
      <c r="F400" s="24">
        <v>11992170.541608535</v>
      </c>
      <c r="G400" s="24"/>
      <c r="H400" s="24"/>
      <c r="I400" s="24"/>
      <c r="J400" s="40"/>
      <c r="K400" s="24"/>
      <c r="L400" s="24"/>
      <c r="M400" s="24"/>
      <c r="N400" s="40"/>
      <c r="O400" s="24"/>
      <c r="P400" s="24"/>
      <c r="Q400" s="24">
        <f>F400</f>
        <v>11992170.541608535</v>
      </c>
      <c r="R400" s="24"/>
      <c r="S400" s="24">
        <f t="shared" si="164"/>
        <v>0</v>
      </c>
      <c r="T400" s="24">
        <f t="shared" si="165"/>
        <v>0</v>
      </c>
      <c r="U400" s="24">
        <f t="shared" si="166"/>
        <v>11992170.541608535</v>
      </c>
      <c r="W400" s="44">
        <f t="shared" si="146"/>
        <v>0</v>
      </c>
      <c r="X400" s="44">
        <f t="shared" si="147"/>
        <v>0</v>
      </c>
    </row>
    <row r="401" spans="2:24" x14ac:dyDescent="0.25">
      <c r="B401" s="6">
        <v>904</v>
      </c>
      <c r="C401" s="6" t="s">
        <v>170</v>
      </c>
      <c r="D401" s="6"/>
      <c r="E401" s="6"/>
      <c r="F401" s="24">
        <v>0</v>
      </c>
      <c r="G401" s="24"/>
      <c r="H401" s="24"/>
      <c r="I401" s="24"/>
      <c r="J401" s="40"/>
      <c r="K401" s="24"/>
      <c r="L401" s="24"/>
      <c r="M401" s="24"/>
      <c r="N401" s="40"/>
      <c r="O401" s="24"/>
      <c r="P401" s="24"/>
      <c r="Q401" s="24"/>
      <c r="R401" s="24"/>
      <c r="S401" s="24">
        <f t="shared" si="164"/>
        <v>0</v>
      </c>
      <c r="T401" s="24">
        <f t="shared" si="165"/>
        <v>0</v>
      </c>
      <c r="U401" s="24">
        <f t="shared" si="166"/>
        <v>0</v>
      </c>
      <c r="W401" s="44">
        <f t="shared" si="146"/>
        <v>0</v>
      </c>
      <c r="X401" s="44">
        <f t="shared" si="147"/>
        <v>0</v>
      </c>
    </row>
    <row r="402" spans="2:24" x14ac:dyDescent="0.25">
      <c r="B402" s="30">
        <v>905</v>
      </c>
      <c r="C402" s="30" t="s">
        <v>171</v>
      </c>
      <c r="D402" s="30"/>
      <c r="E402" s="30"/>
      <c r="F402" s="41">
        <v>0</v>
      </c>
      <c r="G402" s="41"/>
      <c r="H402" s="41"/>
      <c r="I402" s="41"/>
      <c r="J402" s="41"/>
      <c r="K402" s="41"/>
      <c r="L402" s="41"/>
      <c r="M402" s="41"/>
      <c r="N402" s="41"/>
      <c r="O402" s="41"/>
      <c r="P402" s="41"/>
      <c r="Q402" s="41"/>
      <c r="R402" s="41"/>
      <c r="S402" s="41">
        <f t="shared" si="164"/>
        <v>0</v>
      </c>
      <c r="T402" s="41">
        <f t="shared" si="165"/>
        <v>0</v>
      </c>
      <c r="U402" s="41">
        <f t="shared" si="166"/>
        <v>0</v>
      </c>
      <c r="W402" s="44">
        <f t="shared" si="146"/>
        <v>0</v>
      </c>
      <c r="X402" s="44">
        <f t="shared" si="147"/>
        <v>0</v>
      </c>
    </row>
    <row r="403" spans="2:24" x14ac:dyDescent="0.2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6"/>
        <v>0</v>
      </c>
      <c r="X403" s="44">
        <f t="shared" si="147"/>
        <v>0</v>
      </c>
    </row>
    <row r="404" spans="2:24" x14ac:dyDescent="0.25">
      <c r="B404" s="6"/>
      <c r="C404" s="6"/>
      <c r="D404" s="6"/>
      <c r="E404" s="6"/>
      <c r="F404" s="24"/>
      <c r="G404" s="24"/>
      <c r="H404" s="24"/>
      <c r="I404" s="24"/>
      <c r="J404" s="40"/>
      <c r="K404" s="24"/>
      <c r="L404" s="24"/>
      <c r="M404" s="24"/>
      <c r="N404" s="40"/>
      <c r="O404" s="24"/>
      <c r="P404" s="24"/>
      <c r="Q404" s="24"/>
      <c r="R404" s="24"/>
      <c r="S404" s="24"/>
      <c r="T404" s="24"/>
      <c r="U404" s="24"/>
      <c r="W404" s="44">
        <f t="shared" si="146"/>
        <v>0</v>
      </c>
      <c r="X404" s="44">
        <f t="shared" si="147"/>
        <v>0</v>
      </c>
    </row>
    <row r="405" spans="2:24" x14ac:dyDescent="0.2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7">SUM(G405:Q405)-F405</f>
        <v>0</v>
      </c>
      <c r="X405" s="44">
        <f t="shared" ref="X405:X468" si="168">SUM(S405:U405)-F405</f>
        <v>0</v>
      </c>
    </row>
    <row r="406" spans="2:24" x14ac:dyDescent="0.25">
      <c r="B406" s="6">
        <v>907</v>
      </c>
      <c r="C406" s="6" t="s">
        <v>174</v>
      </c>
      <c r="D406" s="6"/>
      <c r="E406" s="6" t="s">
        <v>251</v>
      </c>
      <c r="F406" s="24">
        <v>614306.72725874442</v>
      </c>
      <c r="G406" s="24"/>
      <c r="H406" s="24"/>
      <c r="I406" s="24"/>
      <c r="J406" s="40"/>
      <c r="K406" s="24"/>
      <c r="L406" s="24"/>
      <c r="M406" s="24"/>
      <c r="N406" s="40"/>
      <c r="O406" s="24"/>
      <c r="P406" s="24"/>
      <c r="Q406" s="24">
        <f>F406</f>
        <v>614306.72725874442</v>
      </c>
      <c r="R406" s="24"/>
      <c r="S406" s="24">
        <f t="shared" ref="S406:S415" si="169">+G406+K406+O406</f>
        <v>0</v>
      </c>
      <c r="T406" s="24">
        <f t="shared" ref="T406:T415" si="170">+H406+L406+P406</f>
        <v>0</v>
      </c>
      <c r="U406" s="24">
        <f t="shared" ref="U406:U415" si="171">+I406+M406+Q406</f>
        <v>614306.72725874442</v>
      </c>
      <c r="W406" s="44">
        <f t="shared" si="167"/>
        <v>0</v>
      </c>
      <c r="X406" s="44">
        <f t="shared" si="168"/>
        <v>0</v>
      </c>
    </row>
    <row r="407" spans="2:24" x14ac:dyDescent="0.25">
      <c r="B407" s="6">
        <v>908</v>
      </c>
      <c r="C407" s="6" t="s">
        <v>175</v>
      </c>
      <c r="D407" s="6"/>
      <c r="E407" s="6" t="s">
        <v>251</v>
      </c>
      <c r="F407" s="24">
        <v>1585967.8624582202</v>
      </c>
      <c r="G407" s="24"/>
      <c r="H407" s="24"/>
      <c r="I407" s="24"/>
      <c r="J407" s="40"/>
      <c r="K407" s="24"/>
      <c r="L407" s="24"/>
      <c r="M407" s="24"/>
      <c r="N407" s="40"/>
      <c r="O407" s="24"/>
      <c r="P407" s="24"/>
      <c r="Q407" s="24">
        <f>F407</f>
        <v>1585967.8624582202</v>
      </c>
      <c r="R407" s="24"/>
      <c r="S407" s="24">
        <f t="shared" si="169"/>
        <v>0</v>
      </c>
      <c r="T407" s="24">
        <f t="shared" si="170"/>
        <v>0</v>
      </c>
      <c r="U407" s="24">
        <f t="shared" si="171"/>
        <v>1585967.8624582202</v>
      </c>
      <c r="W407" s="44">
        <f t="shared" si="167"/>
        <v>0</v>
      </c>
      <c r="X407" s="44">
        <f t="shared" si="168"/>
        <v>0</v>
      </c>
    </row>
    <row r="408" spans="2:24" x14ac:dyDescent="0.25">
      <c r="B408" s="6">
        <v>908</v>
      </c>
      <c r="C408" s="6" t="s">
        <v>210</v>
      </c>
      <c r="D408" s="6"/>
      <c r="E408" s="6"/>
      <c r="F408" s="24">
        <v>0</v>
      </c>
      <c r="G408" s="24"/>
      <c r="H408" s="24"/>
      <c r="I408" s="24"/>
      <c r="J408" s="40"/>
      <c r="K408" s="24"/>
      <c r="L408" s="24"/>
      <c r="M408" s="24"/>
      <c r="N408" s="40"/>
      <c r="O408" s="24"/>
      <c r="P408" s="24"/>
      <c r="Q408" s="24"/>
      <c r="R408" s="24"/>
      <c r="S408" s="24">
        <f t="shared" si="169"/>
        <v>0</v>
      </c>
      <c r="T408" s="24">
        <f t="shared" si="170"/>
        <v>0</v>
      </c>
      <c r="U408" s="24">
        <f t="shared" si="171"/>
        <v>0</v>
      </c>
      <c r="W408" s="44">
        <f t="shared" si="167"/>
        <v>0</v>
      </c>
      <c r="X408" s="44">
        <f t="shared" si="168"/>
        <v>0</v>
      </c>
    </row>
    <row r="409" spans="2:24" x14ac:dyDescent="0.25">
      <c r="B409" s="6">
        <v>909</v>
      </c>
      <c r="C409" s="6" t="s">
        <v>177</v>
      </c>
      <c r="D409" s="6"/>
      <c r="E409" s="6"/>
      <c r="F409" s="24">
        <v>0</v>
      </c>
      <c r="G409" s="24"/>
      <c r="H409" s="24"/>
      <c r="I409" s="24"/>
      <c r="J409" s="40"/>
      <c r="K409" s="24"/>
      <c r="L409" s="24"/>
      <c r="M409" s="24"/>
      <c r="N409" s="40"/>
      <c r="O409" s="24"/>
      <c r="P409" s="24"/>
      <c r="Q409" s="24"/>
      <c r="R409" s="24"/>
      <c r="S409" s="24">
        <f t="shared" si="169"/>
        <v>0</v>
      </c>
      <c r="T409" s="24">
        <f t="shared" si="170"/>
        <v>0</v>
      </c>
      <c r="U409" s="24">
        <f t="shared" si="171"/>
        <v>0</v>
      </c>
      <c r="W409" s="44">
        <f t="shared" si="167"/>
        <v>0</v>
      </c>
      <c r="X409" s="44">
        <f t="shared" si="168"/>
        <v>0</v>
      </c>
    </row>
    <row r="410" spans="2:24" x14ac:dyDescent="0.25">
      <c r="B410" s="6">
        <v>909</v>
      </c>
      <c r="C410" s="6" t="s">
        <v>178</v>
      </c>
      <c r="D410" s="6"/>
      <c r="E410" s="6"/>
      <c r="F410" s="24">
        <v>0</v>
      </c>
      <c r="G410" s="24"/>
      <c r="H410" s="24"/>
      <c r="I410" s="24"/>
      <c r="J410" s="40"/>
      <c r="K410" s="24"/>
      <c r="L410" s="24"/>
      <c r="M410" s="24"/>
      <c r="N410" s="40"/>
      <c r="O410" s="24"/>
      <c r="P410" s="24"/>
      <c r="Q410" s="24"/>
      <c r="R410" s="24"/>
      <c r="S410" s="24">
        <f t="shared" si="169"/>
        <v>0</v>
      </c>
      <c r="T410" s="24">
        <f t="shared" si="170"/>
        <v>0</v>
      </c>
      <c r="U410" s="24">
        <f t="shared" si="171"/>
        <v>0</v>
      </c>
      <c r="W410" s="44">
        <f t="shared" si="167"/>
        <v>0</v>
      </c>
      <c r="X410" s="44">
        <f t="shared" si="168"/>
        <v>0</v>
      </c>
    </row>
    <row r="411" spans="2:24" x14ac:dyDescent="0.25">
      <c r="B411" s="6">
        <v>910</v>
      </c>
      <c r="C411" s="6" t="s">
        <v>179</v>
      </c>
      <c r="D411" s="6"/>
      <c r="E411" s="6"/>
      <c r="F411" s="24">
        <v>0</v>
      </c>
      <c r="G411" s="24"/>
      <c r="H411" s="24"/>
      <c r="I411" s="24"/>
      <c r="J411" s="40"/>
      <c r="K411" s="24"/>
      <c r="L411" s="24"/>
      <c r="M411" s="24"/>
      <c r="N411" s="40"/>
      <c r="O411" s="24"/>
      <c r="P411" s="24"/>
      <c r="Q411" s="24"/>
      <c r="R411" s="24"/>
      <c r="S411" s="24">
        <f t="shared" si="169"/>
        <v>0</v>
      </c>
      <c r="T411" s="24">
        <f t="shared" si="170"/>
        <v>0</v>
      </c>
      <c r="U411" s="24">
        <f t="shared" si="171"/>
        <v>0</v>
      </c>
      <c r="W411" s="44">
        <f t="shared" si="167"/>
        <v>0</v>
      </c>
      <c r="X411" s="44">
        <f t="shared" si="168"/>
        <v>0</v>
      </c>
    </row>
    <row r="412" spans="2:24" x14ac:dyDescent="0.25">
      <c r="B412" s="6">
        <v>911</v>
      </c>
      <c r="C412" s="6" t="s">
        <v>180</v>
      </c>
      <c r="D412" s="6"/>
      <c r="E412" s="6"/>
      <c r="F412" s="24">
        <v>0</v>
      </c>
      <c r="G412" s="24"/>
      <c r="H412" s="24"/>
      <c r="I412" s="24"/>
      <c r="J412" s="40"/>
      <c r="K412" s="24"/>
      <c r="L412" s="24"/>
      <c r="M412" s="24"/>
      <c r="N412" s="40"/>
      <c r="O412" s="24"/>
      <c r="P412" s="24"/>
      <c r="Q412" s="24"/>
      <c r="R412" s="24"/>
      <c r="S412" s="24">
        <f t="shared" si="169"/>
        <v>0</v>
      </c>
      <c r="T412" s="24">
        <f t="shared" si="170"/>
        <v>0</v>
      </c>
      <c r="U412" s="24">
        <f t="shared" si="171"/>
        <v>0</v>
      </c>
      <c r="W412" s="44">
        <f t="shared" si="167"/>
        <v>0</v>
      </c>
      <c r="X412" s="44">
        <f t="shared" si="168"/>
        <v>0</v>
      </c>
    </row>
    <row r="413" spans="2:24" x14ac:dyDescent="0.25">
      <c r="B413" s="6">
        <v>912</v>
      </c>
      <c r="C413" s="6" t="s">
        <v>180</v>
      </c>
      <c r="D413" s="6"/>
      <c r="E413" s="6"/>
      <c r="F413" s="24">
        <v>0</v>
      </c>
      <c r="G413" s="24"/>
      <c r="H413" s="24"/>
      <c r="I413" s="24"/>
      <c r="J413" s="40"/>
      <c r="K413" s="24"/>
      <c r="L413" s="24"/>
      <c r="M413" s="24"/>
      <c r="N413" s="40"/>
      <c r="O413" s="24"/>
      <c r="P413" s="24"/>
      <c r="Q413" s="24"/>
      <c r="R413" s="24"/>
      <c r="S413" s="24">
        <f t="shared" si="169"/>
        <v>0</v>
      </c>
      <c r="T413" s="24">
        <f t="shared" si="170"/>
        <v>0</v>
      </c>
      <c r="U413" s="24">
        <f t="shared" si="171"/>
        <v>0</v>
      </c>
      <c r="W413" s="44">
        <f t="shared" si="167"/>
        <v>0</v>
      </c>
      <c r="X413" s="44">
        <f t="shared" si="168"/>
        <v>0</v>
      </c>
    </row>
    <row r="414" spans="2:24" x14ac:dyDescent="0.25">
      <c r="B414" s="6">
        <v>913</v>
      </c>
      <c r="C414" s="6" t="s">
        <v>211</v>
      </c>
      <c r="D414" s="6"/>
      <c r="E414" s="6"/>
      <c r="F414" s="24">
        <v>0</v>
      </c>
      <c r="G414" s="24"/>
      <c r="H414" s="24"/>
      <c r="I414" s="24"/>
      <c r="J414" s="40"/>
      <c r="K414" s="24"/>
      <c r="L414" s="24"/>
      <c r="M414" s="24"/>
      <c r="N414" s="40"/>
      <c r="O414" s="24"/>
      <c r="P414" s="24"/>
      <c r="Q414" s="24"/>
      <c r="R414" s="24"/>
      <c r="S414" s="24">
        <f t="shared" si="169"/>
        <v>0</v>
      </c>
      <c r="T414" s="24">
        <f t="shared" si="170"/>
        <v>0</v>
      </c>
      <c r="U414" s="24">
        <f t="shared" si="171"/>
        <v>0</v>
      </c>
      <c r="W414" s="44">
        <f t="shared" si="167"/>
        <v>0</v>
      </c>
      <c r="X414" s="44">
        <f t="shared" si="168"/>
        <v>0</v>
      </c>
    </row>
    <row r="415" spans="2:24" x14ac:dyDescent="0.25">
      <c r="B415" s="30">
        <v>916</v>
      </c>
      <c r="C415" s="30" t="s">
        <v>182</v>
      </c>
      <c r="D415" s="30"/>
      <c r="E415" s="30"/>
      <c r="F415" s="41">
        <v>0</v>
      </c>
      <c r="G415" s="41"/>
      <c r="H415" s="41"/>
      <c r="I415" s="41"/>
      <c r="J415" s="41"/>
      <c r="K415" s="41"/>
      <c r="L415" s="41"/>
      <c r="M415" s="41"/>
      <c r="N415" s="41"/>
      <c r="O415" s="41"/>
      <c r="P415" s="41"/>
      <c r="Q415" s="41"/>
      <c r="R415" s="41"/>
      <c r="S415" s="41">
        <f t="shared" si="169"/>
        <v>0</v>
      </c>
      <c r="T415" s="41">
        <f t="shared" si="170"/>
        <v>0</v>
      </c>
      <c r="U415" s="41">
        <f t="shared" si="171"/>
        <v>0</v>
      </c>
      <c r="W415" s="44">
        <f t="shared" si="167"/>
        <v>0</v>
      </c>
      <c r="X415" s="44">
        <f t="shared" si="168"/>
        <v>0</v>
      </c>
    </row>
    <row r="416" spans="2:24" x14ac:dyDescent="0.2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7"/>
        <v>0</v>
      </c>
      <c r="X416" s="44">
        <f t="shared" si="168"/>
        <v>0</v>
      </c>
    </row>
    <row r="417" spans="2:24" x14ac:dyDescent="0.25">
      <c r="B417" s="6"/>
      <c r="C417" s="6"/>
      <c r="D417" s="6"/>
      <c r="E417" s="6"/>
      <c r="F417" s="24"/>
      <c r="G417" s="24"/>
      <c r="H417" s="24"/>
      <c r="I417" s="24"/>
      <c r="J417" s="24"/>
      <c r="K417" s="24"/>
      <c r="L417" s="24"/>
      <c r="M417" s="24"/>
      <c r="N417" s="24"/>
      <c r="O417" s="24"/>
      <c r="P417" s="24"/>
      <c r="Q417" s="24"/>
      <c r="R417" s="24"/>
      <c r="S417" s="24"/>
      <c r="T417" s="24"/>
      <c r="U417" s="24"/>
      <c r="W417" s="44">
        <f t="shared" si="167"/>
        <v>0</v>
      </c>
      <c r="X417" s="44">
        <f t="shared" si="168"/>
        <v>0</v>
      </c>
    </row>
    <row r="418" spans="2:24" x14ac:dyDescent="0.25">
      <c r="B418" s="6" t="s">
        <v>276</v>
      </c>
      <c r="C418" s="6"/>
      <c r="D418" s="6"/>
      <c r="E418" s="6"/>
      <c r="F418" s="24">
        <f>F416+F403+F395+F367+F354+F348</f>
        <v>100294209.56310987</v>
      </c>
      <c r="G418" s="24">
        <f>G416+G403+G395+G367+G354+G348</f>
        <v>31807739.741146661</v>
      </c>
      <c r="H418" s="24">
        <f>H416+H403+H395+H367+H354+H348</f>
        <v>22783264.729198322</v>
      </c>
      <c r="I418" s="24">
        <f>I416+I403+I395+I367+I354+I348</f>
        <v>0</v>
      </c>
      <c r="J418" s="24"/>
      <c r="K418" s="24">
        <f>K416+K403+K395+K367+K354+K348</f>
        <v>6741999.3400328392</v>
      </c>
      <c r="L418" s="24">
        <f>L416+L403+L395+L367+L354+L348</f>
        <v>0</v>
      </c>
      <c r="M418" s="24">
        <f>M416+M403+M395+M367+M354+M348</f>
        <v>0</v>
      </c>
      <c r="N418" s="24"/>
      <c r="O418" s="24">
        <f>O416+O403+O395+O367+O354+O348</f>
        <v>6994292.1897133039</v>
      </c>
      <c r="P418" s="24">
        <f>P416+P403+P395+P367+P354+P348</f>
        <v>0</v>
      </c>
      <c r="Q418" s="24">
        <f>Q416+Q403+Q395+Q367+Q354+Q348</f>
        <v>31966913.563018747</v>
      </c>
      <c r="R418" s="24"/>
      <c r="S418" s="24">
        <f>S416+S403+S395+S367+S354+S348</f>
        <v>45544031.270892799</v>
      </c>
      <c r="T418" s="24">
        <f>T416+T403+T395+T367+T354+T348</f>
        <v>22783264.729198322</v>
      </c>
      <c r="U418" s="24">
        <f>U416+U403+U395+U367+U354+U348</f>
        <v>31966913.563018747</v>
      </c>
      <c r="W418" s="44">
        <f t="shared" si="167"/>
        <v>0</v>
      </c>
      <c r="X418" s="44">
        <f t="shared" si="168"/>
        <v>0</v>
      </c>
    </row>
    <row r="419" spans="2:24" x14ac:dyDescent="0.25">
      <c r="B419" s="6"/>
      <c r="C419" s="6"/>
      <c r="D419" s="6"/>
      <c r="E419" s="6"/>
      <c r="F419" s="24"/>
      <c r="G419" s="24"/>
      <c r="H419" s="24"/>
      <c r="I419" s="24"/>
      <c r="J419" s="40"/>
      <c r="K419" s="24"/>
      <c r="L419" s="24"/>
      <c r="M419" s="24"/>
      <c r="N419" s="40"/>
      <c r="O419" s="24"/>
      <c r="P419" s="24"/>
      <c r="Q419" s="24"/>
      <c r="R419" s="24"/>
      <c r="S419" s="24"/>
      <c r="T419" s="24"/>
      <c r="U419" s="24"/>
      <c r="W419" s="44">
        <f t="shared" si="167"/>
        <v>0</v>
      </c>
      <c r="X419" s="44">
        <f t="shared" si="168"/>
        <v>0</v>
      </c>
    </row>
    <row r="420" spans="2:24" x14ac:dyDescent="0.25">
      <c r="B420" s="9" t="s">
        <v>184</v>
      </c>
      <c r="C420" s="6"/>
      <c r="D420" s="6"/>
      <c r="E420" s="6"/>
      <c r="F420" s="24"/>
      <c r="G420" s="24"/>
      <c r="H420" s="24"/>
      <c r="I420" s="24"/>
      <c r="J420" s="40"/>
      <c r="K420" s="24"/>
      <c r="L420" s="24"/>
      <c r="M420" s="24"/>
      <c r="N420" s="40"/>
      <c r="O420" s="24"/>
      <c r="P420" s="24"/>
      <c r="Q420" s="24"/>
      <c r="R420" s="24"/>
      <c r="S420" s="24"/>
      <c r="T420" s="24"/>
      <c r="U420" s="24"/>
      <c r="W420" s="44">
        <f t="shared" si="167"/>
        <v>0</v>
      </c>
      <c r="X420" s="44">
        <f t="shared" si="168"/>
        <v>0</v>
      </c>
    </row>
    <row r="421" spans="2:24" x14ac:dyDescent="0.25">
      <c r="B421" s="6">
        <v>920</v>
      </c>
      <c r="C421" s="6" t="s">
        <v>185</v>
      </c>
      <c r="D421" s="47" t="str">
        <f>INDEX(classify,$E421,'Function-Classif'!D$1)</f>
        <v>LBSUB7</v>
      </c>
      <c r="E421" s="6">
        <v>8</v>
      </c>
      <c r="F421" s="24">
        <v>33809236.309138604</v>
      </c>
      <c r="G421" s="52">
        <f>INDEX(classify,$E421,'Function-Classif'!G$1)*$F421</f>
        <v>10722407.54528622</v>
      </c>
      <c r="H421" s="47">
        <f>INDEX(classify,$E421,'Function-Classif'!H$1)*$F421</f>
        <v>7680251.7760352762</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2357779.9604510604</v>
      </c>
      <c r="P421" s="47">
        <f>INDEX(classify,$E421,'Function-Classif'!P$1)*$F421</f>
        <v>0</v>
      </c>
      <c r="Q421" s="47">
        <f>INDEX(classify,$E421,'Function-Classif'!Q$1)*$F421</f>
        <v>10776065.133110527</v>
      </c>
      <c r="R421" s="24"/>
      <c r="S421" s="24">
        <f t="shared" ref="S421:S432" si="172">+G421+K421+O421</f>
        <v>15352919.399992799</v>
      </c>
      <c r="T421" s="24">
        <f t="shared" ref="T421:T432" si="173">+H421+L421+P421</f>
        <v>7680251.7760352762</v>
      </c>
      <c r="U421" s="24">
        <f t="shared" ref="U421:U432" si="174">+I421+M421+Q421</f>
        <v>10776065.133110527</v>
      </c>
      <c r="W421" s="44">
        <f t="shared" si="167"/>
        <v>0</v>
      </c>
      <c r="X421" s="44">
        <f t="shared" si="168"/>
        <v>0</v>
      </c>
    </row>
    <row r="422" spans="2:24" x14ac:dyDescent="0.25">
      <c r="B422" s="6">
        <v>921</v>
      </c>
      <c r="C422" s="6" t="s">
        <v>186</v>
      </c>
      <c r="D422" s="6"/>
      <c r="E422" s="6"/>
      <c r="F422" s="24">
        <v>0</v>
      </c>
      <c r="G422" s="24"/>
      <c r="H422" s="24"/>
      <c r="I422" s="24"/>
      <c r="J422" s="40"/>
      <c r="K422" s="24"/>
      <c r="L422" s="24"/>
      <c r="M422" s="24"/>
      <c r="N422" s="40"/>
      <c r="O422" s="24"/>
      <c r="P422" s="24"/>
      <c r="Q422" s="24"/>
      <c r="R422" s="24"/>
      <c r="S422" s="24">
        <f t="shared" si="172"/>
        <v>0</v>
      </c>
      <c r="T422" s="24">
        <f t="shared" si="173"/>
        <v>0</v>
      </c>
      <c r="U422" s="24">
        <f t="shared" si="174"/>
        <v>0</v>
      </c>
      <c r="W422" s="44">
        <f t="shared" si="167"/>
        <v>0</v>
      </c>
      <c r="X422" s="44">
        <f t="shared" si="168"/>
        <v>0</v>
      </c>
    </row>
    <row r="423" spans="2:24" x14ac:dyDescent="0.25">
      <c r="B423" s="6">
        <v>922</v>
      </c>
      <c r="C423" s="6" t="s">
        <v>213</v>
      </c>
      <c r="D423" s="47" t="str">
        <f>INDEX(classify,$E423,'Function-Classif'!D$1)</f>
        <v>LBSUB7</v>
      </c>
      <c r="E423" s="6">
        <v>8</v>
      </c>
      <c r="F423" s="24">
        <v>-3161163.4421773665</v>
      </c>
      <c r="G423" s="52">
        <f>INDEX(classify,$E423,'Function-Classif'!G$1)*$F423</f>
        <v>-1002545.0570477302</v>
      </c>
      <c r="H423" s="47">
        <f>INDEX(classify,$E423,'Function-Classif'!H$1)*$F423</f>
        <v>-718103.50636515394</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-220452.41565133084</v>
      </c>
      <c r="P423" s="47">
        <f>INDEX(classify,$E423,'Function-Classif'!P$1)*$F423</f>
        <v>0</v>
      </c>
      <c r="Q423" s="47">
        <f>INDEX(classify,$E423,'Function-Classif'!Q$1)*$F423</f>
        <v>-1007562.0412669146</v>
      </c>
      <c r="R423" s="24"/>
      <c r="S423" s="24">
        <f t="shared" si="172"/>
        <v>-1435497.8945452981</v>
      </c>
      <c r="T423" s="24">
        <f t="shared" si="173"/>
        <v>-718103.50636515394</v>
      </c>
      <c r="U423" s="24">
        <f t="shared" si="174"/>
        <v>-1007562.0412669146</v>
      </c>
      <c r="W423" s="44">
        <f t="shared" si="167"/>
        <v>0</v>
      </c>
      <c r="X423" s="44">
        <f t="shared" si="168"/>
        <v>0</v>
      </c>
    </row>
    <row r="424" spans="2:24" x14ac:dyDescent="0.25">
      <c r="B424" s="6">
        <v>923</v>
      </c>
      <c r="C424" s="6" t="s">
        <v>188</v>
      </c>
      <c r="D424" s="6"/>
      <c r="E424" s="6"/>
      <c r="F424" s="24">
        <v>0</v>
      </c>
      <c r="G424" s="24"/>
      <c r="H424" s="24"/>
      <c r="I424" s="24"/>
      <c r="J424" s="40"/>
      <c r="K424" s="24"/>
      <c r="L424" s="24"/>
      <c r="M424" s="24"/>
      <c r="N424" s="40"/>
      <c r="O424" s="24"/>
      <c r="P424" s="24"/>
      <c r="Q424" s="24"/>
      <c r="R424" s="24"/>
      <c r="S424" s="24">
        <f t="shared" si="172"/>
        <v>0</v>
      </c>
      <c r="T424" s="24">
        <f t="shared" si="173"/>
        <v>0</v>
      </c>
      <c r="U424" s="24">
        <f t="shared" si="174"/>
        <v>0</v>
      </c>
      <c r="W424" s="44">
        <f t="shared" si="167"/>
        <v>0</v>
      </c>
      <c r="X424" s="44">
        <f t="shared" si="168"/>
        <v>0</v>
      </c>
    </row>
    <row r="425" spans="2:24" x14ac:dyDescent="0.25">
      <c r="B425" s="6">
        <v>924</v>
      </c>
      <c r="C425" s="6" t="s">
        <v>189</v>
      </c>
      <c r="D425" s="6"/>
      <c r="E425" s="6"/>
      <c r="F425" s="24">
        <v>0</v>
      </c>
      <c r="G425" s="24"/>
      <c r="H425" s="24"/>
      <c r="I425" s="24"/>
      <c r="J425" s="40"/>
      <c r="K425" s="24"/>
      <c r="L425" s="24"/>
      <c r="M425" s="24"/>
      <c r="N425" s="40"/>
      <c r="O425" s="24"/>
      <c r="P425" s="24"/>
      <c r="Q425" s="24"/>
      <c r="R425" s="24"/>
      <c r="S425" s="24">
        <f t="shared" si="172"/>
        <v>0</v>
      </c>
      <c r="T425" s="24">
        <f t="shared" si="173"/>
        <v>0</v>
      </c>
      <c r="U425" s="24">
        <f t="shared" si="174"/>
        <v>0</v>
      </c>
      <c r="W425" s="44">
        <f t="shared" si="167"/>
        <v>0</v>
      </c>
      <c r="X425" s="44">
        <f t="shared" si="168"/>
        <v>0</v>
      </c>
    </row>
    <row r="426" spans="2:24" x14ac:dyDescent="0.25">
      <c r="B426" s="6">
        <v>925</v>
      </c>
      <c r="C426" s="6" t="s">
        <v>190</v>
      </c>
      <c r="D426" s="47" t="str">
        <f>INDEX(classify,$E426,'Function-Classif'!D$1)</f>
        <v>LBSUB7</v>
      </c>
      <c r="E426" s="6">
        <v>8</v>
      </c>
      <c r="F426" s="24">
        <v>560277.08087133395</v>
      </c>
      <c r="G426" s="52">
        <f>INDEX(classify,$E426,'Function-Classif'!G$1)*$F426</f>
        <v>177688.69856909197</v>
      </c>
      <c r="H426" s="47">
        <f>INDEX(classify,$E426,'Function-Classif'!H$1)*$F426</f>
        <v>127274.95546152894</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39072.461190771755</v>
      </c>
      <c r="P426" s="47">
        <f>INDEX(classify,$E426,'Function-Classif'!P$1)*$F426</f>
        <v>0</v>
      </c>
      <c r="Q426" s="47">
        <f>INDEX(classify,$E426,'Function-Classif'!Q$1)*$F426</f>
        <v>178577.89690524823</v>
      </c>
      <c r="R426" s="24"/>
      <c r="S426" s="24">
        <f t="shared" si="172"/>
        <v>254424.22850455678</v>
      </c>
      <c r="T426" s="24">
        <f t="shared" si="173"/>
        <v>127274.95546152894</v>
      </c>
      <c r="U426" s="24">
        <f t="shared" si="174"/>
        <v>178577.89690524823</v>
      </c>
      <c r="W426" s="44">
        <f t="shared" si="167"/>
        <v>0</v>
      </c>
      <c r="X426" s="44">
        <f t="shared" si="168"/>
        <v>0</v>
      </c>
    </row>
    <row r="427" spans="2:24" x14ac:dyDescent="0.25">
      <c r="B427" s="6">
        <v>926</v>
      </c>
      <c r="C427" s="6" t="s">
        <v>191</v>
      </c>
      <c r="D427" s="47" t="str">
        <f>INDEX(classify,$E427,'Function-Classif'!D$1)</f>
        <v>LBSUB7</v>
      </c>
      <c r="E427" s="6">
        <v>8</v>
      </c>
      <c r="F427" s="24">
        <v>39380961.947313868</v>
      </c>
      <c r="G427" s="52">
        <f>INDEX(classify,$E427,'Function-Classif'!G$1)*$F427</f>
        <v>12489448.731214657</v>
      </c>
      <c r="H427" s="47">
        <f>INDEX(classify,$E427,'Function-Classif'!H$1)*$F427</f>
        <v>8945948.9759631604</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2746339.5521171447</v>
      </c>
      <c r="P427" s="47">
        <f>INDEX(classify,$E427,'Function-Classif'!P$1)*$F427</f>
        <v>0</v>
      </c>
      <c r="Q427" s="47">
        <f>INDEX(classify,$E427,'Function-Classif'!Q$1)*$F427</f>
        <v>12551949.031575555</v>
      </c>
      <c r="R427" s="24"/>
      <c r="S427" s="24">
        <f t="shared" si="172"/>
        <v>17883063.93977515</v>
      </c>
      <c r="T427" s="24">
        <f t="shared" si="173"/>
        <v>8945948.9759631604</v>
      </c>
      <c r="U427" s="24">
        <f t="shared" si="174"/>
        <v>12551949.031575555</v>
      </c>
      <c r="W427" s="44">
        <f t="shared" si="167"/>
        <v>0</v>
      </c>
      <c r="X427" s="44">
        <f t="shared" si="168"/>
        <v>0</v>
      </c>
    </row>
    <row r="428" spans="2:24" x14ac:dyDescent="0.25">
      <c r="B428" s="6">
        <v>928</v>
      </c>
      <c r="C428" s="6" t="s">
        <v>192</v>
      </c>
      <c r="D428" s="6"/>
      <c r="E428" s="6"/>
      <c r="F428" s="24">
        <v>0</v>
      </c>
      <c r="G428" s="24"/>
      <c r="H428" s="24"/>
      <c r="I428" s="24"/>
      <c r="J428" s="40"/>
      <c r="K428" s="24"/>
      <c r="L428" s="24"/>
      <c r="M428" s="24"/>
      <c r="N428" s="40"/>
      <c r="O428" s="24"/>
      <c r="P428" s="24"/>
      <c r="Q428" s="24"/>
      <c r="R428" s="24"/>
      <c r="S428" s="24">
        <f t="shared" si="172"/>
        <v>0</v>
      </c>
      <c r="T428" s="24">
        <f t="shared" si="173"/>
        <v>0</v>
      </c>
      <c r="U428" s="24">
        <f t="shared" si="174"/>
        <v>0</v>
      </c>
      <c r="W428" s="44">
        <f t="shared" si="167"/>
        <v>0</v>
      </c>
      <c r="X428" s="44">
        <f t="shared" si="168"/>
        <v>0</v>
      </c>
    </row>
    <row r="429" spans="2:24" x14ac:dyDescent="0.25">
      <c r="B429" s="6">
        <v>929</v>
      </c>
      <c r="C429" s="6" t="s">
        <v>214</v>
      </c>
      <c r="D429" s="6"/>
      <c r="E429" s="6"/>
      <c r="F429" s="24">
        <v>0</v>
      </c>
      <c r="G429" s="24"/>
      <c r="H429" s="24"/>
      <c r="I429" s="24"/>
      <c r="J429" s="40"/>
      <c r="K429" s="24"/>
      <c r="L429" s="24"/>
      <c r="M429" s="24"/>
      <c r="N429" s="40"/>
      <c r="O429" s="24"/>
      <c r="P429" s="24"/>
      <c r="Q429" s="24"/>
      <c r="R429" s="24"/>
      <c r="S429" s="24">
        <f t="shared" si="172"/>
        <v>0</v>
      </c>
      <c r="T429" s="24">
        <f t="shared" si="173"/>
        <v>0</v>
      </c>
      <c r="U429" s="24">
        <f t="shared" si="174"/>
        <v>0</v>
      </c>
      <c r="W429" s="44">
        <f t="shared" si="167"/>
        <v>0</v>
      </c>
      <c r="X429" s="44">
        <f t="shared" si="168"/>
        <v>0</v>
      </c>
    </row>
    <row r="430" spans="2:24" x14ac:dyDescent="0.25">
      <c r="B430" s="6">
        <v>930</v>
      </c>
      <c r="C430" s="6" t="s">
        <v>194</v>
      </c>
      <c r="D430" s="6"/>
      <c r="E430" s="6"/>
      <c r="F430" s="24">
        <v>0</v>
      </c>
      <c r="G430" s="24"/>
      <c r="H430" s="24"/>
      <c r="I430" s="24"/>
      <c r="J430" s="40"/>
      <c r="K430" s="24"/>
      <c r="L430" s="24"/>
      <c r="M430" s="24"/>
      <c r="N430" s="40"/>
      <c r="O430" s="24"/>
      <c r="P430" s="24"/>
      <c r="Q430" s="24"/>
      <c r="R430" s="24"/>
      <c r="S430" s="24">
        <f t="shared" si="172"/>
        <v>0</v>
      </c>
      <c r="T430" s="24">
        <f t="shared" si="173"/>
        <v>0</v>
      </c>
      <c r="U430" s="24">
        <f t="shared" si="174"/>
        <v>0</v>
      </c>
      <c r="W430" s="44">
        <f t="shared" si="167"/>
        <v>0</v>
      </c>
      <c r="X430" s="44">
        <f t="shared" si="168"/>
        <v>0</v>
      </c>
    </row>
    <row r="431" spans="2:24" x14ac:dyDescent="0.25">
      <c r="B431" s="6">
        <v>931</v>
      </c>
      <c r="C431" s="6" t="s">
        <v>195</v>
      </c>
      <c r="D431" s="6"/>
      <c r="E431" s="6"/>
      <c r="F431" s="24">
        <v>0</v>
      </c>
      <c r="G431" s="24"/>
      <c r="H431" s="24"/>
      <c r="I431" s="24"/>
      <c r="J431" s="40"/>
      <c r="K431" s="24"/>
      <c r="L431" s="24"/>
      <c r="M431" s="24"/>
      <c r="N431" s="40"/>
      <c r="O431" s="24"/>
      <c r="P431" s="24"/>
      <c r="Q431" s="24"/>
      <c r="R431" s="24"/>
      <c r="S431" s="24">
        <f t="shared" si="172"/>
        <v>0</v>
      </c>
      <c r="T431" s="24">
        <f t="shared" si="173"/>
        <v>0</v>
      </c>
      <c r="U431" s="24">
        <f t="shared" si="174"/>
        <v>0</v>
      </c>
      <c r="W431" s="44">
        <f t="shared" si="167"/>
        <v>0</v>
      </c>
      <c r="X431" s="44">
        <f t="shared" si="168"/>
        <v>0</v>
      </c>
    </row>
    <row r="432" spans="2:24" x14ac:dyDescent="0.25">
      <c r="B432" s="30">
        <v>935</v>
      </c>
      <c r="C432" s="30" t="s">
        <v>196</v>
      </c>
      <c r="D432" s="65" t="str">
        <f>INDEX(classify,$E432,'Function-Classif'!D$1)</f>
        <v>PT&amp;D</v>
      </c>
      <c r="E432" s="30">
        <v>1</v>
      </c>
      <c r="F432" s="41">
        <v>593047.4349612738</v>
      </c>
      <c r="G432" s="70">
        <f>INDEX(classify,$E432,'Function-Classif'!G$1)*$F432</f>
        <v>361419.35495588835</v>
      </c>
      <c r="H432" s="65">
        <f>INDEX(classify,$E432,'Function-Classif'!H$1)*$F432</f>
        <v>0</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62634.422501454043</v>
      </c>
      <c r="P432" s="65">
        <f>INDEX(classify,$E432,'Function-Classif'!P$1)*$F432</f>
        <v>0</v>
      </c>
      <c r="Q432" s="65">
        <f>INDEX(classify,$E432,'Function-Classif'!Q$1)*$F432</f>
        <v>90871.807786763646</v>
      </c>
      <c r="R432" s="41"/>
      <c r="S432" s="41">
        <f t="shared" si="172"/>
        <v>502175.62717451015</v>
      </c>
      <c r="T432" s="41">
        <f t="shared" si="173"/>
        <v>0</v>
      </c>
      <c r="U432" s="41">
        <f t="shared" si="174"/>
        <v>90871.807786763646</v>
      </c>
      <c r="W432" s="44">
        <f t="shared" si="167"/>
        <v>0</v>
      </c>
      <c r="X432" s="44">
        <f t="shared" si="168"/>
        <v>0</v>
      </c>
    </row>
    <row r="433" spans="1:24" x14ac:dyDescent="0.25">
      <c r="B433" s="6" t="s">
        <v>237</v>
      </c>
      <c r="C433" s="6"/>
      <c r="D433" s="6"/>
      <c r="E433" s="6"/>
      <c r="F433" s="24">
        <f>SUM(F421:F432)</f>
        <v>71182359.330107704</v>
      </c>
      <c r="G433" s="24">
        <f>SUM(G421:G432)</f>
        <v>22748419.272978127</v>
      </c>
      <c r="H433" s="24">
        <f>SUM(H421:H432)</f>
        <v>16035372.201094812</v>
      </c>
      <c r="I433" s="24">
        <f>SUM(I421:I432)</f>
        <v>0</v>
      </c>
      <c r="J433" s="24"/>
      <c r="K433" s="24">
        <f>SUM(K421:K432)</f>
        <v>4823292.047314493</v>
      </c>
      <c r="L433" s="24">
        <f>SUM(L421:L432)</f>
        <v>0</v>
      </c>
      <c r="M433" s="24">
        <f>SUM(M421:M432)</f>
        <v>0</v>
      </c>
      <c r="N433" s="24"/>
      <c r="O433" s="24">
        <f>SUM(O421:O432)</f>
        <v>4985373.9806091003</v>
      </c>
      <c r="P433" s="24">
        <f>SUM(P421:P432)</f>
        <v>0</v>
      </c>
      <c r="Q433" s="24">
        <f>SUM(Q421:Q432)</f>
        <v>22589901.828111179</v>
      </c>
      <c r="R433" s="24"/>
      <c r="S433" s="24">
        <f>SUM(S421:S432)</f>
        <v>32557085.300901718</v>
      </c>
      <c r="T433" s="24">
        <f>SUM(T421:T432)</f>
        <v>16035372.201094812</v>
      </c>
      <c r="U433" s="24">
        <f>SUM(U421:U432)</f>
        <v>22589901.828111179</v>
      </c>
      <c r="W433" s="44">
        <f t="shared" si="167"/>
        <v>0</v>
      </c>
      <c r="X433" s="44">
        <f t="shared" si="168"/>
        <v>0</v>
      </c>
    </row>
    <row r="434" spans="1:24" x14ac:dyDescent="0.25">
      <c r="B434" s="30"/>
      <c r="C434" s="30"/>
      <c r="D434" s="30"/>
      <c r="E434" s="30"/>
      <c r="F434" s="31"/>
      <c r="G434" s="41"/>
      <c r="H434" s="41"/>
      <c r="I434" s="41"/>
      <c r="J434" s="41"/>
      <c r="K434" s="41"/>
      <c r="L434" s="41"/>
      <c r="M434" s="41"/>
      <c r="N434" s="41"/>
      <c r="O434" s="41"/>
      <c r="P434" s="41"/>
      <c r="Q434" s="41"/>
      <c r="R434" s="41"/>
      <c r="S434" s="41"/>
      <c r="T434" s="41"/>
      <c r="U434" s="41"/>
      <c r="W434" s="44">
        <f t="shared" si="167"/>
        <v>0</v>
      </c>
      <c r="X434" s="44">
        <f t="shared" si="168"/>
        <v>0</v>
      </c>
    </row>
    <row r="435" spans="1:24" x14ac:dyDescent="0.25">
      <c r="B435" s="6" t="s">
        <v>238</v>
      </c>
      <c r="C435" s="6"/>
      <c r="D435" s="6"/>
      <c r="E435" s="6"/>
      <c r="F435" s="24">
        <f>F433+F416+F403+F393+F381+F367+F354+F348</f>
        <v>171476568.89321759</v>
      </c>
      <c r="G435" s="24">
        <f>G433+G416+G403+G393+G381+G367+G354+G348</f>
        <v>54556159.014124788</v>
      </c>
      <c r="H435" s="24">
        <f>H433+H416+H403+H393+H381+H367+H354+H348</f>
        <v>38818636.930293135</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11979666.170322403</v>
      </c>
      <c r="P435" s="24">
        <f>P433+P416+P403+P393+P381+P367+P354+P348</f>
        <v>0</v>
      </c>
      <c r="Q435" s="24">
        <f>Q433+Q416+Q403+Q393+Q381+Q367+Q354+Q348</f>
        <v>54556815.391129926</v>
      </c>
      <c r="R435" s="24"/>
      <c r="S435" s="24">
        <f>S433+S416+S403+S393+S381+S367+S354+S348</f>
        <v>78101116.571794525</v>
      </c>
      <c r="T435" s="24">
        <f>T433+T416+T403+T393+T381+T367+T354+T348</f>
        <v>38818636.930293135</v>
      </c>
      <c r="U435" s="24">
        <f>U433+U416+U403+U393+U381+U367+U354+U348</f>
        <v>54556815.391129926</v>
      </c>
      <c r="W435" s="44">
        <f t="shared" si="167"/>
        <v>0</v>
      </c>
      <c r="X435" s="44">
        <f t="shared" si="168"/>
        <v>0</v>
      </c>
    </row>
    <row r="436" spans="1:24" x14ac:dyDescent="0.25">
      <c r="B436" s="6"/>
      <c r="C436" s="6"/>
      <c r="D436" s="6"/>
      <c r="E436" s="6"/>
      <c r="F436" s="24"/>
      <c r="G436" s="24"/>
      <c r="H436" s="24"/>
      <c r="I436" s="24"/>
      <c r="J436" s="40"/>
      <c r="K436" s="24"/>
      <c r="L436" s="24"/>
      <c r="M436" s="24"/>
      <c r="N436" s="40"/>
      <c r="O436" s="24"/>
      <c r="P436" s="24"/>
      <c r="Q436" s="24"/>
      <c r="R436" s="24"/>
      <c r="S436" s="24"/>
      <c r="T436" s="24"/>
      <c r="U436" s="24"/>
      <c r="W436" s="44">
        <f t="shared" si="167"/>
        <v>0</v>
      </c>
      <c r="X436" s="44">
        <f t="shared" si="168"/>
        <v>0</v>
      </c>
    </row>
    <row r="437" spans="1:24" x14ac:dyDescent="0.25">
      <c r="A437" s="9" t="s">
        <v>216</v>
      </c>
      <c r="C437" s="6"/>
      <c r="D437" s="6"/>
      <c r="E437" s="6"/>
      <c r="F437" s="24"/>
      <c r="G437" s="24"/>
      <c r="H437" s="24"/>
      <c r="I437" s="24"/>
      <c r="J437" s="40"/>
      <c r="K437" s="24"/>
      <c r="L437" s="24"/>
      <c r="M437" s="24"/>
      <c r="N437" s="40"/>
      <c r="O437" s="24"/>
      <c r="P437" s="24"/>
      <c r="Q437" s="24"/>
      <c r="R437" s="24"/>
      <c r="S437" s="24"/>
      <c r="T437" s="24"/>
      <c r="U437" s="24"/>
      <c r="W437" s="44">
        <f t="shared" si="167"/>
        <v>0</v>
      </c>
      <c r="X437" s="44">
        <f t="shared" si="168"/>
        <v>0</v>
      </c>
    </row>
    <row r="438" spans="1:24" x14ac:dyDescent="0.25">
      <c r="B438" s="13" t="s">
        <v>47</v>
      </c>
      <c r="C438" s="6"/>
      <c r="D438" s="47" t="str">
        <f>INDEX(classify,$E438,'Function-Classif'!D$1)</f>
        <v>PROD</v>
      </c>
      <c r="E438" s="6">
        <v>2</v>
      </c>
      <c r="F438" s="24">
        <v>99900146.210981131</v>
      </c>
      <c r="G438" s="52">
        <f>INDEX(classify,$E438,'Function-Classif'!G$1)*$F438</f>
        <v>99900146.210981131</v>
      </c>
      <c r="H438" s="47">
        <f>INDEX(classify,$E438,'Function-Classif'!H$1)*$F438</f>
        <v>0</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5">+G438+K438+O438</f>
        <v>99900146.210981131</v>
      </c>
      <c r="T438" s="24">
        <f t="shared" ref="T438:T445" si="176">+H438+L438+P438</f>
        <v>0</v>
      </c>
      <c r="U438" s="24">
        <f t="shared" ref="U438:U445" si="177">+I438+M438+Q438</f>
        <v>0</v>
      </c>
      <c r="W438" s="44">
        <f t="shared" si="167"/>
        <v>0</v>
      </c>
      <c r="X438" s="44">
        <f t="shared" si="168"/>
        <v>0</v>
      </c>
    </row>
    <row r="439" spans="1:24" x14ac:dyDescent="0.25">
      <c r="B439" s="13" t="s">
        <v>48</v>
      </c>
      <c r="C439" s="6"/>
      <c r="D439" s="47" t="str">
        <f>INDEX(classify,$E439,'Function-Classif'!D$1)</f>
        <v>PROD</v>
      </c>
      <c r="E439" s="6">
        <v>2</v>
      </c>
      <c r="F439" s="24">
        <v>1118830.8925168437</v>
      </c>
      <c r="G439" s="52">
        <f>INDEX(classify,$E439,'Function-Classif'!G$1)*$F439</f>
        <v>1118830.8925168437</v>
      </c>
      <c r="H439" s="47">
        <f>INDEX(classify,$E439,'Function-Classif'!H$1)*$F439</f>
        <v>0</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5"/>
        <v>1118830.8925168437</v>
      </c>
      <c r="T439" s="24">
        <f t="shared" si="176"/>
        <v>0</v>
      </c>
      <c r="U439" s="24">
        <f t="shared" si="177"/>
        <v>0</v>
      </c>
      <c r="W439" s="44">
        <f t="shared" si="167"/>
        <v>0</v>
      </c>
      <c r="X439" s="44">
        <f t="shared" si="168"/>
        <v>0</v>
      </c>
    </row>
    <row r="440" spans="1:24" x14ac:dyDescent="0.25">
      <c r="B440" s="14" t="s">
        <v>49</v>
      </c>
      <c r="C440" s="6"/>
      <c r="D440" s="47" t="str">
        <f>INDEX(classify,$E440,'Function-Classif'!D$1)</f>
        <v>PROD</v>
      </c>
      <c r="E440" s="6">
        <v>2</v>
      </c>
      <c r="F440" s="24">
        <v>35620454.175360583</v>
      </c>
      <c r="G440" s="52">
        <f>INDEX(classify,$E440,'Function-Classif'!G$1)*$F440</f>
        <v>35620454.175360583</v>
      </c>
      <c r="H440" s="47">
        <f>INDEX(classify,$E440,'Function-Classif'!H$1)*$F440</f>
        <v>0</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5"/>
        <v>35620454.175360583</v>
      </c>
      <c r="T440" s="24">
        <f t="shared" si="176"/>
        <v>0</v>
      </c>
      <c r="U440" s="24">
        <f t="shared" si="177"/>
        <v>0</v>
      </c>
      <c r="W440" s="44">
        <f t="shared" si="167"/>
        <v>0</v>
      </c>
      <c r="X440" s="44">
        <f t="shared" si="168"/>
        <v>0</v>
      </c>
    </row>
    <row r="441" spans="1:24" x14ac:dyDescent="0.2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5"/>
        <v>20185930.110497635</v>
      </c>
      <c r="T441" s="24">
        <f t="shared" si="176"/>
        <v>0</v>
      </c>
      <c r="U441" s="24">
        <f t="shared" si="177"/>
        <v>0</v>
      </c>
      <c r="W441" s="44">
        <f t="shared" si="167"/>
        <v>0</v>
      </c>
      <c r="X441" s="44">
        <f t="shared" si="168"/>
        <v>0</v>
      </c>
    </row>
    <row r="442" spans="1:24" x14ac:dyDescent="0.2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5"/>
        <v>182213.83552902148</v>
      </c>
      <c r="T442" s="24">
        <f t="shared" si="176"/>
        <v>0</v>
      </c>
      <c r="U442" s="24">
        <f t="shared" si="177"/>
        <v>0</v>
      </c>
      <c r="W442" s="44">
        <f t="shared" si="167"/>
        <v>0</v>
      </c>
      <c r="X442" s="44">
        <f t="shared" si="168"/>
        <v>0</v>
      </c>
    </row>
    <row r="443" spans="1:24" x14ac:dyDescent="0.2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17563200.318515733</v>
      </c>
      <c r="P443" s="47">
        <f>INDEX(classify,$E443,'Function-Classif'!P$1)*$F443</f>
        <v>0</v>
      </c>
      <c r="Q443" s="47">
        <f>INDEX(classify,$E443,'Function-Classif'!Q$1)*$F443</f>
        <v>25481192.285720155</v>
      </c>
      <c r="R443" s="24"/>
      <c r="S443" s="24">
        <f t="shared" si="175"/>
        <v>17563200.318515733</v>
      </c>
      <c r="T443" s="24">
        <f t="shared" si="176"/>
        <v>0</v>
      </c>
      <c r="U443" s="24">
        <f t="shared" si="177"/>
        <v>25481192.285720155</v>
      </c>
      <c r="W443" s="44">
        <f t="shared" si="167"/>
        <v>0</v>
      </c>
      <c r="X443" s="44">
        <f t="shared" si="168"/>
        <v>0</v>
      </c>
    </row>
    <row r="444" spans="1:24" x14ac:dyDescent="0.25">
      <c r="B444" s="13" t="s">
        <v>53</v>
      </c>
      <c r="C444" s="6"/>
      <c r="D444" s="47" t="str">
        <f>INDEX(classify,$E444,'Function-Classif'!D$1)</f>
        <v>PT&amp;D</v>
      </c>
      <c r="E444" s="6">
        <v>1</v>
      </c>
      <c r="F444" s="24">
        <v>11631104.926124556</v>
      </c>
      <c r="G444" s="52">
        <f>INDEX(classify,$E444,'Function-Classif'!G$1)*$F444</f>
        <v>7088314.0066168504</v>
      </c>
      <c r="H444" s="47">
        <f>INDEX(classify,$E444,'Function-Classif'!H$1)*$F444</f>
        <v>0</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1228413.6093585847</v>
      </c>
      <c r="P444" s="47">
        <f>INDEX(classify,$E444,'Function-Classif'!P$1)*$F444</f>
        <v>0</v>
      </c>
      <c r="Q444" s="47">
        <f>INDEX(classify,$E444,'Function-Classif'!Q$1)*$F444</f>
        <v>1782217.5240729081</v>
      </c>
      <c r="R444" s="24"/>
      <c r="S444" s="24">
        <f t="shared" si="175"/>
        <v>9848887.4020516481</v>
      </c>
      <c r="T444" s="24">
        <f t="shared" si="176"/>
        <v>0</v>
      </c>
      <c r="U444" s="24">
        <f t="shared" si="177"/>
        <v>1782217.5240729081</v>
      </c>
      <c r="W444" s="44">
        <f t="shared" si="167"/>
        <v>0</v>
      </c>
      <c r="X444" s="44">
        <f t="shared" si="168"/>
        <v>0</v>
      </c>
    </row>
    <row r="445" spans="1:24" x14ac:dyDescent="0.25">
      <c r="B445" s="64" t="s">
        <v>54</v>
      </c>
      <c r="C445" s="30"/>
      <c r="D445" s="65" t="str">
        <f>INDEX(classify,$E445,'Function-Classif'!D$1)</f>
        <v>PT&amp;D</v>
      </c>
      <c r="E445" s="30">
        <v>1</v>
      </c>
      <c r="F445" s="41">
        <v>16379763.783943884</v>
      </c>
      <c r="G445" s="70">
        <f>INDEX(classify,$E445,'Function-Classif'!G$1)*$F445</f>
        <v>9982276.8165406454</v>
      </c>
      <c r="H445" s="65">
        <f>INDEX(classify,$E445,'Function-Classif'!H$1)*$F445</f>
        <v>0</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1729940.9538539709</v>
      </c>
      <c r="P445" s="65">
        <f>INDEX(classify,$E445,'Function-Classif'!P$1)*$F445</f>
        <v>0</v>
      </c>
      <c r="Q445" s="65">
        <f>INDEX(classify,$E445,'Function-Classif'!Q$1)*$F445</f>
        <v>2509847.7093393682</v>
      </c>
      <c r="R445" s="41"/>
      <c r="S445" s="41">
        <f t="shared" si="175"/>
        <v>13869916.074604515</v>
      </c>
      <c r="T445" s="41">
        <f t="shared" si="176"/>
        <v>0</v>
      </c>
      <c r="U445" s="41">
        <f t="shared" si="177"/>
        <v>2509847.7093393682</v>
      </c>
      <c r="W445" s="44">
        <f t="shared" si="167"/>
        <v>0</v>
      </c>
      <c r="X445" s="44">
        <f t="shared" si="168"/>
        <v>0</v>
      </c>
    </row>
    <row r="446" spans="1:24" x14ac:dyDescent="0.25">
      <c r="B446" s="6" t="s">
        <v>217</v>
      </c>
      <c r="C446" s="6"/>
      <c r="D446" s="6"/>
      <c r="E446" s="6"/>
      <c r="F446" s="24">
        <f>SUM(F438:F445)</f>
        <v>228062836.53918952</v>
      </c>
      <c r="G446" s="24">
        <f>SUM(G438:G445)</f>
        <v>153710022.10201606</v>
      </c>
      <c r="H446" s="24">
        <f>SUM(H438:H445)</f>
        <v>0</v>
      </c>
      <c r="I446" s="24">
        <f>SUM(I438:I445)</f>
        <v>0</v>
      </c>
      <c r="J446" s="24"/>
      <c r="K446" s="24">
        <f>SUM(K438:K445)</f>
        <v>24058002.03631277</v>
      </c>
      <c r="L446" s="24">
        <f>SUM(L438:L445)</f>
        <v>0</v>
      </c>
      <c r="M446" s="24">
        <f>SUM(M438:M445)</f>
        <v>0</v>
      </c>
      <c r="N446" s="24"/>
      <c r="O446" s="24">
        <f>SUM(O438:O445)</f>
        <v>20521554.881728292</v>
      </c>
      <c r="P446" s="24">
        <f>SUM(P438:P445)</f>
        <v>0</v>
      </c>
      <c r="Q446" s="24">
        <f>SUM(Q438:Q445)</f>
        <v>29773257.519132432</v>
      </c>
      <c r="R446" s="24"/>
      <c r="S446" s="24">
        <f>SUM(S438:S445)</f>
        <v>198289579.02005711</v>
      </c>
      <c r="T446" s="24">
        <f>SUM(T438:T445)</f>
        <v>0</v>
      </c>
      <c r="U446" s="24">
        <f>SUM(U438:U445)</f>
        <v>29773257.519132432</v>
      </c>
      <c r="W446" s="44">
        <f t="shared" si="167"/>
        <v>0</v>
      </c>
      <c r="X446" s="44">
        <f t="shared" si="168"/>
        <v>0</v>
      </c>
    </row>
    <row r="447" spans="1:24" x14ac:dyDescent="0.25">
      <c r="B447" s="6"/>
      <c r="C447" s="6"/>
      <c r="D447" s="6"/>
      <c r="E447" s="6"/>
      <c r="F447" s="24"/>
      <c r="G447" s="24"/>
      <c r="H447" s="24"/>
      <c r="I447" s="24"/>
      <c r="J447" s="40"/>
      <c r="K447" s="24"/>
      <c r="L447" s="24"/>
      <c r="M447" s="24"/>
      <c r="N447" s="40"/>
      <c r="O447" s="24"/>
      <c r="P447" s="24"/>
      <c r="Q447" s="24"/>
      <c r="R447" s="24"/>
      <c r="S447" s="24"/>
      <c r="T447" s="24"/>
      <c r="U447" s="24"/>
      <c r="W447" s="44">
        <f t="shared" si="167"/>
        <v>0</v>
      </c>
      <c r="X447" s="44">
        <f t="shared" si="168"/>
        <v>0</v>
      </c>
    </row>
    <row r="448" spans="1:24" x14ac:dyDescent="0.25">
      <c r="A448" s="9" t="s">
        <v>218</v>
      </c>
      <c r="C448" s="6"/>
      <c r="D448" s="6"/>
      <c r="E448" s="6"/>
      <c r="F448" s="24"/>
      <c r="G448" s="24"/>
      <c r="H448" s="24"/>
      <c r="I448" s="24"/>
      <c r="J448" s="40"/>
      <c r="K448" s="24"/>
      <c r="L448" s="24"/>
      <c r="M448" s="24"/>
      <c r="N448" s="40"/>
      <c r="O448" s="24"/>
      <c r="P448" s="24"/>
      <c r="Q448" s="24"/>
      <c r="R448" s="24"/>
      <c r="S448" s="24"/>
      <c r="T448" s="24"/>
      <c r="U448" s="24"/>
      <c r="W448" s="44">
        <f t="shared" si="167"/>
        <v>0</v>
      </c>
      <c r="X448" s="44">
        <f t="shared" si="168"/>
        <v>0</v>
      </c>
    </row>
    <row r="449" spans="2:24" x14ac:dyDescent="0.25">
      <c r="B449" s="13" t="s">
        <v>219</v>
      </c>
      <c r="C449" s="6"/>
      <c r="D449" s="6"/>
      <c r="E449" s="6"/>
      <c r="F449" s="24">
        <v>0</v>
      </c>
      <c r="G449" s="24"/>
      <c r="H449" s="24"/>
      <c r="I449" s="24"/>
      <c r="J449" s="40"/>
      <c r="K449" s="24"/>
      <c r="L449" s="24"/>
      <c r="M449" s="24"/>
      <c r="N449" s="40"/>
      <c r="O449" s="24"/>
      <c r="P449" s="24"/>
      <c r="Q449" s="24"/>
      <c r="R449" s="24"/>
      <c r="S449" s="24">
        <f t="shared" ref="S449:S451" si="178">+G449+K449+O449</f>
        <v>0</v>
      </c>
      <c r="T449" s="24">
        <f t="shared" ref="T449:T451" si="179">+H449+L449+P449</f>
        <v>0</v>
      </c>
      <c r="U449" s="24">
        <f t="shared" ref="U449:U451" si="180">+I449+M449+Q449</f>
        <v>0</v>
      </c>
      <c r="W449" s="44">
        <f t="shared" si="167"/>
        <v>0</v>
      </c>
      <c r="X449" s="44">
        <f t="shared" si="168"/>
        <v>0</v>
      </c>
    </row>
    <row r="450" spans="2:24" x14ac:dyDescent="0.25">
      <c r="B450" s="13" t="s">
        <v>220</v>
      </c>
      <c r="C450" s="6"/>
      <c r="D450" s="6"/>
      <c r="E450" s="6"/>
      <c r="F450" s="24">
        <v>0</v>
      </c>
      <c r="G450" s="24"/>
      <c r="H450" s="24"/>
      <c r="I450" s="24"/>
      <c r="J450" s="40"/>
      <c r="K450" s="24"/>
      <c r="L450" s="24"/>
      <c r="M450" s="24"/>
      <c r="N450" s="40"/>
      <c r="O450" s="24"/>
      <c r="P450" s="24"/>
      <c r="Q450" s="24"/>
      <c r="R450" s="24"/>
      <c r="S450" s="24">
        <f t="shared" si="178"/>
        <v>0</v>
      </c>
      <c r="T450" s="24">
        <f t="shared" si="179"/>
        <v>0</v>
      </c>
      <c r="U450" s="24">
        <f t="shared" si="180"/>
        <v>0</v>
      </c>
      <c r="W450" s="44">
        <f t="shared" si="167"/>
        <v>0</v>
      </c>
      <c r="X450" s="44">
        <f t="shared" si="168"/>
        <v>0</v>
      </c>
    </row>
    <row r="451" spans="2:24" x14ac:dyDescent="0.25">
      <c r="B451" s="71" t="s">
        <v>221</v>
      </c>
      <c r="C451" s="66"/>
      <c r="D451" s="66"/>
      <c r="E451" s="66"/>
      <c r="F451" s="54">
        <v>0</v>
      </c>
      <c r="G451" s="54"/>
      <c r="H451" s="54"/>
      <c r="I451" s="54"/>
      <c r="J451" s="72"/>
      <c r="K451" s="54"/>
      <c r="L451" s="54"/>
      <c r="M451" s="54"/>
      <c r="N451" s="72"/>
      <c r="O451" s="54"/>
      <c r="P451" s="54"/>
      <c r="Q451" s="54"/>
      <c r="R451" s="54"/>
      <c r="S451" s="54">
        <f t="shared" si="178"/>
        <v>0</v>
      </c>
      <c r="T451" s="54">
        <f t="shared" si="179"/>
        <v>0</v>
      </c>
      <c r="U451" s="54">
        <f t="shared" si="180"/>
        <v>0</v>
      </c>
      <c r="W451" s="44">
        <f t="shared" si="167"/>
        <v>0</v>
      </c>
      <c r="X451" s="44">
        <f t="shared" si="168"/>
        <v>0</v>
      </c>
    </row>
    <row r="452" spans="2:24" x14ac:dyDescent="0.2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7"/>
        <v>0</v>
      </c>
      <c r="X452" s="44">
        <f t="shared" si="168"/>
        <v>0</v>
      </c>
    </row>
    <row r="453" spans="2:24" x14ac:dyDescent="0.25">
      <c r="B453" s="6"/>
      <c r="C453" s="6"/>
      <c r="D453" s="6"/>
      <c r="E453" s="6"/>
      <c r="F453" s="24"/>
      <c r="G453" s="24"/>
      <c r="H453" s="24"/>
      <c r="I453" s="24"/>
      <c r="J453" s="40"/>
      <c r="K453" s="24"/>
      <c r="L453" s="24"/>
      <c r="M453" s="24"/>
      <c r="N453" s="40"/>
      <c r="O453" s="24"/>
      <c r="P453" s="24"/>
      <c r="Q453" s="24"/>
      <c r="R453" s="24"/>
      <c r="S453" s="24"/>
      <c r="T453" s="24"/>
      <c r="U453" s="24"/>
      <c r="W453" s="44">
        <f t="shared" si="167"/>
        <v>0</v>
      </c>
      <c r="X453" s="44">
        <f t="shared" si="168"/>
        <v>0</v>
      </c>
    </row>
    <row r="454" spans="2:24" x14ac:dyDescent="0.25">
      <c r="B454" s="6" t="s">
        <v>223</v>
      </c>
      <c r="C454" s="6"/>
      <c r="D454" s="47" t="str">
        <f>INDEX(classify,$E454,'Function-Classif'!D$1)</f>
        <v>TUP</v>
      </c>
      <c r="E454" s="6">
        <v>7</v>
      </c>
      <c r="F454" s="24">
        <v>24894100.893674199</v>
      </c>
      <c r="G454" s="52">
        <f>INDEX(classify,$E454,'Function-Classif'!G$1)*$F454</f>
        <v>15074941.3030039</v>
      </c>
      <c r="H454" s="47">
        <f>INDEX(classify,$E454,'Function-Classif'!H$1)*$F454</f>
        <v>0</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2642464.6871640021</v>
      </c>
      <c r="P454" s="47">
        <f>INDEX(classify,$E454,'Function-Classif'!P$1)*$F454</f>
        <v>0</v>
      </c>
      <c r="Q454" s="47">
        <f>INDEX(classify,$E454,'Function-Classif'!Q$1)*$F454</f>
        <v>3833763.1855662647</v>
      </c>
      <c r="R454" s="24"/>
      <c r="S454" s="24">
        <f t="shared" ref="S454" si="181">+G454+K454+O454</f>
        <v>21060337.708107933</v>
      </c>
      <c r="T454" s="24">
        <f t="shared" ref="T454" si="182">+H454+L454+P454</f>
        <v>0</v>
      </c>
      <c r="U454" s="24">
        <f t="shared" ref="U454" si="183">+I454+M454+Q454</f>
        <v>3833763.1855662647</v>
      </c>
      <c r="W454" s="44">
        <f t="shared" si="167"/>
        <v>0</v>
      </c>
      <c r="X454" s="44">
        <f t="shared" si="168"/>
        <v>0</v>
      </c>
    </row>
    <row r="455" spans="2:24" x14ac:dyDescent="0.25">
      <c r="B455" s="6"/>
      <c r="C455" s="6"/>
      <c r="D455" s="6"/>
      <c r="E455" s="6"/>
      <c r="F455" s="24"/>
      <c r="G455" s="24"/>
      <c r="H455" s="24"/>
      <c r="I455" s="24"/>
      <c r="J455" s="40"/>
      <c r="K455" s="24"/>
      <c r="L455" s="24"/>
      <c r="M455" s="24"/>
      <c r="N455" s="40"/>
      <c r="O455" s="24"/>
      <c r="P455" s="24"/>
      <c r="Q455" s="24"/>
      <c r="R455" s="24"/>
      <c r="S455" s="24"/>
      <c r="T455" s="24"/>
      <c r="U455" s="24"/>
      <c r="W455" s="44">
        <f t="shared" si="167"/>
        <v>0</v>
      </c>
      <c r="X455" s="44">
        <f t="shared" si="168"/>
        <v>0</v>
      </c>
    </row>
    <row r="456" spans="2:24" x14ac:dyDescent="0.25">
      <c r="B456" s="6" t="s">
        <v>224</v>
      </c>
      <c r="C456" s="6"/>
      <c r="D456" s="47" t="str">
        <f>INDEX(classify,$E456,'Function-Classif'!D$1)</f>
        <v>TUP</v>
      </c>
      <c r="E456" s="6">
        <v>7</v>
      </c>
      <c r="F456" s="24">
        <v>12926774.34840117</v>
      </c>
      <c r="G456" s="52">
        <f>INDEX(classify,$E456,'Function-Classif'!G$1)*$F456</f>
        <v>7827973.5979073793</v>
      </c>
      <c r="H456" s="47">
        <f>INDEX(classify,$E456,'Function-Classif'!H$1)*$F456</f>
        <v>0</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1372154.1854627705</v>
      </c>
      <c r="P456" s="47">
        <f>INDEX(classify,$E456,'Function-Classif'!P$1)*$F456</f>
        <v>0</v>
      </c>
      <c r="Q456" s="47">
        <f>INDEX(classify,$E456,'Function-Classif'!Q$1)*$F456</f>
        <v>1990760.4543217665</v>
      </c>
      <c r="R456" s="24"/>
      <c r="S456" s="24">
        <f t="shared" ref="S456" si="184">+G456+K456+O456</f>
        <v>10936013.894079404</v>
      </c>
      <c r="T456" s="24">
        <f t="shared" ref="T456" si="185">+H456+L456+P456</f>
        <v>0</v>
      </c>
      <c r="U456" s="24">
        <f t="shared" ref="U456" si="186">+I456+M456+Q456</f>
        <v>1990760.4543217665</v>
      </c>
      <c r="W456" s="44">
        <f t="shared" si="167"/>
        <v>0</v>
      </c>
      <c r="X456" s="44">
        <f t="shared" si="168"/>
        <v>0</v>
      </c>
    </row>
    <row r="457" spans="2:24" x14ac:dyDescent="0.25">
      <c r="B457" s="6"/>
      <c r="C457" s="6"/>
      <c r="D457" s="6"/>
      <c r="E457" s="6"/>
      <c r="F457" s="24"/>
      <c r="G457" s="24"/>
      <c r="H457" s="24"/>
      <c r="I457" s="24"/>
      <c r="J457" s="40"/>
      <c r="K457" s="24"/>
      <c r="L457" s="24"/>
      <c r="M457" s="24"/>
      <c r="N457" s="40"/>
      <c r="O457" s="24"/>
      <c r="P457" s="24"/>
      <c r="Q457" s="24"/>
      <c r="R457" s="24"/>
      <c r="S457" s="24"/>
      <c r="T457" s="24"/>
      <c r="U457" s="24"/>
      <c r="W457" s="44">
        <f t="shared" si="167"/>
        <v>0</v>
      </c>
      <c r="X457" s="44">
        <f t="shared" si="168"/>
        <v>0</v>
      </c>
    </row>
    <row r="458" spans="2:24" x14ac:dyDescent="0.2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7"/>
        <v>0</v>
      </c>
      <c r="X458" s="44">
        <f t="shared" si="168"/>
        <v>0</v>
      </c>
    </row>
    <row r="459" spans="2:24" x14ac:dyDescent="0.25">
      <c r="B459" s="6"/>
      <c r="C459" s="6"/>
      <c r="D459" s="6"/>
      <c r="E459" s="6"/>
      <c r="F459" s="24"/>
      <c r="G459" s="24"/>
      <c r="H459" s="24"/>
      <c r="I459" s="24"/>
      <c r="J459" s="40"/>
      <c r="K459" s="24"/>
      <c r="L459" s="24"/>
      <c r="M459" s="24"/>
      <c r="N459" s="40"/>
      <c r="O459" s="24"/>
      <c r="P459" s="24"/>
      <c r="Q459" s="24"/>
      <c r="R459" s="24"/>
      <c r="S459" s="24"/>
      <c r="T459" s="24"/>
      <c r="U459" s="24"/>
      <c r="W459" s="44">
        <f t="shared" si="167"/>
        <v>0</v>
      </c>
      <c r="X459" s="44">
        <f t="shared" si="168"/>
        <v>0</v>
      </c>
    </row>
    <row r="460" spans="2:24" x14ac:dyDescent="0.25">
      <c r="B460" s="6" t="s">
        <v>226</v>
      </c>
      <c r="C460" s="6"/>
      <c r="D460" s="47" t="str">
        <f>INDEX(classify,$E460,'Function-Classif'!D$1)</f>
        <v>TUP</v>
      </c>
      <c r="E460" s="6">
        <v>7</v>
      </c>
      <c r="F460" s="24">
        <v>86095200.491145507</v>
      </c>
      <c r="G460" s="52">
        <f>INDEX(classify,$E460,'Function-Classif'!G$1)*$F460</f>
        <v>52136050.199915968</v>
      </c>
      <c r="H460" s="47">
        <f>INDEX(classify,$E460,'Function-Classif'!H$1)*$F460</f>
        <v>0</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9138852.9356353432</v>
      </c>
      <c r="P460" s="47">
        <f>INDEX(classify,$E460,'Function-Classif'!P$1)*$F460</f>
        <v>0</v>
      </c>
      <c r="Q460" s="47">
        <f>INDEX(classify,$E460,'Function-Classif'!Q$1)*$F460</f>
        <v>13258908.667023739</v>
      </c>
      <c r="R460" s="24"/>
      <c r="S460" s="24">
        <f t="shared" ref="S460" si="187">+G460+K460+O460</f>
        <v>72836291.824121758</v>
      </c>
      <c r="T460" s="24">
        <f t="shared" ref="T460" si="188">+H460+L460+P460</f>
        <v>0</v>
      </c>
      <c r="U460" s="24">
        <f t="shared" ref="U460" si="189">+I460+M460+Q460</f>
        <v>13258908.667023739</v>
      </c>
      <c r="W460" s="44">
        <f t="shared" si="167"/>
        <v>0</v>
      </c>
      <c r="X460" s="44">
        <f t="shared" si="168"/>
        <v>0</v>
      </c>
    </row>
    <row r="461" spans="2:24" x14ac:dyDescent="0.25">
      <c r="B461" s="6"/>
      <c r="C461" s="6"/>
      <c r="D461" s="6"/>
      <c r="E461" s="6"/>
      <c r="F461" s="24"/>
      <c r="G461" s="24"/>
      <c r="H461" s="24"/>
      <c r="I461" s="24"/>
      <c r="J461" s="40"/>
      <c r="K461" s="24"/>
      <c r="L461" s="24"/>
      <c r="M461" s="24"/>
      <c r="N461" s="40"/>
      <c r="O461" s="24"/>
      <c r="P461" s="24"/>
      <c r="Q461" s="24"/>
      <c r="R461" s="24"/>
      <c r="S461" s="24"/>
      <c r="T461" s="24"/>
      <c r="U461" s="24"/>
      <c r="W461" s="44">
        <f t="shared" si="167"/>
        <v>0</v>
      </c>
      <c r="X461" s="44">
        <f t="shared" si="168"/>
        <v>0</v>
      </c>
    </row>
    <row r="462" spans="2:24" x14ac:dyDescent="0.25">
      <c r="B462" s="6" t="s">
        <v>215</v>
      </c>
      <c r="C462" s="6"/>
      <c r="D462" s="6"/>
      <c r="E462" s="6"/>
      <c r="F462" s="24">
        <v>0</v>
      </c>
      <c r="G462" s="24"/>
      <c r="H462" s="24"/>
      <c r="I462" s="24"/>
      <c r="J462" s="40"/>
      <c r="K462" s="24"/>
      <c r="L462" s="24"/>
      <c r="M462" s="24"/>
      <c r="N462" s="40"/>
      <c r="O462" s="24"/>
      <c r="P462" s="24"/>
      <c r="Q462" s="24"/>
      <c r="R462" s="24"/>
      <c r="S462" s="24">
        <f t="shared" ref="S462" si="190">+G462+K462+O462</f>
        <v>0</v>
      </c>
      <c r="T462" s="24">
        <f t="shared" ref="T462" si="191">+H462+L462+P462</f>
        <v>0</v>
      </c>
      <c r="U462" s="24">
        <f t="shared" ref="U462" si="192">+I462+M462+Q462</f>
        <v>0</v>
      </c>
      <c r="W462" s="44">
        <f t="shared" si="167"/>
        <v>0</v>
      </c>
      <c r="X462" s="44">
        <f t="shared" si="168"/>
        <v>0</v>
      </c>
    </row>
    <row r="463" spans="2:24" x14ac:dyDescent="0.25">
      <c r="B463" s="30"/>
      <c r="C463" s="30"/>
      <c r="D463" s="30"/>
      <c r="E463" s="30"/>
      <c r="F463" s="31"/>
      <c r="G463" s="41"/>
      <c r="H463" s="41"/>
      <c r="I463" s="41"/>
      <c r="J463" s="41"/>
      <c r="K463" s="41"/>
      <c r="L463" s="41"/>
      <c r="M463" s="41"/>
      <c r="N463" s="41"/>
      <c r="O463" s="41"/>
      <c r="P463" s="41"/>
      <c r="Q463" s="41"/>
      <c r="R463" s="41"/>
      <c r="S463" s="41"/>
      <c r="T463" s="41"/>
      <c r="U463" s="41"/>
      <c r="W463" s="44">
        <f t="shared" si="167"/>
        <v>0</v>
      </c>
      <c r="X463" s="44">
        <f t="shared" si="168"/>
        <v>0</v>
      </c>
    </row>
    <row r="464" spans="2:24" x14ac:dyDescent="0.25">
      <c r="B464" s="9" t="s">
        <v>227</v>
      </c>
      <c r="C464" s="6"/>
      <c r="D464" s="6"/>
      <c r="E464" s="6"/>
      <c r="F464" s="24">
        <f>F287+F446+F454+F456+F460+F452+F458+F462</f>
        <v>1285753150.8498964</v>
      </c>
      <c r="G464" s="24">
        <f>G287+G446+G454+G456+G460+G452+G458+G462</f>
        <v>346842593.45864004</v>
      </c>
      <c r="H464" s="24">
        <f>H287+H446+H454+H456+H460+H452+H458+H462</f>
        <v>631804125.74442363</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63301453.897348396</v>
      </c>
      <c r="P464" s="24">
        <f>P287+P446+P454+P456+P460+P452+P458+P462</f>
        <v>0</v>
      </c>
      <c r="Q464" s="24">
        <f>Q287+Q446+Q454+Q456+Q460+Q452+Q458+Q462</f>
        <v>159079839.71564725</v>
      </c>
      <c r="R464" s="24"/>
      <c r="S464" s="24">
        <f>S287+S446+S454+S456+S460+S452+S458+S462</f>
        <v>494869185.38982552</v>
      </c>
      <c r="T464" s="24">
        <f>T287+T446+T454+T456+T460+T452+T458+T462</f>
        <v>631804125.74442363</v>
      </c>
      <c r="U464" s="24">
        <f>U287+U446+U454+U456+U460+U452+U458+U462</f>
        <v>159079839.71564725</v>
      </c>
      <c r="W464" s="44">
        <f t="shared" si="167"/>
        <v>0</v>
      </c>
      <c r="X464" s="44">
        <f t="shared" si="168"/>
        <v>0</v>
      </c>
    </row>
    <row r="465" spans="2:24" x14ac:dyDescent="0.25">
      <c r="B465" s="6"/>
      <c r="C465" s="6"/>
      <c r="D465" s="6"/>
      <c r="E465" s="6"/>
      <c r="F465" s="24"/>
      <c r="G465" s="24"/>
      <c r="H465" s="24"/>
      <c r="I465" s="24"/>
      <c r="J465" s="40"/>
      <c r="K465" s="24"/>
      <c r="L465" s="24"/>
      <c r="M465" s="24"/>
      <c r="N465" s="40"/>
      <c r="O465" s="24"/>
      <c r="P465" s="24"/>
      <c r="Q465" s="24"/>
      <c r="R465" s="24"/>
      <c r="S465" s="24"/>
      <c r="T465" s="24"/>
      <c r="U465" s="24"/>
      <c r="W465" s="44">
        <f t="shared" si="167"/>
        <v>0</v>
      </c>
      <c r="X465" s="44">
        <f t="shared" si="168"/>
        <v>0</v>
      </c>
    </row>
    <row r="466" spans="2:24" x14ac:dyDescent="0.25">
      <c r="B466" s="9" t="s">
        <v>228</v>
      </c>
      <c r="C466" s="6"/>
      <c r="D466" s="6"/>
      <c r="E466" s="6"/>
      <c r="F466" s="24"/>
      <c r="G466" s="24"/>
      <c r="H466" s="24"/>
      <c r="I466" s="24"/>
      <c r="J466" s="40"/>
      <c r="K466" s="24"/>
      <c r="L466" s="24"/>
      <c r="M466" s="24"/>
      <c r="N466" s="40"/>
      <c r="O466" s="24"/>
      <c r="P466" s="24"/>
      <c r="Q466" s="24"/>
      <c r="R466" s="24"/>
      <c r="S466" s="24"/>
      <c r="T466" s="24"/>
      <c r="U466" s="24"/>
      <c r="W466" s="44">
        <f t="shared" si="167"/>
        <v>0</v>
      </c>
      <c r="X466" s="44">
        <f t="shared" si="168"/>
        <v>0</v>
      </c>
    </row>
    <row r="467" spans="2:24" x14ac:dyDescent="0.25">
      <c r="B467" s="6" t="s">
        <v>229</v>
      </c>
      <c r="C467" s="6"/>
      <c r="D467" s="6"/>
      <c r="E467" s="6"/>
      <c r="F467" s="24">
        <v>0</v>
      </c>
      <c r="G467" s="24"/>
      <c r="H467" s="24"/>
      <c r="I467" s="24"/>
      <c r="J467" s="40"/>
      <c r="K467" s="24"/>
      <c r="L467" s="24"/>
      <c r="M467" s="24"/>
      <c r="N467" s="40"/>
      <c r="O467" s="24"/>
      <c r="P467" s="24"/>
      <c r="Q467" s="24"/>
      <c r="R467" s="24"/>
      <c r="S467" s="24">
        <f t="shared" ref="S467:S473" si="193">+G467+K467+O467</f>
        <v>0</v>
      </c>
      <c r="T467" s="24">
        <f t="shared" ref="T467:T473" si="194">+H467+L467+P467</f>
        <v>0</v>
      </c>
      <c r="U467" s="24">
        <f t="shared" ref="U467:U473" si="195">+I467+M467+Q467</f>
        <v>0</v>
      </c>
      <c r="W467" s="44">
        <f t="shared" si="167"/>
        <v>0</v>
      </c>
      <c r="X467" s="44">
        <f t="shared" si="168"/>
        <v>0</v>
      </c>
    </row>
    <row r="468" spans="2:24" x14ac:dyDescent="0.25">
      <c r="B468" s="6" t="s">
        <v>230</v>
      </c>
      <c r="C468" s="6"/>
      <c r="D468" s="6"/>
      <c r="E468" s="6"/>
      <c r="F468" s="24">
        <v>0</v>
      </c>
      <c r="G468" s="24"/>
      <c r="H468" s="24"/>
      <c r="I468" s="24"/>
      <c r="J468" s="40"/>
      <c r="K468" s="24"/>
      <c r="L468" s="24"/>
      <c r="M468" s="24"/>
      <c r="N468" s="40"/>
      <c r="O468" s="24"/>
      <c r="P468" s="24"/>
      <c r="Q468" s="24"/>
      <c r="R468" s="24"/>
      <c r="S468" s="24">
        <f t="shared" si="193"/>
        <v>0</v>
      </c>
      <c r="T468" s="24">
        <f t="shared" si="194"/>
        <v>0</v>
      </c>
      <c r="U468" s="24">
        <f t="shared" si="195"/>
        <v>0</v>
      </c>
      <c r="W468" s="44">
        <f t="shared" si="167"/>
        <v>0</v>
      </c>
      <c r="X468" s="44">
        <f t="shared" si="168"/>
        <v>0</v>
      </c>
    </row>
    <row r="469" spans="2:24" x14ac:dyDescent="0.25">
      <c r="B469" s="6" t="s">
        <v>231</v>
      </c>
      <c r="C469" s="6"/>
      <c r="D469" s="6"/>
      <c r="E469" s="6"/>
      <c r="F469" s="24">
        <v>0</v>
      </c>
      <c r="G469" s="24"/>
      <c r="H469" s="24"/>
      <c r="I469" s="24"/>
      <c r="J469" s="40"/>
      <c r="K469" s="24"/>
      <c r="L469" s="24"/>
      <c r="M469" s="24"/>
      <c r="N469" s="40"/>
      <c r="O469" s="24"/>
      <c r="P469" s="24"/>
      <c r="Q469" s="24"/>
      <c r="R469" s="24"/>
      <c r="S469" s="24">
        <f t="shared" si="193"/>
        <v>0</v>
      </c>
      <c r="T469" s="24">
        <f t="shared" si="194"/>
        <v>0</v>
      </c>
      <c r="U469" s="24">
        <f t="shared" si="195"/>
        <v>0</v>
      </c>
      <c r="W469" s="44">
        <f t="shared" ref="W469:W532" si="196">SUM(G469:Q469)-F469</f>
        <v>0</v>
      </c>
      <c r="X469" s="44">
        <f t="shared" ref="X469:X532" si="197">SUM(S469:U469)-F469</f>
        <v>0</v>
      </c>
    </row>
    <row r="470" spans="2:24" x14ac:dyDescent="0.25">
      <c r="B470" s="6" t="s">
        <v>232</v>
      </c>
      <c r="C470" s="6"/>
      <c r="D470" s="6"/>
      <c r="E470" s="6"/>
      <c r="F470" s="24">
        <v>0</v>
      </c>
      <c r="G470" s="24"/>
      <c r="H470" s="24"/>
      <c r="I470" s="24"/>
      <c r="J470" s="40"/>
      <c r="K470" s="24"/>
      <c r="L470" s="24"/>
      <c r="M470" s="24"/>
      <c r="N470" s="40"/>
      <c r="O470" s="24"/>
      <c r="P470" s="24"/>
      <c r="Q470" s="24"/>
      <c r="R470" s="24"/>
      <c r="S470" s="24">
        <f t="shared" si="193"/>
        <v>0</v>
      </c>
      <c r="T470" s="24">
        <f t="shared" si="194"/>
        <v>0</v>
      </c>
      <c r="U470" s="24">
        <f t="shared" si="195"/>
        <v>0</v>
      </c>
      <c r="W470" s="44">
        <f t="shared" si="196"/>
        <v>0</v>
      </c>
      <c r="X470" s="44">
        <f t="shared" si="197"/>
        <v>0</v>
      </c>
    </row>
    <row r="471" spans="2:24" x14ac:dyDescent="0.25">
      <c r="B471" s="6" t="s">
        <v>233</v>
      </c>
      <c r="C471" s="6"/>
      <c r="D471" s="6"/>
      <c r="E471" s="6"/>
      <c r="F471" s="24">
        <v>0</v>
      </c>
      <c r="G471" s="24"/>
      <c r="H471" s="24"/>
      <c r="I471" s="24"/>
      <c r="J471" s="40"/>
      <c r="K471" s="24"/>
      <c r="L471" s="24"/>
      <c r="M471" s="24"/>
      <c r="N471" s="40"/>
      <c r="O471" s="24"/>
      <c r="P471" s="24"/>
      <c r="Q471" s="24"/>
      <c r="R471" s="24"/>
      <c r="S471" s="24">
        <f t="shared" si="193"/>
        <v>0</v>
      </c>
      <c r="T471" s="24">
        <f t="shared" si="194"/>
        <v>0</v>
      </c>
      <c r="U471" s="24">
        <f t="shared" si="195"/>
        <v>0</v>
      </c>
      <c r="W471" s="44">
        <f t="shared" si="196"/>
        <v>0</v>
      </c>
      <c r="X471" s="44">
        <f t="shared" si="197"/>
        <v>0</v>
      </c>
    </row>
    <row r="472" spans="2:24" x14ac:dyDescent="0.25">
      <c r="B472" s="6" t="s">
        <v>234</v>
      </c>
      <c r="C472" s="6"/>
      <c r="D472" s="6"/>
      <c r="E472" s="6"/>
      <c r="F472" s="24">
        <v>0</v>
      </c>
      <c r="G472" s="24"/>
      <c r="H472" s="24"/>
      <c r="I472" s="24"/>
      <c r="J472" s="40"/>
      <c r="K472" s="24"/>
      <c r="L472" s="24"/>
      <c r="M472" s="24"/>
      <c r="N472" s="40"/>
      <c r="O472" s="24"/>
      <c r="P472" s="24"/>
      <c r="Q472" s="24"/>
      <c r="R472" s="24"/>
      <c r="S472" s="24">
        <f t="shared" si="193"/>
        <v>0</v>
      </c>
      <c r="T472" s="24">
        <f t="shared" si="194"/>
        <v>0</v>
      </c>
      <c r="U472" s="24">
        <f t="shared" si="195"/>
        <v>0</v>
      </c>
      <c r="W472" s="44">
        <f t="shared" si="196"/>
        <v>0</v>
      </c>
      <c r="X472" s="44">
        <f t="shared" si="197"/>
        <v>0</v>
      </c>
    </row>
    <row r="473" spans="2:24" x14ac:dyDescent="0.25">
      <c r="B473" s="6" t="s">
        <v>235</v>
      </c>
      <c r="C473" s="6"/>
      <c r="D473" s="6"/>
      <c r="E473" s="6"/>
      <c r="F473" s="24">
        <v>0</v>
      </c>
      <c r="G473" s="24"/>
      <c r="H473" s="24"/>
      <c r="I473" s="24"/>
      <c r="J473" s="40"/>
      <c r="K473" s="24"/>
      <c r="L473" s="24"/>
      <c r="M473" s="24"/>
      <c r="N473" s="40"/>
      <c r="O473" s="24"/>
      <c r="P473" s="24"/>
      <c r="Q473" s="24"/>
      <c r="R473" s="24"/>
      <c r="S473" s="24">
        <f t="shared" si="193"/>
        <v>0</v>
      </c>
      <c r="T473" s="24">
        <f t="shared" si="194"/>
        <v>0</v>
      </c>
      <c r="U473" s="24">
        <f t="shared" si="195"/>
        <v>0</v>
      </c>
      <c r="W473" s="44">
        <f t="shared" si="196"/>
        <v>0</v>
      </c>
      <c r="X473" s="44">
        <f t="shared" si="197"/>
        <v>0</v>
      </c>
    </row>
    <row r="474" spans="2:24" x14ac:dyDescent="0.25">
      <c r="B474" s="6"/>
      <c r="C474" s="6"/>
      <c r="D474" s="6"/>
      <c r="E474" s="6"/>
      <c r="F474" s="24"/>
      <c r="G474" s="24"/>
      <c r="H474" s="24"/>
      <c r="I474" s="24"/>
      <c r="J474" s="40"/>
      <c r="K474" s="24"/>
      <c r="L474" s="24"/>
      <c r="M474" s="24"/>
      <c r="N474" s="40"/>
      <c r="O474" s="24"/>
      <c r="P474" s="24"/>
      <c r="Q474" s="24"/>
      <c r="R474" s="24"/>
      <c r="S474" s="24"/>
      <c r="T474" s="24"/>
      <c r="U474" s="24"/>
      <c r="W474" s="44">
        <f t="shared" si="196"/>
        <v>0</v>
      </c>
      <c r="X474" s="44">
        <f t="shared" si="197"/>
        <v>0</v>
      </c>
    </row>
    <row r="475" spans="2:24" x14ac:dyDescent="0.25">
      <c r="B475" s="6" t="s">
        <v>236</v>
      </c>
      <c r="C475" s="6"/>
      <c r="D475" s="6"/>
      <c r="E475" s="6"/>
      <c r="F475" s="24">
        <v>0</v>
      </c>
      <c r="G475" s="24"/>
      <c r="H475" s="24"/>
      <c r="I475" s="24"/>
      <c r="J475" s="40"/>
      <c r="K475" s="24"/>
      <c r="L475" s="24"/>
      <c r="M475" s="24"/>
      <c r="N475" s="40"/>
      <c r="O475" s="24"/>
      <c r="P475" s="24"/>
      <c r="Q475" s="24"/>
      <c r="R475" s="24"/>
      <c r="S475" s="24">
        <f t="shared" ref="S475" si="198">+G475+K475+O475</f>
        <v>0</v>
      </c>
      <c r="T475" s="24">
        <f t="shared" ref="T475" si="199">+H475+L475+P475</f>
        <v>0</v>
      </c>
      <c r="U475" s="24">
        <f t="shared" ref="U475" si="200">+I475+M475+Q475</f>
        <v>0</v>
      </c>
      <c r="W475" s="44">
        <f t="shared" si="196"/>
        <v>0</v>
      </c>
      <c r="X475" s="44">
        <f t="shared" si="197"/>
        <v>0</v>
      </c>
    </row>
    <row r="476" spans="2:24" x14ac:dyDescent="0.25">
      <c r="B476" s="6"/>
      <c r="C476" s="6"/>
      <c r="D476" s="6"/>
      <c r="E476" s="6"/>
      <c r="F476" s="24"/>
      <c r="G476" s="24"/>
      <c r="H476" s="24"/>
      <c r="I476" s="24"/>
      <c r="J476" s="40"/>
      <c r="K476" s="24"/>
      <c r="L476" s="24"/>
      <c r="M476" s="24"/>
      <c r="N476" s="40"/>
      <c r="O476" s="24"/>
      <c r="P476" s="24"/>
      <c r="Q476" s="24"/>
      <c r="R476" s="24"/>
      <c r="S476" s="24"/>
      <c r="T476" s="24"/>
      <c r="U476" s="24"/>
      <c r="W476" s="44">
        <f t="shared" si="196"/>
        <v>0</v>
      </c>
      <c r="X476" s="44">
        <f t="shared" si="197"/>
        <v>0</v>
      </c>
    </row>
    <row r="477" spans="2:24" x14ac:dyDescent="0.25">
      <c r="F477" s="24"/>
      <c r="G477" s="24"/>
      <c r="H477" s="24"/>
      <c r="I477" s="24"/>
      <c r="J477" s="40"/>
      <c r="K477" s="24"/>
      <c r="L477" s="24"/>
      <c r="M477" s="24"/>
      <c r="N477" s="40"/>
      <c r="O477" s="24"/>
      <c r="P477" s="24"/>
      <c r="Q477" s="24"/>
      <c r="R477" s="24"/>
      <c r="S477" s="24"/>
      <c r="T477" s="24"/>
      <c r="U477" s="24"/>
      <c r="W477" s="44">
        <f t="shared" si="196"/>
        <v>0</v>
      </c>
      <c r="X477" s="44">
        <f t="shared" si="197"/>
        <v>0</v>
      </c>
    </row>
    <row r="478" spans="2:24" x14ac:dyDescent="0.25">
      <c r="F478" s="24"/>
      <c r="G478" s="24"/>
      <c r="H478" s="24"/>
      <c r="I478" s="24"/>
      <c r="J478" s="40"/>
      <c r="K478" s="24"/>
      <c r="L478" s="24"/>
      <c r="M478" s="24"/>
      <c r="N478" s="40"/>
      <c r="O478" s="24"/>
      <c r="P478" s="24"/>
      <c r="Q478" s="24"/>
      <c r="R478" s="24"/>
      <c r="S478" s="24"/>
      <c r="T478" s="24"/>
      <c r="U478" s="24"/>
      <c r="W478" s="44">
        <f t="shared" si="196"/>
        <v>0</v>
      </c>
      <c r="X478" s="44">
        <f t="shared" si="197"/>
        <v>0</v>
      </c>
    </row>
    <row r="479" spans="2:24" x14ac:dyDescent="0.25">
      <c r="F479" s="24"/>
      <c r="G479" s="24"/>
      <c r="H479" s="24"/>
      <c r="I479" s="24"/>
      <c r="J479" s="40"/>
      <c r="K479" s="24"/>
      <c r="L479" s="24"/>
      <c r="M479" s="24"/>
      <c r="N479" s="40"/>
      <c r="O479" s="24"/>
      <c r="P479" s="24"/>
      <c r="Q479" s="24"/>
      <c r="R479" s="24"/>
      <c r="S479" s="24"/>
      <c r="T479" s="24"/>
      <c r="U479" s="24"/>
      <c r="W479" s="44">
        <f t="shared" si="196"/>
        <v>0</v>
      </c>
      <c r="X479" s="44">
        <f t="shared" si="197"/>
        <v>0</v>
      </c>
    </row>
    <row r="480" spans="2:24" x14ac:dyDescent="0.25">
      <c r="F480" s="24"/>
      <c r="G480" s="24"/>
      <c r="H480" s="24"/>
      <c r="I480" s="24"/>
      <c r="J480" s="40"/>
      <c r="K480" s="24"/>
      <c r="L480" s="24"/>
      <c r="M480" s="24"/>
      <c r="N480" s="40"/>
      <c r="O480" s="24"/>
      <c r="P480" s="24"/>
      <c r="Q480" s="24"/>
      <c r="R480" s="24"/>
      <c r="S480" s="24"/>
      <c r="T480" s="24"/>
      <c r="U480" s="24"/>
      <c r="W480" s="44">
        <f t="shared" si="196"/>
        <v>0</v>
      </c>
      <c r="X480" s="44">
        <f t="shared" si="197"/>
        <v>0</v>
      </c>
    </row>
    <row r="481" spans="6:24" x14ac:dyDescent="0.25">
      <c r="F481" s="24"/>
      <c r="G481" s="24"/>
      <c r="H481" s="24"/>
      <c r="I481" s="24"/>
      <c r="J481" s="40"/>
      <c r="K481" s="24"/>
      <c r="L481" s="24"/>
      <c r="M481" s="24"/>
      <c r="N481" s="40"/>
      <c r="O481" s="24"/>
      <c r="P481" s="24"/>
      <c r="Q481" s="24"/>
      <c r="R481" s="24"/>
      <c r="S481" s="24"/>
      <c r="T481" s="24"/>
      <c r="U481" s="24"/>
      <c r="W481" s="44">
        <f t="shared" si="196"/>
        <v>0</v>
      </c>
      <c r="X481" s="44">
        <f t="shared" si="197"/>
        <v>0</v>
      </c>
    </row>
    <row r="482" spans="6:24" x14ac:dyDescent="0.25">
      <c r="F482" s="24"/>
      <c r="G482" s="24"/>
      <c r="H482" s="24"/>
      <c r="I482" s="24"/>
      <c r="J482" s="40"/>
      <c r="K482" s="24"/>
      <c r="L482" s="24"/>
      <c r="M482" s="24"/>
      <c r="N482" s="40"/>
      <c r="O482" s="24"/>
      <c r="P482" s="24"/>
      <c r="Q482" s="24"/>
      <c r="R482" s="24"/>
      <c r="S482" s="24"/>
      <c r="T482" s="24"/>
      <c r="U482" s="24"/>
      <c r="W482" s="44">
        <f t="shared" si="196"/>
        <v>0</v>
      </c>
      <c r="X482" s="44">
        <f t="shared" si="197"/>
        <v>0</v>
      </c>
    </row>
    <row r="483" spans="6:24" x14ac:dyDescent="0.25">
      <c r="F483" s="24"/>
      <c r="G483" s="24"/>
      <c r="H483" s="24"/>
      <c r="I483" s="24"/>
      <c r="J483" s="40"/>
      <c r="K483" s="24"/>
      <c r="L483" s="24"/>
      <c r="M483" s="24"/>
      <c r="N483" s="40"/>
      <c r="O483" s="24"/>
      <c r="P483" s="24"/>
      <c r="Q483" s="24"/>
      <c r="R483" s="24"/>
      <c r="S483" s="24"/>
      <c r="T483" s="24"/>
      <c r="U483" s="24"/>
      <c r="W483" s="44">
        <f t="shared" si="196"/>
        <v>0</v>
      </c>
      <c r="X483" s="44">
        <f t="shared" si="197"/>
        <v>0</v>
      </c>
    </row>
    <row r="484" spans="6:24" x14ac:dyDescent="0.25">
      <c r="F484" s="24"/>
      <c r="G484" s="24"/>
      <c r="H484" s="24"/>
      <c r="I484" s="24"/>
      <c r="J484" s="40"/>
      <c r="K484" s="24"/>
      <c r="L484" s="24"/>
      <c r="M484" s="24"/>
      <c r="N484" s="40"/>
      <c r="O484" s="24"/>
      <c r="P484" s="24"/>
      <c r="Q484" s="24"/>
      <c r="R484" s="24"/>
      <c r="S484" s="24"/>
      <c r="T484" s="24"/>
      <c r="U484" s="24"/>
      <c r="W484" s="44">
        <f t="shared" si="196"/>
        <v>0</v>
      </c>
      <c r="X484" s="44">
        <f t="shared" si="197"/>
        <v>0</v>
      </c>
    </row>
    <row r="485" spans="6:24" x14ac:dyDescent="0.25">
      <c r="F485" s="24"/>
      <c r="G485" s="24"/>
      <c r="H485" s="24"/>
      <c r="I485" s="24"/>
      <c r="J485" s="40"/>
      <c r="K485" s="24"/>
      <c r="L485" s="24"/>
      <c r="M485" s="24"/>
      <c r="N485" s="40"/>
      <c r="O485" s="24"/>
      <c r="P485" s="24"/>
      <c r="Q485" s="24"/>
      <c r="R485" s="24"/>
      <c r="S485" s="24"/>
      <c r="T485" s="24"/>
      <c r="U485" s="24"/>
      <c r="W485" s="44">
        <f t="shared" si="196"/>
        <v>0</v>
      </c>
      <c r="X485" s="44">
        <f t="shared" si="197"/>
        <v>0</v>
      </c>
    </row>
    <row r="486" spans="6:24" x14ac:dyDescent="0.25">
      <c r="F486" s="24"/>
      <c r="G486" s="24"/>
      <c r="H486" s="24"/>
      <c r="I486" s="24"/>
      <c r="J486" s="40"/>
      <c r="K486" s="24"/>
      <c r="L486" s="24"/>
      <c r="M486" s="24"/>
      <c r="N486" s="40"/>
      <c r="O486" s="24"/>
      <c r="P486" s="24"/>
      <c r="Q486" s="24"/>
      <c r="R486" s="24"/>
      <c r="S486" s="24"/>
      <c r="T486" s="24"/>
      <c r="U486" s="24"/>
      <c r="W486" s="44">
        <f t="shared" si="196"/>
        <v>0</v>
      </c>
      <c r="X486" s="44">
        <f t="shared" si="197"/>
        <v>0</v>
      </c>
    </row>
    <row r="487" spans="6:24" x14ac:dyDescent="0.25">
      <c r="F487" s="24"/>
      <c r="G487" s="24"/>
      <c r="H487" s="24"/>
      <c r="I487" s="24"/>
      <c r="J487" s="40"/>
      <c r="K487" s="24"/>
      <c r="L487" s="24"/>
      <c r="M487" s="24"/>
      <c r="N487" s="40"/>
      <c r="O487" s="24"/>
      <c r="P487" s="24"/>
      <c r="Q487" s="24"/>
      <c r="R487" s="24"/>
      <c r="S487" s="24"/>
      <c r="T487" s="24"/>
      <c r="U487" s="24"/>
      <c r="W487" s="44">
        <f t="shared" si="196"/>
        <v>0</v>
      </c>
      <c r="X487" s="44">
        <f t="shared" si="197"/>
        <v>0</v>
      </c>
    </row>
    <row r="488" spans="6:24" x14ac:dyDescent="0.25">
      <c r="W488" s="44">
        <f t="shared" si="196"/>
        <v>0</v>
      </c>
      <c r="X488" s="44">
        <f t="shared" si="197"/>
        <v>0</v>
      </c>
    </row>
    <row r="489" spans="6:24" x14ac:dyDescent="0.25">
      <c r="W489" s="44">
        <f t="shared" si="196"/>
        <v>0</v>
      </c>
      <c r="X489" s="44">
        <f t="shared" si="197"/>
        <v>0</v>
      </c>
    </row>
    <row r="490" spans="6:24" x14ac:dyDescent="0.25">
      <c r="W490" s="44">
        <f t="shared" si="196"/>
        <v>0</v>
      </c>
      <c r="X490" s="44">
        <f t="shared" si="197"/>
        <v>0</v>
      </c>
    </row>
    <row r="491" spans="6:24" x14ac:dyDescent="0.25">
      <c r="W491" s="44">
        <f t="shared" si="196"/>
        <v>0</v>
      </c>
      <c r="X491" s="44">
        <f t="shared" si="197"/>
        <v>0</v>
      </c>
    </row>
    <row r="492" spans="6:24" x14ac:dyDescent="0.25">
      <c r="W492" s="44">
        <f t="shared" si="196"/>
        <v>0</v>
      </c>
      <c r="X492" s="44">
        <f t="shared" si="197"/>
        <v>0</v>
      </c>
    </row>
    <row r="493" spans="6:24" x14ac:dyDescent="0.25">
      <c r="W493" s="44">
        <f t="shared" si="196"/>
        <v>0</v>
      </c>
      <c r="X493" s="44">
        <f t="shared" si="197"/>
        <v>0</v>
      </c>
    </row>
    <row r="494" spans="6:24" x14ac:dyDescent="0.25">
      <c r="W494" s="44">
        <f t="shared" si="196"/>
        <v>0</v>
      </c>
      <c r="X494" s="44">
        <f t="shared" si="197"/>
        <v>0</v>
      </c>
    </row>
    <row r="495" spans="6:24" x14ac:dyDescent="0.25">
      <c r="W495" s="44">
        <f t="shared" si="196"/>
        <v>0</v>
      </c>
      <c r="X495" s="44">
        <f t="shared" si="197"/>
        <v>0</v>
      </c>
    </row>
    <row r="496" spans="6:24" x14ac:dyDescent="0.25">
      <c r="W496" s="44">
        <f t="shared" si="196"/>
        <v>0</v>
      </c>
      <c r="X496" s="44">
        <f t="shared" si="197"/>
        <v>0</v>
      </c>
    </row>
    <row r="497" spans="23:24" x14ac:dyDescent="0.25">
      <c r="W497" s="44">
        <f t="shared" si="196"/>
        <v>0</v>
      </c>
      <c r="X497" s="44">
        <f t="shared" si="197"/>
        <v>0</v>
      </c>
    </row>
    <row r="498" spans="23:24" x14ac:dyDescent="0.25">
      <c r="W498" s="44">
        <f t="shared" si="196"/>
        <v>0</v>
      </c>
      <c r="X498" s="44">
        <f t="shared" si="197"/>
        <v>0</v>
      </c>
    </row>
    <row r="499" spans="23:24" x14ac:dyDescent="0.25">
      <c r="W499" s="44">
        <f t="shared" si="196"/>
        <v>0</v>
      </c>
      <c r="X499" s="44">
        <f t="shared" si="197"/>
        <v>0</v>
      </c>
    </row>
    <row r="500" spans="23:24" x14ac:dyDescent="0.25">
      <c r="W500" s="44">
        <f t="shared" si="196"/>
        <v>0</v>
      </c>
      <c r="X500" s="44">
        <f t="shared" si="197"/>
        <v>0</v>
      </c>
    </row>
    <row r="501" spans="23:24" x14ac:dyDescent="0.25">
      <c r="W501" s="44">
        <f t="shared" si="196"/>
        <v>0</v>
      </c>
      <c r="X501" s="44">
        <f t="shared" si="197"/>
        <v>0</v>
      </c>
    </row>
    <row r="502" spans="23:24" x14ac:dyDescent="0.25">
      <c r="W502" s="44">
        <f t="shared" si="196"/>
        <v>0</v>
      </c>
      <c r="X502" s="44">
        <f t="shared" si="197"/>
        <v>0</v>
      </c>
    </row>
    <row r="503" spans="23:24" x14ac:dyDescent="0.25">
      <c r="W503" s="44">
        <f t="shared" si="196"/>
        <v>0</v>
      </c>
      <c r="X503" s="44">
        <f t="shared" si="197"/>
        <v>0</v>
      </c>
    </row>
    <row r="504" spans="23:24" x14ac:dyDescent="0.25">
      <c r="W504" s="44">
        <f t="shared" si="196"/>
        <v>0</v>
      </c>
      <c r="X504" s="44">
        <f t="shared" si="197"/>
        <v>0</v>
      </c>
    </row>
    <row r="505" spans="23:24" x14ac:dyDescent="0.25">
      <c r="W505" s="44">
        <f t="shared" si="196"/>
        <v>0</v>
      </c>
      <c r="X505" s="44">
        <f t="shared" si="197"/>
        <v>0</v>
      </c>
    </row>
    <row r="506" spans="23:24" x14ac:dyDescent="0.25">
      <c r="W506" s="44">
        <f t="shared" si="196"/>
        <v>0</v>
      </c>
      <c r="X506" s="44">
        <f t="shared" si="197"/>
        <v>0</v>
      </c>
    </row>
    <row r="507" spans="23:24" x14ac:dyDescent="0.25">
      <c r="W507" s="44">
        <f t="shared" si="196"/>
        <v>0</v>
      </c>
      <c r="X507" s="44">
        <f t="shared" si="197"/>
        <v>0</v>
      </c>
    </row>
    <row r="508" spans="23:24" x14ac:dyDescent="0.25">
      <c r="W508" s="44">
        <f t="shared" si="196"/>
        <v>0</v>
      </c>
      <c r="X508" s="44">
        <f t="shared" si="197"/>
        <v>0</v>
      </c>
    </row>
    <row r="509" spans="23:24" x14ac:dyDescent="0.25">
      <c r="W509" s="44">
        <f t="shared" si="196"/>
        <v>0</v>
      </c>
      <c r="X509" s="44">
        <f t="shared" si="197"/>
        <v>0</v>
      </c>
    </row>
    <row r="510" spans="23:24" x14ac:dyDescent="0.25">
      <c r="W510" s="44">
        <f t="shared" si="196"/>
        <v>0</v>
      </c>
      <c r="X510" s="44">
        <f t="shared" si="197"/>
        <v>0</v>
      </c>
    </row>
    <row r="511" spans="23:24" x14ac:dyDescent="0.25">
      <c r="W511" s="44">
        <f t="shared" si="196"/>
        <v>0</v>
      </c>
      <c r="X511" s="44">
        <f t="shared" si="197"/>
        <v>0</v>
      </c>
    </row>
    <row r="512" spans="23:24" x14ac:dyDescent="0.25">
      <c r="W512" s="44">
        <f t="shared" si="196"/>
        <v>0</v>
      </c>
      <c r="X512" s="44">
        <f t="shared" si="197"/>
        <v>0</v>
      </c>
    </row>
    <row r="513" spans="23:24" x14ac:dyDescent="0.25">
      <c r="W513" s="44">
        <f t="shared" si="196"/>
        <v>0</v>
      </c>
      <c r="X513" s="44">
        <f t="shared" si="197"/>
        <v>0</v>
      </c>
    </row>
    <row r="514" spans="23:24" x14ac:dyDescent="0.25">
      <c r="W514" s="44">
        <f t="shared" si="196"/>
        <v>0</v>
      </c>
      <c r="X514" s="44">
        <f t="shared" si="197"/>
        <v>0</v>
      </c>
    </row>
    <row r="515" spans="23:24" x14ac:dyDescent="0.25">
      <c r="W515" s="44">
        <f t="shared" si="196"/>
        <v>0</v>
      </c>
      <c r="X515" s="44">
        <f t="shared" si="197"/>
        <v>0</v>
      </c>
    </row>
    <row r="516" spans="23:24" x14ac:dyDescent="0.25">
      <c r="W516" s="44">
        <f t="shared" si="196"/>
        <v>0</v>
      </c>
      <c r="X516" s="44">
        <f t="shared" si="197"/>
        <v>0</v>
      </c>
    </row>
    <row r="517" spans="23:24" x14ac:dyDescent="0.25">
      <c r="W517" s="44">
        <f t="shared" si="196"/>
        <v>0</v>
      </c>
      <c r="X517" s="44">
        <f t="shared" si="197"/>
        <v>0</v>
      </c>
    </row>
    <row r="518" spans="23:24" x14ac:dyDescent="0.25">
      <c r="W518" s="44">
        <f t="shared" si="196"/>
        <v>0</v>
      </c>
      <c r="X518" s="44">
        <f t="shared" si="197"/>
        <v>0</v>
      </c>
    </row>
    <row r="519" spans="23:24" x14ac:dyDescent="0.25">
      <c r="W519" s="44">
        <f t="shared" si="196"/>
        <v>0</v>
      </c>
      <c r="X519" s="44">
        <f t="shared" si="197"/>
        <v>0</v>
      </c>
    </row>
    <row r="520" spans="23:24" x14ac:dyDescent="0.25">
      <c r="W520" s="44">
        <f t="shared" si="196"/>
        <v>0</v>
      </c>
      <c r="X520" s="44">
        <f t="shared" si="197"/>
        <v>0</v>
      </c>
    </row>
    <row r="521" spans="23:24" x14ac:dyDescent="0.25">
      <c r="W521" s="44">
        <f t="shared" si="196"/>
        <v>0</v>
      </c>
      <c r="X521" s="44">
        <f t="shared" si="197"/>
        <v>0</v>
      </c>
    </row>
    <row r="522" spans="23:24" x14ac:dyDescent="0.25">
      <c r="W522" s="44">
        <f t="shared" si="196"/>
        <v>0</v>
      </c>
      <c r="X522" s="44">
        <f t="shared" si="197"/>
        <v>0</v>
      </c>
    </row>
    <row r="523" spans="23:24" x14ac:dyDescent="0.25">
      <c r="W523" s="44">
        <f t="shared" si="196"/>
        <v>0</v>
      </c>
      <c r="X523" s="44">
        <f t="shared" si="197"/>
        <v>0</v>
      </c>
    </row>
    <row r="524" spans="23:24" x14ac:dyDescent="0.25">
      <c r="W524" s="44">
        <f t="shared" si="196"/>
        <v>0</v>
      </c>
      <c r="X524" s="44">
        <f t="shared" si="197"/>
        <v>0</v>
      </c>
    </row>
    <row r="525" spans="23:24" x14ac:dyDescent="0.25">
      <c r="W525" s="44">
        <f t="shared" si="196"/>
        <v>0</v>
      </c>
      <c r="X525" s="44">
        <f t="shared" si="197"/>
        <v>0</v>
      </c>
    </row>
    <row r="526" spans="23:24" x14ac:dyDescent="0.25">
      <c r="W526" s="44">
        <f t="shared" si="196"/>
        <v>0</v>
      </c>
      <c r="X526" s="44">
        <f t="shared" si="197"/>
        <v>0</v>
      </c>
    </row>
    <row r="527" spans="23:24" x14ac:dyDescent="0.25">
      <c r="W527" s="44">
        <f t="shared" si="196"/>
        <v>0</v>
      </c>
      <c r="X527" s="44">
        <f t="shared" si="197"/>
        <v>0</v>
      </c>
    </row>
    <row r="528" spans="23:24" x14ac:dyDescent="0.25">
      <c r="W528" s="44">
        <f t="shared" si="196"/>
        <v>0</v>
      </c>
      <c r="X528" s="44">
        <f t="shared" si="197"/>
        <v>0</v>
      </c>
    </row>
    <row r="529" spans="23:24" x14ac:dyDescent="0.25">
      <c r="W529" s="44">
        <f t="shared" si="196"/>
        <v>0</v>
      </c>
      <c r="X529" s="44">
        <f t="shared" si="197"/>
        <v>0</v>
      </c>
    </row>
    <row r="530" spans="23:24" x14ac:dyDescent="0.25">
      <c r="W530" s="44">
        <f t="shared" si="196"/>
        <v>0</v>
      </c>
      <c r="X530" s="44">
        <f t="shared" si="197"/>
        <v>0</v>
      </c>
    </row>
    <row r="531" spans="23:24" x14ac:dyDescent="0.25">
      <c r="W531" s="44">
        <f t="shared" si="196"/>
        <v>0</v>
      </c>
      <c r="X531" s="44">
        <f t="shared" si="197"/>
        <v>0</v>
      </c>
    </row>
    <row r="532" spans="23:24" x14ac:dyDescent="0.25">
      <c r="W532" s="44">
        <f t="shared" si="196"/>
        <v>0</v>
      </c>
      <c r="X532" s="44">
        <f t="shared" si="197"/>
        <v>0</v>
      </c>
    </row>
    <row r="533" spans="23:24" x14ac:dyDescent="0.25">
      <c r="W533" s="44">
        <f t="shared" ref="W533:W596" si="201">SUM(G533:Q533)-F533</f>
        <v>0</v>
      </c>
      <c r="X533" s="44">
        <f t="shared" ref="X533:X596" si="202">SUM(S533:U533)-F533</f>
        <v>0</v>
      </c>
    </row>
    <row r="534" spans="23:24" x14ac:dyDescent="0.25">
      <c r="W534" s="44">
        <f t="shared" si="201"/>
        <v>0</v>
      </c>
      <c r="X534" s="44">
        <f t="shared" si="202"/>
        <v>0</v>
      </c>
    </row>
    <row r="535" spans="23:24" x14ac:dyDescent="0.25">
      <c r="W535" s="44">
        <f t="shared" si="201"/>
        <v>0</v>
      </c>
      <c r="X535" s="44">
        <f t="shared" si="202"/>
        <v>0</v>
      </c>
    </row>
    <row r="536" spans="23:24" x14ac:dyDescent="0.25">
      <c r="W536" s="44">
        <f t="shared" si="201"/>
        <v>0</v>
      </c>
      <c r="X536" s="44">
        <f t="shared" si="202"/>
        <v>0</v>
      </c>
    </row>
    <row r="537" spans="23:24" x14ac:dyDescent="0.25">
      <c r="W537" s="44">
        <f t="shared" si="201"/>
        <v>0</v>
      </c>
      <c r="X537" s="44">
        <f t="shared" si="202"/>
        <v>0</v>
      </c>
    </row>
    <row r="538" spans="23:24" x14ac:dyDescent="0.25">
      <c r="W538" s="44">
        <f t="shared" si="201"/>
        <v>0</v>
      </c>
      <c r="X538" s="44">
        <f t="shared" si="202"/>
        <v>0</v>
      </c>
    </row>
    <row r="539" spans="23:24" x14ac:dyDescent="0.25">
      <c r="W539" s="44">
        <f t="shared" si="201"/>
        <v>0</v>
      </c>
      <c r="X539" s="44">
        <f t="shared" si="202"/>
        <v>0</v>
      </c>
    </row>
    <row r="540" spans="23:24" x14ac:dyDescent="0.25">
      <c r="W540" s="44">
        <f t="shared" si="201"/>
        <v>0</v>
      </c>
      <c r="X540" s="44">
        <f t="shared" si="202"/>
        <v>0</v>
      </c>
    </row>
    <row r="541" spans="23:24" x14ac:dyDescent="0.25">
      <c r="W541" s="44">
        <f t="shared" si="201"/>
        <v>0</v>
      </c>
      <c r="X541" s="44">
        <f t="shared" si="202"/>
        <v>0</v>
      </c>
    </row>
    <row r="542" spans="23:24" x14ac:dyDescent="0.25">
      <c r="W542" s="44">
        <f t="shared" si="201"/>
        <v>0</v>
      </c>
      <c r="X542" s="44">
        <f t="shared" si="202"/>
        <v>0</v>
      </c>
    </row>
    <row r="543" spans="23:24" x14ac:dyDescent="0.25">
      <c r="W543" s="44">
        <f t="shared" si="201"/>
        <v>0</v>
      </c>
      <c r="X543" s="44">
        <f t="shared" si="202"/>
        <v>0</v>
      </c>
    </row>
    <row r="544" spans="23:24" x14ac:dyDescent="0.25">
      <c r="W544" s="44">
        <f t="shared" si="201"/>
        <v>0</v>
      </c>
      <c r="X544" s="44">
        <f t="shared" si="202"/>
        <v>0</v>
      </c>
    </row>
    <row r="545" spans="23:24" x14ac:dyDescent="0.25">
      <c r="W545" s="44">
        <f t="shared" si="201"/>
        <v>0</v>
      </c>
      <c r="X545" s="44">
        <f t="shared" si="202"/>
        <v>0</v>
      </c>
    </row>
    <row r="546" spans="23:24" x14ac:dyDescent="0.25">
      <c r="W546" s="44">
        <f t="shared" si="201"/>
        <v>0</v>
      </c>
      <c r="X546" s="44">
        <f t="shared" si="202"/>
        <v>0</v>
      </c>
    </row>
    <row r="547" spans="23:24" x14ac:dyDescent="0.25">
      <c r="W547" s="44">
        <f t="shared" si="201"/>
        <v>0</v>
      </c>
      <c r="X547" s="44">
        <f t="shared" si="202"/>
        <v>0</v>
      </c>
    </row>
    <row r="548" spans="23:24" x14ac:dyDescent="0.25">
      <c r="W548" s="44">
        <f t="shared" si="201"/>
        <v>0</v>
      </c>
      <c r="X548" s="44">
        <f t="shared" si="202"/>
        <v>0</v>
      </c>
    </row>
    <row r="549" spans="23:24" x14ac:dyDescent="0.25">
      <c r="W549" s="44">
        <f t="shared" si="201"/>
        <v>0</v>
      </c>
      <c r="X549" s="44">
        <f t="shared" si="202"/>
        <v>0</v>
      </c>
    </row>
    <row r="550" spans="23:24" x14ac:dyDescent="0.25">
      <c r="W550" s="44">
        <f t="shared" si="201"/>
        <v>0</v>
      </c>
      <c r="X550" s="44">
        <f t="shared" si="202"/>
        <v>0</v>
      </c>
    </row>
    <row r="551" spans="23:24" x14ac:dyDescent="0.25">
      <c r="W551" s="44">
        <f t="shared" si="201"/>
        <v>0</v>
      </c>
      <c r="X551" s="44">
        <f t="shared" si="202"/>
        <v>0</v>
      </c>
    </row>
    <row r="552" spans="23:24" x14ac:dyDescent="0.25">
      <c r="W552" s="44">
        <f t="shared" si="201"/>
        <v>0</v>
      </c>
      <c r="X552" s="44">
        <f t="shared" si="202"/>
        <v>0</v>
      </c>
    </row>
    <row r="553" spans="23:24" x14ac:dyDescent="0.25">
      <c r="W553" s="44">
        <f t="shared" si="201"/>
        <v>0</v>
      </c>
      <c r="X553" s="44">
        <f t="shared" si="202"/>
        <v>0</v>
      </c>
    </row>
    <row r="554" spans="23:24" x14ac:dyDescent="0.25">
      <c r="W554" s="44">
        <f t="shared" si="201"/>
        <v>0</v>
      </c>
      <c r="X554" s="44">
        <f t="shared" si="202"/>
        <v>0</v>
      </c>
    </row>
    <row r="555" spans="23:24" x14ac:dyDescent="0.25">
      <c r="W555" s="44">
        <f t="shared" si="201"/>
        <v>0</v>
      </c>
      <c r="X555" s="44">
        <f t="shared" si="202"/>
        <v>0</v>
      </c>
    </row>
    <row r="556" spans="23:24" x14ac:dyDescent="0.25">
      <c r="W556" s="44">
        <f t="shared" si="201"/>
        <v>0</v>
      </c>
      <c r="X556" s="44">
        <f t="shared" si="202"/>
        <v>0</v>
      </c>
    </row>
    <row r="557" spans="23:24" x14ac:dyDescent="0.25">
      <c r="W557" s="44">
        <f t="shared" si="201"/>
        <v>0</v>
      </c>
      <c r="X557" s="44">
        <f t="shared" si="202"/>
        <v>0</v>
      </c>
    </row>
    <row r="558" spans="23:24" x14ac:dyDescent="0.25">
      <c r="W558" s="44">
        <f t="shared" si="201"/>
        <v>0</v>
      </c>
      <c r="X558" s="44">
        <f t="shared" si="202"/>
        <v>0</v>
      </c>
    </row>
    <row r="559" spans="23:24" x14ac:dyDescent="0.25">
      <c r="W559" s="44">
        <f t="shared" si="201"/>
        <v>0</v>
      </c>
      <c r="X559" s="44">
        <f t="shared" si="202"/>
        <v>0</v>
      </c>
    </row>
    <row r="560" spans="23:24" x14ac:dyDescent="0.25">
      <c r="W560" s="44">
        <f t="shared" si="201"/>
        <v>0</v>
      </c>
      <c r="X560" s="44">
        <f t="shared" si="202"/>
        <v>0</v>
      </c>
    </row>
    <row r="561" spans="23:24" x14ac:dyDescent="0.25">
      <c r="W561" s="44">
        <f t="shared" si="201"/>
        <v>0</v>
      </c>
      <c r="X561" s="44">
        <f t="shared" si="202"/>
        <v>0</v>
      </c>
    </row>
    <row r="562" spans="23:24" x14ac:dyDescent="0.25">
      <c r="W562" s="44">
        <f t="shared" si="201"/>
        <v>0</v>
      </c>
      <c r="X562" s="44">
        <f t="shared" si="202"/>
        <v>0</v>
      </c>
    </row>
    <row r="563" spans="23:24" x14ac:dyDescent="0.25">
      <c r="W563" s="44">
        <f t="shared" si="201"/>
        <v>0</v>
      </c>
      <c r="X563" s="44">
        <f t="shared" si="202"/>
        <v>0</v>
      </c>
    </row>
    <row r="564" spans="23:24" x14ac:dyDescent="0.25">
      <c r="W564" s="44">
        <f t="shared" si="201"/>
        <v>0</v>
      </c>
      <c r="X564" s="44">
        <f t="shared" si="202"/>
        <v>0</v>
      </c>
    </row>
    <row r="565" spans="23:24" x14ac:dyDescent="0.25">
      <c r="W565" s="44">
        <f t="shared" si="201"/>
        <v>0</v>
      </c>
      <c r="X565" s="44">
        <f t="shared" si="202"/>
        <v>0</v>
      </c>
    </row>
    <row r="566" spans="23:24" x14ac:dyDescent="0.25">
      <c r="W566" s="44">
        <f t="shared" si="201"/>
        <v>0</v>
      </c>
      <c r="X566" s="44">
        <f t="shared" si="202"/>
        <v>0</v>
      </c>
    </row>
    <row r="567" spans="23:24" x14ac:dyDescent="0.25">
      <c r="W567" s="44">
        <f t="shared" si="201"/>
        <v>0</v>
      </c>
      <c r="X567" s="44">
        <f t="shared" si="202"/>
        <v>0</v>
      </c>
    </row>
    <row r="568" spans="23:24" x14ac:dyDescent="0.25">
      <c r="W568" s="44">
        <f t="shared" si="201"/>
        <v>0</v>
      </c>
      <c r="X568" s="44">
        <f t="shared" si="202"/>
        <v>0</v>
      </c>
    </row>
    <row r="569" spans="23:24" x14ac:dyDescent="0.25">
      <c r="W569" s="44">
        <f t="shared" si="201"/>
        <v>0</v>
      </c>
      <c r="X569" s="44">
        <f t="shared" si="202"/>
        <v>0</v>
      </c>
    </row>
    <row r="570" spans="23:24" x14ac:dyDescent="0.25">
      <c r="W570" s="44">
        <f t="shared" si="201"/>
        <v>0</v>
      </c>
      <c r="X570" s="44">
        <f t="shared" si="202"/>
        <v>0</v>
      </c>
    </row>
    <row r="571" spans="23:24" x14ac:dyDescent="0.25">
      <c r="W571" s="44">
        <f t="shared" si="201"/>
        <v>0</v>
      </c>
      <c r="X571" s="44">
        <f t="shared" si="202"/>
        <v>0</v>
      </c>
    </row>
    <row r="572" spans="23:24" x14ac:dyDescent="0.25">
      <c r="W572" s="44">
        <f t="shared" si="201"/>
        <v>0</v>
      </c>
      <c r="X572" s="44">
        <f t="shared" si="202"/>
        <v>0</v>
      </c>
    </row>
    <row r="573" spans="23:24" x14ac:dyDescent="0.25">
      <c r="W573" s="44">
        <f t="shared" si="201"/>
        <v>0</v>
      </c>
      <c r="X573" s="44">
        <f t="shared" si="202"/>
        <v>0</v>
      </c>
    </row>
    <row r="574" spans="23:24" x14ac:dyDescent="0.25">
      <c r="W574" s="44">
        <f t="shared" si="201"/>
        <v>0</v>
      </c>
      <c r="X574" s="44">
        <f t="shared" si="202"/>
        <v>0</v>
      </c>
    </row>
    <row r="575" spans="23:24" x14ac:dyDescent="0.25">
      <c r="W575" s="44">
        <f t="shared" si="201"/>
        <v>0</v>
      </c>
      <c r="X575" s="44">
        <f t="shared" si="202"/>
        <v>0</v>
      </c>
    </row>
    <row r="576" spans="23:24" x14ac:dyDescent="0.25">
      <c r="W576" s="44">
        <f t="shared" si="201"/>
        <v>0</v>
      </c>
      <c r="X576" s="44">
        <f t="shared" si="202"/>
        <v>0</v>
      </c>
    </row>
    <row r="577" spans="23:24" x14ac:dyDescent="0.25">
      <c r="W577" s="44">
        <f t="shared" si="201"/>
        <v>0</v>
      </c>
      <c r="X577" s="44">
        <f t="shared" si="202"/>
        <v>0</v>
      </c>
    </row>
    <row r="578" spans="23:24" x14ac:dyDescent="0.25">
      <c r="W578" s="44">
        <f t="shared" si="201"/>
        <v>0</v>
      </c>
      <c r="X578" s="44">
        <f t="shared" si="202"/>
        <v>0</v>
      </c>
    </row>
    <row r="579" spans="23:24" x14ac:dyDescent="0.25">
      <c r="W579" s="44">
        <f t="shared" si="201"/>
        <v>0</v>
      </c>
      <c r="X579" s="44">
        <f t="shared" si="202"/>
        <v>0</v>
      </c>
    </row>
    <row r="580" spans="23:24" x14ac:dyDescent="0.25">
      <c r="W580" s="44">
        <f t="shared" si="201"/>
        <v>0</v>
      </c>
      <c r="X580" s="44">
        <f t="shared" si="202"/>
        <v>0</v>
      </c>
    </row>
    <row r="581" spans="23:24" x14ac:dyDescent="0.25">
      <c r="W581" s="44">
        <f t="shared" si="201"/>
        <v>0</v>
      </c>
      <c r="X581" s="44">
        <f t="shared" si="202"/>
        <v>0</v>
      </c>
    </row>
    <row r="582" spans="23:24" x14ac:dyDescent="0.25">
      <c r="W582" s="44">
        <f t="shared" si="201"/>
        <v>0</v>
      </c>
      <c r="X582" s="44">
        <f t="shared" si="202"/>
        <v>0</v>
      </c>
    </row>
    <row r="583" spans="23:24" x14ac:dyDescent="0.25">
      <c r="W583" s="44">
        <f t="shared" si="201"/>
        <v>0</v>
      </c>
      <c r="X583" s="44">
        <f t="shared" si="202"/>
        <v>0</v>
      </c>
    </row>
    <row r="584" spans="23:24" x14ac:dyDescent="0.25">
      <c r="W584" s="44">
        <f t="shared" si="201"/>
        <v>0</v>
      </c>
      <c r="X584" s="44">
        <f t="shared" si="202"/>
        <v>0</v>
      </c>
    </row>
    <row r="585" spans="23:24" x14ac:dyDescent="0.25">
      <c r="W585" s="44">
        <f t="shared" si="201"/>
        <v>0</v>
      </c>
      <c r="X585" s="44">
        <f t="shared" si="202"/>
        <v>0</v>
      </c>
    </row>
    <row r="586" spans="23:24" x14ac:dyDescent="0.25">
      <c r="W586" s="44">
        <f t="shared" si="201"/>
        <v>0</v>
      </c>
      <c r="X586" s="44">
        <f t="shared" si="202"/>
        <v>0</v>
      </c>
    </row>
    <row r="587" spans="23:24" x14ac:dyDescent="0.25">
      <c r="W587" s="44">
        <f t="shared" si="201"/>
        <v>0</v>
      </c>
      <c r="X587" s="44">
        <f t="shared" si="202"/>
        <v>0</v>
      </c>
    </row>
    <row r="588" spans="23:24" x14ac:dyDescent="0.25">
      <c r="W588" s="44">
        <f t="shared" si="201"/>
        <v>0</v>
      </c>
      <c r="X588" s="44">
        <f t="shared" si="202"/>
        <v>0</v>
      </c>
    </row>
    <row r="589" spans="23:24" x14ac:dyDescent="0.25">
      <c r="W589" s="44">
        <f t="shared" si="201"/>
        <v>0</v>
      </c>
      <c r="X589" s="44">
        <f t="shared" si="202"/>
        <v>0</v>
      </c>
    </row>
    <row r="590" spans="23:24" x14ac:dyDescent="0.25">
      <c r="W590" s="44">
        <f t="shared" si="201"/>
        <v>0</v>
      </c>
      <c r="X590" s="44">
        <f t="shared" si="202"/>
        <v>0</v>
      </c>
    </row>
    <row r="591" spans="23:24" x14ac:dyDescent="0.25">
      <c r="W591" s="44">
        <f t="shared" si="201"/>
        <v>0</v>
      </c>
      <c r="X591" s="44">
        <f t="shared" si="202"/>
        <v>0</v>
      </c>
    </row>
    <row r="592" spans="23:24" x14ac:dyDescent="0.25">
      <c r="W592" s="44">
        <f t="shared" si="201"/>
        <v>0</v>
      </c>
      <c r="X592" s="44">
        <f t="shared" si="202"/>
        <v>0</v>
      </c>
    </row>
    <row r="593" spans="23:24" x14ac:dyDescent="0.25">
      <c r="W593" s="44">
        <f t="shared" si="201"/>
        <v>0</v>
      </c>
      <c r="X593" s="44">
        <f t="shared" si="202"/>
        <v>0</v>
      </c>
    </row>
    <row r="594" spans="23:24" x14ac:dyDescent="0.25">
      <c r="W594" s="44">
        <f t="shared" si="201"/>
        <v>0</v>
      </c>
      <c r="X594" s="44">
        <f t="shared" si="202"/>
        <v>0</v>
      </c>
    </row>
    <row r="595" spans="23:24" x14ac:dyDescent="0.25">
      <c r="W595" s="44">
        <f t="shared" si="201"/>
        <v>0</v>
      </c>
      <c r="X595" s="44">
        <f t="shared" si="202"/>
        <v>0</v>
      </c>
    </row>
    <row r="596" spans="23:24" x14ac:dyDescent="0.25">
      <c r="W596" s="44">
        <f t="shared" si="201"/>
        <v>0</v>
      </c>
      <c r="X596" s="44">
        <f t="shared" si="202"/>
        <v>0</v>
      </c>
    </row>
    <row r="597" spans="23:24" x14ac:dyDescent="0.25">
      <c r="W597" s="44">
        <f t="shared" ref="W597:W660" si="203">SUM(G597:Q597)-F597</f>
        <v>0</v>
      </c>
      <c r="X597" s="44">
        <f t="shared" ref="X597:X660" si="204">SUM(S597:U597)-F597</f>
        <v>0</v>
      </c>
    </row>
    <row r="598" spans="23:24" x14ac:dyDescent="0.25">
      <c r="W598" s="44">
        <f t="shared" si="203"/>
        <v>0</v>
      </c>
      <c r="X598" s="44">
        <f t="shared" si="204"/>
        <v>0</v>
      </c>
    </row>
    <row r="599" spans="23:24" x14ac:dyDescent="0.25">
      <c r="W599" s="44">
        <f t="shared" si="203"/>
        <v>0</v>
      </c>
      <c r="X599" s="44">
        <f t="shared" si="204"/>
        <v>0</v>
      </c>
    </row>
    <row r="600" spans="23:24" x14ac:dyDescent="0.25">
      <c r="W600" s="44">
        <f t="shared" si="203"/>
        <v>0</v>
      </c>
      <c r="X600" s="44">
        <f t="shared" si="204"/>
        <v>0</v>
      </c>
    </row>
    <row r="601" spans="23:24" x14ac:dyDescent="0.25">
      <c r="W601" s="44">
        <f t="shared" si="203"/>
        <v>0</v>
      </c>
      <c r="X601" s="44">
        <f t="shared" si="204"/>
        <v>0</v>
      </c>
    </row>
    <row r="602" spans="23:24" x14ac:dyDescent="0.25">
      <c r="W602" s="44">
        <f t="shared" si="203"/>
        <v>0</v>
      </c>
      <c r="X602" s="44">
        <f t="shared" si="204"/>
        <v>0</v>
      </c>
    </row>
    <row r="603" spans="23:24" x14ac:dyDescent="0.25">
      <c r="W603" s="44">
        <f t="shared" si="203"/>
        <v>0</v>
      </c>
      <c r="X603" s="44">
        <f t="shared" si="204"/>
        <v>0</v>
      </c>
    </row>
    <row r="604" spans="23:24" x14ac:dyDescent="0.25">
      <c r="W604" s="44">
        <f t="shared" si="203"/>
        <v>0</v>
      </c>
      <c r="X604" s="44">
        <f t="shared" si="204"/>
        <v>0</v>
      </c>
    </row>
    <row r="605" spans="23:24" x14ac:dyDescent="0.25">
      <c r="W605" s="44">
        <f t="shared" si="203"/>
        <v>0</v>
      </c>
      <c r="X605" s="44">
        <f t="shared" si="204"/>
        <v>0</v>
      </c>
    </row>
    <row r="606" spans="23:24" x14ac:dyDescent="0.25">
      <c r="W606" s="44">
        <f t="shared" si="203"/>
        <v>0</v>
      </c>
      <c r="X606" s="44">
        <f t="shared" si="204"/>
        <v>0</v>
      </c>
    </row>
    <row r="607" spans="23:24" x14ac:dyDescent="0.25">
      <c r="W607" s="44">
        <f t="shared" si="203"/>
        <v>0</v>
      </c>
      <c r="X607" s="44">
        <f t="shared" si="204"/>
        <v>0</v>
      </c>
    </row>
    <row r="608" spans="23:24" x14ac:dyDescent="0.25">
      <c r="W608" s="44">
        <f t="shared" si="203"/>
        <v>0</v>
      </c>
      <c r="X608" s="44">
        <f t="shared" si="204"/>
        <v>0</v>
      </c>
    </row>
    <row r="609" spans="23:24" x14ac:dyDescent="0.25">
      <c r="W609" s="44">
        <f t="shared" si="203"/>
        <v>0</v>
      </c>
      <c r="X609" s="44">
        <f t="shared" si="204"/>
        <v>0</v>
      </c>
    </row>
    <row r="610" spans="23:24" x14ac:dyDescent="0.25">
      <c r="W610" s="44">
        <f t="shared" si="203"/>
        <v>0</v>
      </c>
      <c r="X610" s="44">
        <f t="shared" si="204"/>
        <v>0</v>
      </c>
    </row>
    <row r="611" spans="23:24" x14ac:dyDescent="0.25">
      <c r="W611" s="44">
        <f t="shared" si="203"/>
        <v>0</v>
      </c>
      <c r="X611" s="44">
        <f t="shared" si="204"/>
        <v>0</v>
      </c>
    </row>
    <row r="612" spans="23:24" x14ac:dyDescent="0.25">
      <c r="W612" s="44">
        <f t="shared" si="203"/>
        <v>0</v>
      </c>
      <c r="X612" s="44">
        <f t="shared" si="204"/>
        <v>0</v>
      </c>
    </row>
    <row r="613" spans="23:24" x14ac:dyDescent="0.25">
      <c r="W613" s="44">
        <f t="shared" si="203"/>
        <v>0</v>
      </c>
      <c r="X613" s="44">
        <f t="shared" si="204"/>
        <v>0</v>
      </c>
    </row>
    <row r="614" spans="23:24" x14ac:dyDescent="0.25">
      <c r="W614" s="44">
        <f t="shared" si="203"/>
        <v>0</v>
      </c>
      <c r="X614" s="44">
        <f t="shared" si="204"/>
        <v>0</v>
      </c>
    </row>
    <row r="615" spans="23:24" x14ac:dyDescent="0.25">
      <c r="W615" s="44">
        <f t="shared" si="203"/>
        <v>0</v>
      </c>
      <c r="X615" s="44">
        <f t="shared" si="204"/>
        <v>0</v>
      </c>
    </row>
    <row r="616" spans="23:24" x14ac:dyDescent="0.25">
      <c r="W616" s="44">
        <f t="shared" si="203"/>
        <v>0</v>
      </c>
      <c r="X616" s="44">
        <f t="shared" si="204"/>
        <v>0</v>
      </c>
    </row>
    <row r="617" spans="23:24" x14ac:dyDescent="0.25">
      <c r="W617" s="44">
        <f t="shared" si="203"/>
        <v>0</v>
      </c>
      <c r="X617" s="44">
        <f t="shared" si="204"/>
        <v>0</v>
      </c>
    </row>
    <row r="618" spans="23:24" x14ac:dyDescent="0.25">
      <c r="W618" s="44">
        <f t="shared" si="203"/>
        <v>0</v>
      </c>
      <c r="X618" s="44">
        <f t="shared" si="204"/>
        <v>0</v>
      </c>
    </row>
    <row r="619" spans="23:24" x14ac:dyDescent="0.25">
      <c r="W619" s="44">
        <f t="shared" si="203"/>
        <v>0</v>
      </c>
      <c r="X619" s="44">
        <f t="shared" si="204"/>
        <v>0</v>
      </c>
    </row>
    <row r="620" spans="23:24" x14ac:dyDescent="0.25">
      <c r="W620" s="44">
        <f t="shared" si="203"/>
        <v>0</v>
      </c>
      <c r="X620" s="44">
        <f t="shared" si="204"/>
        <v>0</v>
      </c>
    </row>
    <row r="621" spans="23:24" x14ac:dyDescent="0.25">
      <c r="W621" s="44">
        <f t="shared" si="203"/>
        <v>0</v>
      </c>
      <c r="X621" s="44">
        <f t="shared" si="204"/>
        <v>0</v>
      </c>
    </row>
    <row r="622" spans="23:24" x14ac:dyDescent="0.25">
      <c r="W622" s="44">
        <f t="shared" si="203"/>
        <v>0</v>
      </c>
      <c r="X622" s="44">
        <f t="shared" si="204"/>
        <v>0</v>
      </c>
    </row>
    <row r="623" spans="23:24" x14ac:dyDescent="0.25">
      <c r="W623" s="44">
        <f t="shared" si="203"/>
        <v>0</v>
      </c>
      <c r="X623" s="44">
        <f t="shared" si="204"/>
        <v>0</v>
      </c>
    </row>
    <row r="624" spans="23:24" x14ac:dyDescent="0.25">
      <c r="W624" s="44">
        <f t="shared" si="203"/>
        <v>0</v>
      </c>
      <c r="X624" s="44">
        <f t="shared" si="204"/>
        <v>0</v>
      </c>
    </row>
    <row r="625" spans="23:24" x14ac:dyDescent="0.25">
      <c r="W625" s="44">
        <f t="shared" si="203"/>
        <v>0</v>
      </c>
      <c r="X625" s="44">
        <f t="shared" si="204"/>
        <v>0</v>
      </c>
    </row>
    <row r="626" spans="23:24" x14ac:dyDescent="0.25">
      <c r="W626" s="44">
        <f t="shared" si="203"/>
        <v>0</v>
      </c>
      <c r="X626" s="44">
        <f t="shared" si="204"/>
        <v>0</v>
      </c>
    </row>
    <row r="627" spans="23:24" x14ac:dyDescent="0.25">
      <c r="W627" s="44">
        <f t="shared" si="203"/>
        <v>0</v>
      </c>
      <c r="X627" s="44">
        <f t="shared" si="204"/>
        <v>0</v>
      </c>
    </row>
    <row r="628" spans="23:24" x14ac:dyDescent="0.25">
      <c r="W628" s="44">
        <f t="shared" si="203"/>
        <v>0</v>
      </c>
      <c r="X628" s="44">
        <f t="shared" si="204"/>
        <v>0</v>
      </c>
    </row>
    <row r="629" spans="23:24" x14ac:dyDescent="0.25">
      <c r="W629" s="44">
        <f t="shared" si="203"/>
        <v>0</v>
      </c>
      <c r="X629" s="44">
        <f t="shared" si="204"/>
        <v>0</v>
      </c>
    </row>
    <row r="630" spans="23:24" x14ac:dyDescent="0.25">
      <c r="W630" s="44">
        <f t="shared" si="203"/>
        <v>0</v>
      </c>
      <c r="X630" s="44">
        <f t="shared" si="204"/>
        <v>0</v>
      </c>
    </row>
    <row r="631" spans="23:24" x14ac:dyDescent="0.25">
      <c r="W631" s="44">
        <f t="shared" si="203"/>
        <v>0</v>
      </c>
      <c r="X631" s="44">
        <f t="shared" si="204"/>
        <v>0</v>
      </c>
    </row>
    <row r="632" spans="23:24" x14ac:dyDescent="0.25">
      <c r="W632" s="44">
        <f t="shared" si="203"/>
        <v>0</v>
      </c>
      <c r="X632" s="44">
        <f t="shared" si="204"/>
        <v>0</v>
      </c>
    </row>
    <row r="633" spans="23:24" x14ac:dyDescent="0.25">
      <c r="W633" s="44">
        <f t="shared" si="203"/>
        <v>0</v>
      </c>
      <c r="X633" s="44">
        <f t="shared" si="204"/>
        <v>0</v>
      </c>
    </row>
    <row r="634" spans="23:24" x14ac:dyDescent="0.25">
      <c r="W634" s="44">
        <f t="shared" si="203"/>
        <v>0</v>
      </c>
      <c r="X634" s="44">
        <f t="shared" si="204"/>
        <v>0</v>
      </c>
    </row>
    <row r="635" spans="23:24" x14ac:dyDescent="0.25">
      <c r="W635" s="44">
        <f t="shared" si="203"/>
        <v>0</v>
      </c>
      <c r="X635" s="44">
        <f t="shared" si="204"/>
        <v>0</v>
      </c>
    </row>
    <row r="636" spans="23:24" x14ac:dyDescent="0.25">
      <c r="W636" s="44">
        <f t="shared" si="203"/>
        <v>0</v>
      </c>
      <c r="X636" s="44">
        <f t="shared" si="204"/>
        <v>0</v>
      </c>
    </row>
    <row r="637" spans="23:24" x14ac:dyDescent="0.25">
      <c r="W637" s="44">
        <f t="shared" si="203"/>
        <v>0</v>
      </c>
      <c r="X637" s="44">
        <f t="shared" si="204"/>
        <v>0</v>
      </c>
    </row>
    <row r="638" spans="23:24" x14ac:dyDescent="0.25">
      <c r="W638" s="44">
        <f t="shared" si="203"/>
        <v>0</v>
      </c>
      <c r="X638" s="44">
        <f t="shared" si="204"/>
        <v>0</v>
      </c>
    </row>
    <row r="639" spans="23:24" x14ac:dyDescent="0.25">
      <c r="W639" s="44">
        <f t="shared" si="203"/>
        <v>0</v>
      </c>
      <c r="X639" s="44">
        <f t="shared" si="204"/>
        <v>0</v>
      </c>
    </row>
    <row r="640" spans="23:24" x14ac:dyDescent="0.25">
      <c r="W640" s="44">
        <f t="shared" si="203"/>
        <v>0</v>
      </c>
      <c r="X640" s="44">
        <f t="shared" si="204"/>
        <v>0</v>
      </c>
    </row>
    <row r="641" spans="23:24" x14ac:dyDescent="0.25">
      <c r="W641" s="44">
        <f t="shared" si="203"/>
        <v>0</v>
      </c>
      <c r="X641" s="44">
        <f t="shared" si="204"/>
        <v>0</v>
      </c>
    </row>
    <row r="642" spans="23:24" x14ac:dyDescent="0.25">
      <c r="W642" s="44">
        <f t="shared" si="203"/>
        <v>0</v>
      </c>
      <c r="X642" s="44">
        <f t="shared" si="204"/>
        <v>0</v>
      </c>
    </row>
    <row r="643" spans="23:24" x14ac:dyDescent="0.25">
      <c r="W643" s="44">
        <f t="shared" si="203"/>
        <v>0</v>
      </c>
      <c r="X643" s="44">
        <f t="shared" si="204"/>
        <v>0</v>
      </c>
    </row>
    <row r="644" spans="23:24" x14ac:dyDescent="0.25">
      <c r="W644" s="44">
        <f t="shared" si="203"/>
        <v>0</v>
      </c>
      <c r="X644" s="44">
        <f t="shared" si="204"/>
        <v>0</v>
      </c>
    </row>
    <row r="645" spans="23:24" x14ac:dyDescent="0.25">
      <c r="W645" s="44">
        <f t="shared" si="203"/>
        <v>0</v>
      </c>
      <c r="X645" s="44">
        <f t="shared" si="204"/>
        <v>0</v>
      </c>
    </row>
    <row r="646" spans="23:24" x14ac:dyDescent="0.25">
      <c r="W646" s="44">
        <f t="shared" si="203"/>
        <v>0</v>
      </c>
      <c r="X646" s="44">
        <f t="shared" si="204"/>
        <v>0</v>
      </c>
    </row>
    <row r="647" spans="23:24" x14ac:dyDescent="0.25">
      <c r="W647" s="44">
        <f t="shared" si="203"/>
        <v>0</v>
      </c>
      <c r="X647" s="44">
        <f t="shared" si="204"/>
        <v>0</v>
      </c>
    </row>
    <row r="648" spans="23:24" x14ac:dyDescent="0.25">
      <c r="W648" s="44">
        <f t="shared" si="203"/>
        <v>0</v>
      </c>
      <c r="X648" s="44">
        <f t="shared" si="204"/>
        <v>0</v>
      </c>
    </row>
    <row r="649" spans="23:24" x14ac:dyDescent="0.25">
      <c r="W649" s="44">
        <f t="shared" si="203"/>
        <v>0</v>
      </c>
      <c r="X649" s="44">
        <f t="shared" si="204"/>
        <v>0</v>
      </c>
    </row>
    <row r="650" spans="23:24" x14ac:dyDescent="0.25">
      <c r="W650" s="44">
        <f t="shared" si="203"/>
        <v>0</v>
      </c>
      <c r="X650" s="44">
        <f t="shared" si="204"/>
        <v>0</v>
      </c>
    </row>
    <row r="651" spans="23:24" x14ac:dyDescent="0.25">
      <c r="W651" s="44">
        <f t="shared" si="203"/>
        <v>0</v>
      </c>
      <c r="X651" s="44">
        <f t="shared" si="204"/>
        <v>0</v>
      </c>
    </row>
    <row r="652" spans="23:24" x14ac:dyDescent="0.25">
      <c r="W652" s="44">
        <f t="shared" si="203"/>
        <v>0</v>
      </c>
      <c r="X652" s="44">
        <f t="shared" si="204"/>
        <v>0</v>
      </c>
    </row>
    <row r="653" spans="23:24" x14ac:dyDescent="0.25">
      <c r="W653" s="44">
        <f t="shared" si="203"/>
        <v>0</v>
      </c>
      <c r="X653" s="44">
        <f t="shared" si="204"/>
        <v>0</v>
      </c>
    </row>
    <row r="654" spans="23:24" x14ac:dyDescent="0.25">
      <c r="W654" s="44">
        <f t="shared" si="203"/>
        <v>0</v>
      </c>
      <c r="X654" s="44">
        <f t="shared" si="204"/>
        <v>0</v>
      </c>
    </row>
    <row r="655" spans="23:24" x14ac:dyDescent="0.25">
      <c r="W655" s="44">
        <f t="shared" si="203"/>
        <v>0</v>
      </c>
      <c r="X655" s="44">
        <f t="shared" si="204"/>
        <v>0</v>
      </c>
    </row>
    <row r="656" spans="23:24" x14ac:dyDescent="0.25">
      <c r="W656" s="44">
        <f t="shared" si="203"/>
        <v>0</v>
      </c>
      <c r="X656" s="44">
        <f t="shared" si="204"/>
        <v>0</v>
      </c>
    </row>
    <row r="657" spans="23:24" x14ac:dyDescent="0.25">
      <c r="W657" s="44">
        <f t="shared" si="203"/>
        <v>0</v>
      </c>
      <c r="X657" s="44">
        <f t="shared" si="204"/>
        <v>0</v>
      </c>
    </row>
    <row r="658" spans="23:24" x14ac:dyDescent="0.25">
      <c r="W658" s="44">
        <f t="shared" si="203"/>
        <v>0</v>
      </c>
      <c r="X658" s="44">
        <f t="shared" si="204"/>
        <v>0</v>
      </c>
    </row>
    <row r="659" spans="23:24" x14ac:dyDescent="0.25">
      <c r="W659" s="44">
        <f t="shared" si="203"/>
        <v>0</v>
      </c>
      <c r="X659" s="44">
        <f t="shared" si="204"/>
        <v>0</v>
      </c>
    </row>
    <row r="660" spans="23:24" x14ac:dyDescent="0.25">
      <c r="W660" s="44">
        <f t="shared" si="203"/>
        <v>0</v>
      </c>
      <c r="X660" s="44">
        <f t="shared" si="204"/>
        <v>0</v>
      </c>
    </row>
    <row r="661" spans="23:24" x14ac:dyDescent="0.25">
      <c r="W661" s="44">
        <f t="shared" ref="W661:W690" si="205">SUM(G661:Q661)-F661</f>
        <v>0</v>
      </c>
      <c r="X661" s="44">
        <f t="shared" ref="X661:X690" si="206">SUM(S661:U661)-F661</f>
        <v>0</v>
      </c>
    </row>
    <row r="662" spans="23:24" x14ac:dyDescent="0.25">
      <c r="W662" s="44">
        <f t="shared" si="205"/>
        <v>0</v>
      </c>
      <c r="X662" s="44">
        <f t="shared" si="206"/>
        <v>0</v>
      </c>
    </row>
    <row r="663" spans="23:24" x14ac:dyDescent="0.25">
      <c r="W663" s="44">
        <f t="shared" si="205"/>
        <v>0</v>
      </c>
      <c r="X663" s="44">
        <f t="shared" si="206"/>
        <v>0</v>
      </c>
    </row>
    <row r="664" spans="23:24" x14ac:dyDescent="0.25">
      <c r="W664" s="44">
        <f t="shared" si="205"/>
        <v>0</v>
      </c>
      <c r="X664" s="44">
        <f t="shared" si="206"/>
        <v>0</v>
      </c>
    </row>
    <row r="665" spans="23:24" x14ac:dyDescent="0.25">
      <c r="W665" s="44">
        <f t="shared" si="205"/>
        <v>0</v>
      </c>
      <c r="X665" s="44">
        <f t="shared" si="206"/>
        <v>0</v>
      </c>
    </row>
    <row r="666" spans="23:24" x14ac:dyDescent="0.25">
      <c r="W666" s="44">
        <f t="shared" si="205"/>
        <v>0</v>
      </c>
      <c r="X666" s="44">
        <f t="shared" si="206"/>
        <v>0</v>
      </c>
    </row>
    <row r="667" spans="23:24" x14ac:dyDescent="0.25">
      <c r="W667" s="44">
        <f t="shared" si="205"/>
        <v>0</v>
      </c>
      <c r="X667" s="44">
        <f t="shared" si="206"/>
        <v>0</v>
      </c>
    </row>
    <row r="668" spans="23:24" x14ac:dyDescent="0.25">
      <c r="W668" s="44">
        <f t="shared" si="205"/>
        <v>0</v>
      </c>
      <c r="X668" s="44">
        <f t="shared" si="206"/>
        <v>0</v>
      </c>
    </row>
    <row r="669" spans="23:24" x14ac:dyDescent="0.25">
      <c r="W669" s="44">
        <f t="shared" si="205"/>
        <v>0</v>
      </c>
      <c r="X669" s="44">
        <f t="shared" si="206"/>
        <v>0</v>
      </c>
    </row>
    <row r="670" spans="23:24" x14ac:dyDescent="0.25">
      <c r="W670" s="44">
        <f t="shared" si="205"/>
        <v>0</v>
      </c>
      <c r="X670" s="44">
        <f t="shared" si="206"/>
        <v>0</v>
      </c>
    </row>
    <row r="671" spans="23:24" x14ac:dyDescent="0.25">
      <c r="W671" s="44">
        <f t="shared" si="205"/>
        <v>0</v>
      </c>
      <c r="X671" s="44">
        <f t="shared" si="206"/>
        <v>0</v>
      </c>
    </row>
    <row r="672" spans="23:24" x14ac:dyDescent="0.25">
      <c r="W672" s="44">
        <f t="shared" si="205"/>
        <v>0</v>
      </c>
      <c r="X672" s="44">
        <f t="shared" si="206"/>
        <v>0</v>
      </c>
    </row>
    <row r="673" spans="23:24" x14ac:dyDescent="0.25">
      <c r="W673" s="44">
        <f t="shared" si="205"/>
        <v>0</v>
      </c>
      <c r="X673" s="44">
        <f t="shared" si="206"/>
        <v>0</v>
      </c>
    </row>
    <row r="674" spans="23:24" x14ac:dyDescent="0.25">
      <c r="W674" s="44">
        <f t="shared" si="205"/>
        <v>0</v>
      </c>
      <c r="X674" s="44">
        <f t="shared" si="206"/>
        <v>0</v>
      </c>
    </row>
    <row r="675" spans="23:24" x14ac:dyDescent="0.25">
      <c r="W675" s="44">
        <f t="shared" si="205"/>
        <v>0</v>
      </c>
      <c r="X675" s="44">
        <f t="shared" si="206"/>
        <v>0</v>
      </c>
    </row>
    <row r="676" spans="23:24" x14ac:dyDescent="0.25">
      <c r="W676" s="44">
        <f t="shared" si="205"/>
        <v>0</v>
      </c>
      <c r="X676" s="44">
        <f t="shared" si="206"/>
        <v>0</v>
      </c>
    </row>
    <row r="677" spans="23:24" x14ac:dyDescent="0.25">
      <c r="W677" s="44">
        <f t="shared" si="205"/>
        <v>0</v>
      </c>
      <c r="X677" s="44">
        <f t="shared" si="206"/>
        <v>0</v>
      </c>
    </row>
    <row r="678" spans="23:24" x14ac:dyDescent="0.25">
      <c r="W678" s="44">
        <f t="shared" si="205"/>
        <v>0</v>
      </c>
      <c r="X678" s="44">
        <f t="shared" si="206"/>
        <v>0</v>
      </c>
    </row>
    <row r="679" spans="23:24" x14ac:dyDescent="0.25">
      <c r="W679" s="44">
        <f t="shared" si="205"/>
        <v>0</v>
      </c>
      <c r="X679" s="44">
        <f t="shared" si="206"/>
        <v>0</v>
      </c>
    </row>
    <row r="680" spans="23:24" x14ac:dyDescent="0.25">
      <c r="W680" s="44">
        <f t="shared" si="205"/>
        <v>0</v>
      </c>
      <c r="X680" s="44">
        <f t="shared" si="206"/>
        <v>0</v>
      </c>
    </row>
    <row r="681" spans="23:24" x14ac:dyDescent="0.25">
      <c r="W681" s="44">
        <f t="shared" si="205"/>
        <v>0</v>
      </c>
      <c r="X681" s="44">
        <f t="shared" si="206"/>
        <v>0</v>
      </c>
    </row>
    <row r="682" spans="23:24" x14ac:dyDescent="0.25">
      <c r="W682" s="44">
        <f t="shared" si="205"/>
        <v>0</v>
      </c>
      <c r="X682" s="44">
        <f t="shared" si="206"/>
        <v>0</v>
      </c>
    </row>
    <row r="683" spans="23:24" x14ac:dyDescent="0.25">
      <c r="W683" s="44">
        <f t="shared" si="205"/>
        <v>0</v>
      </c>
      <c r="X683" s="44">
        <f t="shared" si="206"/>
        <v>0</v>
      </c>
    </row>
    <row r="684" spans="23:24" x14ac:dyDescent="0.25">
      <c r="W684" s="44">
        <f t="shared" si="205"/>
        <v>0</v>
      </c>
      <c r="X684" s="44">
        <f t="shared" si="206"/>
        <v>0</v>
      </c>
    </row>
    <row r="685" spans="23:24" x14ac:dyDescent="0.25">
      <c r="W685" s="44">
        <f t="shared" si="205"/>
        <v>0</v>
      </c>
      <c r="X685" s="44">
        <f t="shared" si="206"/>
        <v>0</v>
      </c>
    </row>
    <row r="686" spans="23:24" x14ac:dyDescent="0.25">
      <c r="W686" s="44">
        <f t="shared" si="205"/>
        <v>0</v>
      </c>
      <c r="X686" s="44">
        <f t="shared" si="206"/>
        <v>0</v>
      </c>
    </row>
    <row r="687" spans="23:24" x14ac:dyDescent="0.25">
      <c r="W687" s="44">
        <f t="shared" si="205"/>
        <v>0</v>
      </c>
      <c r="X687" s="44">
        <f t="shared" si="206"/>
        <v>0</v>
      </c>
    </row>
    <row r="688" spans="23:24" x14ac:dyDescent="0.25">
      <c r="W688" s="44">
        <f t="shared" si="205"/>
        <v>0</v>
      </c>
      <c r="X688" s="44">
        <f t="shared" si="206"/>
        <v>0</v>
      </c>
    </row>
    <row r="689" spans="23:24" x14ac:dyDescent="0.25">
      <c r="W689" s="44">
        <f t="shared" si="205"/>
        <v>0</v>
      </c>
      <c r="X689" s="44">
        <f t="shared" si="206"/>
        <v>0</v>
      </c>
    </row>
    <row r="690" spans="23:24" x14ac:dyDescent="0.25">
      <c r="W690" s="44">
        <f t="shared" si="205"/>
        <v>0</v>
      </c>
      <c r="X690" s="44">
        <f t="shared" si="206"/>
        <v>0</v>
      </c>
    </row>
    <row r="691" spans="23:24" x14ac:dyDescent="0.25">
      <c r="W691" s="44">
        <f t="shared" ref="W691:W698" si="207">SUM(G691:Q691)-F691</f>
        <v>0</v>
      </c>
    </row>
    <row r="692" spans="23:24" x14ac:dyDescent="0.25">
      <c r="W692" s="44">
        <f t="shared" si="207"/>
        <v>0</v>
      </c>
    </row>
    <row r="693" spans="23:24" x14ac:dyDescent="0.25">
      <c r="W693" s="44">
        <f t="shared" si="207"/>
        <v>0</v>
      </c>
    </row>
    <row r="694" spans="23:24" x14ac:dyDescent="0.25">
      <c r="W694" s="44">
        <f t="shared" si="207"/>
        <v>0</v>
      </c>
    </row>
    <row r="695" spans="23:24" x14ac:dyDescent="0.25">
      <c r="W695" s="44">
        <f t="shared" si="207"/>
        <v>0</v>
      </c>
    </row>
    <row r="696" spans="23:24" x14ac:dyDescent="0.25">
      <c r="W696" s="44">
        <f t="shared" si="207"/>
        <v>0</v>
      </c>
    </row>
    <row r="697" spans="23:24" x14ac:dyDescent="0.25">
      <c r="W697" s="44">
        <f t="shared" si="207"/>
        <v>0</v>
      </c>
    </row>
    <row r="698" spans="23:24" x14ac:dyDescent="0.25">
      <c r="W698" s="44">
        <f t="shared" si="207"/>
        <v>0</v>
      </c>
    </row>
    <row r="699" spans="23:24" x14ac:dyDescent="0.25">
      <c r="W699" s="44">
        <f t="shared" ref="W699:W762" si="208">SUM(G699:Q699)-F699</f>
        <v>0</v>
      </c>
    </row>
    <row r="700" spans="23:24" x14ac:dyDescent="0.25">
      <c r="W700" s="44">
        <f t="shared" si="208"/>
        <v>0</v>
      </c>
    </row>
    <row r="701" spans="23:24" x14ac:dyDescent="0.25">
      <c r="W701" s="44">
        <f t="shared" si="208"/>
        <v>0</v>
      </c>
    </row>
    <row r="702" spans="23:24" x14ac:dyDescent="0.25">
      <c r="W702" s="44">
        <f t="shared" si="208"/>
        <v>0</v>
      </c>
    </row>
    <row r="703" spans="23:24" x14ac:dyDescent="0.25">
      <c r="W703" s="44">
        <f t="shared" si="208"/>
        <v>0</v>
      </c>
    </row>
    <row r="704" spans="23:24" x14ac:dyDescent="0.25">
      <c r="W704" s="44">
        <f t="shared" si="208"/>
        <v>0</v>
      </c>
    </row>
    <row r="705" spans="23:23" x14ac:dyDescent="0.25">
      <c r="W705" s="44">
        <f t="shared" si="208"/>
        <v>0</v>
      </c>
    </row>
    <row r="706" spans="23:23" x14ac:dyDescent="0.25">
      <c r="W706" s="44">
        <f t="shared" si="208"/>
        <v>0</v>
      </c>
    </row>
    <row r="707" spans="23:23" x14ac:dyDescent="0.25">
      <c r="W707" s="44">
        <f t="shared" si="208"/>
        <v>0</v>
      </c>
    </row>
    <row r="708" spans="23:23" x14ac:dyDescent="0.25">
      <c r="W708" s="44">
        <f t="shared" si="208"/>
        <v>0</v>
      </c>
    </row>
    <row r="709" spans="23:23" x14ac:dyDescent="0.25">
      <c r="W709" s="44">
        <f t="shared" si="208"/>
        <v>0</v>
      </c>
    </row>
    <row r="710" spans="23:23" x14ac:dyDescent="0.25">
      <c r="W710" s="44">
        <f t="shared" si="208"/>
        <v>0</v>
      </c>
    </row>
    <row r="711" spans="23:23" x14ac:dyDescent="0.25">
      <c r="W711" s="44">
        <f t="shared" si="208"/>
        <v>0</v>
      </c>
    </row>
    <row r="712" spans="23:23" x14ac:dyDescent="0.25">
      <c r="W712" s="44">
        <f t="shared" si="208"/>
        <v>0</v>
      </c>
    </row>
    <row r="713" spans="23:23" x14ac:dyDescent="0.25">
      <c r="W713" s="44">
        <f t="shared" si="208"/>
        <v>0</v>
      </c>
    </row>
    <row r="714" spans="23:23" x14ac:dyDescent="0.25">
      <c r="W714" s="44">
        <f t="shared" si="208"/>
        <v>0</v>
      </c>
    </row>
    <row r="715" spans="23:23" x14ac:dyDescent="0.25">
      <c r="W715" s="44">
        <f t="shared" si="208"/>
        <v>0</v>
      </c>
    </row>
    <row r="716" spans="23:23" x14ac:dyDescent="0.25">
      <c r="W716" s="44">
        <f t="shared" si="208"/>
        <v>0</v>
      </c>
    </row>
    <row r="717" spans="23:23" x14ac:dyDescent="0.25">
      <c r="W717" s="44">
        <f t="shared" si="208"/>
        <v>0</v>
      </c>
    </row>
    <row r="718" spans="23:23" x14ac:dyDescent="0.25">
      <c r="W718" s="44">
        <f t="shared" si="208"/>
        <v>0</v>
      </c>
    </row>
    <row r="719" spans="23:23" x14ac:dyDescent="0.25">
      <c r="W719" s="44">
        <f t="shared" si="208"/>
        <v>0</v>
      </c>
    </row>
    <row r="720" spans="23:23" x14ac:dyDescent="0.25">
      <c r="W720" s="44">
        <f t="shared" si="208"/>
        <v>0</v>
      </c>
    </row>
    <row r="721" spans="23:23" x14ac:dyDescent="0.25">
      <c r="W721" s="44">
        <f t="shared" si="208"/>
        <v>0</v>
      </c>
    </row>
    <row r="722" spans="23:23" x14ac:dyDescent="0.25">
      <c r="W722" s="44">
        <f t="shared" si="208"/>
        <v>0</v>
      </c>
    </row>
    <row r="723" spans="23:23" x14ac:dyDescent="0.25">
      <c r="W723" s="44">
        <f t="shared" si="208"/>
        <v>0</v>
      </c>
    </row>
    <row r="724" spans="23:23" x14ac:dyDescent="0.25">
      <c r="W724" s="44">
        <f t="shared" si="208"/>
        <v>0</v>
      </c>
    </row>
    <row r="725" spans="23:23" x14ac:dyDescent="0.25">
      <c r="W725" s="44">
        <f t="shared" si="208"/>
        <v>0</v>
      </c>
    </row>
    <row r="726" spans="23:23" x14ac:dyDescent="0.25">
      <c r="W726" s="44">
        <f t="shared" si="208"/>
        <v>0</v>
      </c>
    </row>
    <row r="727" spans="23:23" x14ac:dyDescent="0.25">
      <c r="W727" s="44">
        <f t="shared" si="208"/>
        <v>0</v>
      </c>
    </row>
    <row r="728" spans="23:23" x14ac:dyDescent="0.25">
      <c r="W728" s="44">
        <f t="shared" si="208"/>
        <v>0</v>
      </c>
    </row>
    <row r="729" spans="23:23" x14ac:dyDescent="0.25">
      <c r="W729" s="44">
        <f t="shared" si="208"/>
        <v>0</v>
      </c>
    </row>
    <row r="730" spans="23:23" x14ac:dyDescent="0.25">
      <c r="W730" s="44">
        <f t="shared" si="208"/>
        <v>0</v>
      </c>
    </row>
    <row r="731" spans="23:23" x14ac:dyDescent="0.25">
      <c r="W731" s="44">
        <f t="shared" si="208"/>
        <v>0</v>
      </c>
    </row>
    <row r="732" spans="23:23" x14ac:dyDescent="0.25">
      <c r="W732" s="44">
        <f t="shared" si="208"/>
        <v>0</v>
      </c>
    </row>
    <row r="733" spans="23:23" x14ac:dyDescent="0.25">
      <c r="W733" s="44">
        <f t="shared" si="208"/>
        <v>0</v>
      </c>
    </row>
    <row r="734" spans="23:23" x14ac:dyDescent="0.25">
      <c r="W734" s="44">
        <f t="shared" si="208"/>
        <v>0</v>
      </c>
    </row>
    <row r="735" spans="23:23" x14ac:dyDescent="0.25">
      <c r="W735" s="44">
        <f t="shared" si="208"/>
        <v>0</v>
      </c>
    </row>
    <row r="736" spans="23:23" x14ac:dyDescent="0.25">
      <c r="W736" s="44">
        <f t="shared" si="208"/>
        <v>0</v>
      </c>
    </row>
    <row r="737" spans="23:23" x14ac:dyDescent="0.25">
      <c r="W737" s="44">
        <f t="shared" si="208"/>
        <v>0</v>
      </c>
    </row>
    <row r="738" spans="23:23" x14ac:dyDescent="0.25">
      <c r="W738" s="44">
        <f t="shared" si="208"/>
        <v>0</v>
      </c>
    </row>
    <row r="739" spans="23:23" x14ac:dyDescent="0.25">
      <c r="W739" s="44">
        <f t="shared" si="208"/>
        <v>0</v>
      </c>
    </row>
    <row r="740" spans="23:23" x14ac:dyDescent="0.25">
      <c r="W740" s="44">
        <f t="shared" si="208"/>
        <v>0</v>
      </c>
    </row>
    <row r="741" spans="23:23" x14ac:dyDescent="0.25">
      <c r="W741" s="44">
        <f t="shared" si="208"/>
        <v>0</v>
      </c>
    </row>
    <row r="742" spans="23:23" x14ac:dyDescent="0.25">
      <c r="W742" s="44">
        <f t="shared" si="208"/>
        <v>0</v>
      </c>
    </row>
    <row r="743" spans="23:23" x14ac:dyDescent="0.25">
      <c r="W743" s="44">
        <f t="shared" si="208"/>
        <v>0</v>
      </c>
    </row>
    <row r="744" spans="23:23" x14ac:dyDescent="0.25">
      <c r="W744" s="44">
        <f t="shared" si="208"/>
        <v>0</v>
      </c>
    </row>
    <row r="745" spans="23:23" x14ac:dyDescent="0.25">
      <c r="W745" s="44">
        <f t="shared" si="208"/>
        <v>0</v>
      </c>
    </row>
    <row r="746" spans="23:23" x14ac:dyDescent="0.25">
      <c r="W746" s="44">
        <f t="shared" si="208"/>
        <v>0</v>
      </c>
    </row>
    <row r="747" spans="23:23" x14ac:dyDescent="0.25">
      <c r="W747" s="44">
        <f t="shared" si="208"/>
        <v>0</v>
      </c>
    </row>
    <row r="748" spans="23:23" x14ac:dyDescent="0.25">
      <c r="W748" s="44">
        <f t="shared" si="208"/>
        <v>0</v>
      </c>
    </row>
    <row r="749" spans="23:23" x14ac:dyDescent="0.25">
      <c r="W749" s="44">
        <f t="shared" si="208"/>
        <v>0</v>
      </c>
    </row>
    <row r="750" spans="23:23" x14ac:dyDescent="0.25">
      <c r="W750" s="44">
        <f t="shared" si="208"/>
        <v>0</v>
      </c>
    </row>
    <row r="751" spans="23:23" x14ac:dyDescent="0.25">
      <c r="W751" s="44">
        <f t="shared" si="208"/>
        <v>0</v>
      </c>
    </row>
    <row r="752" spans="23:23" x14ac:dyDescent="0.25">
      <c r="W752" s="44">
        <f t="shared" si="208"/>
        <v>0</v>
      </c>
    </row>
    <row r="753" spans="23:23" x14ac:dyDescent="0.25">
      <c r="W753" s="44">
        <f t="shared" si="208"/>
        <v>0</v>
      </c>
    </row>
    <row r="754" spans="23:23" x14ac:dyDescent="0.25">
      <c r="W754" s="44">
        <f t="shared" si="208"/>
        <v>0</v>
      </c>
    </row>
    <row r="755" spans="23:23" x14ac:dyDescent="0.25">
      <c r="W755" s="44">
        <f t="shared" si="208"/>
        <v>0</v>
      </c>
    </row>
    <row r="756" spans="23:23" x14ac:dyDescent="0.25">
      <c r="W756" s="44">
        <f t="shared" si="208"/>
        <v>0</v>
      </c>
    </row>
    <row r="757" spans="23:23" x14ac:dyDescent="0.25">
      <c r="W757" s="44">
        <f t="shared" si="208"/>
        <v>0</v>
      </c>
    </row>
    <row r="758" spans="23:23" x14ac:dyDescent="0.25">
      <c r="W758" s="44">
        <f t="shared" si="208"/>
        <v>0</v>
      </c>
    </row>
    <row r="759" spans="23:23" x14ac:dyDescent="0.25">
      <c r="W759" s="44">
        <f t="shared" si="208"/>
        <v>0</v>
      </c>
    </row>
    <row r="760" spans="23:23" x14ac:dyDescent="0.25">
      <c r="W760" s="44">
        <f t="shared" si="208"/>
        <v>0</v>
      </c>
    </row>
    <row r="761" spans="23:23" x14ac:dyDescent="0.25">
      <c r="W761" s="44">
        <f t="shared" si="208"/>
        <v>0</v>
      </c>
    </row>
    <row r="762" spans="23:23" x14ac:dyDescent="0.25">
      <c r="W762" s="44">
        <f t="shared" si="208"/>
        <v>0</v>
      </c>
    </row>
    <row r="763" spans="23:23" x14ac:dyDescent="0.25">
      <c r="W763" s="44">
        <f t="shared" ref="W763:W826" si="209">SUM(G763:Q763)-F763</f>
        <v>0</v>
      </c>
    </row>
    <row r="764" spans="23:23" x14ac:dyDescent="0.25">
      <c r="W764" s="44">
        <f t="shared" si="209"/>
        <v>0</v>
      </c>
    </row>
    <row r="765" spans="23:23" x14ac:dyDescent="0.25">
      <c r="W765" s="44">
        <f t="shared" si="209"/>
        <v>0</v>
      </c>
    </row>
    <row r="766" spans="23:23" x14ac:dyDescent="0.25">
      <c r="W766" s="44">
        <f t="shared" si="209"/>
        <v>0</v>
      </c>
    </row>
    <row r="767" spans="23:23" x14ac:dyDescent="0.25">
      <c r="W767" s="44">
        <f t="shared" si="209"/>
        <v>0</v>
      </c>
    </row>
    <row r="768" spans="23:23" x14ac:dyDescent="0.25">
      <c r="W768" s="44">
        <f t="shared" si="209"/>
        <v>0</v>
      </c>
    </row>
    <row r="769" spans="23:23" x14ac:dyDescent="0.25">
      <c r="W769" s="44">
        <f t="shared" si="209"/>
        <v>0</v>
      </c>
    </row>
    <row r="770" spans="23:23" x14ac:dyDescent="0.25">
      <c r="W770" s="44">
        <f t="shared" si="209"/>
        <v>0</v>
      </c>
    </row>
    <row r="771" spans="23:23" x14ac:dyDescent="0.25">
      <c r="W771" s="44">
        <f t="shared" si="209"/>
        <v>0</v>
      </c>
    </row>
    <row r="772" spans="23:23" x14ac:dyDescent="0.25">
      <c r="W772" s="44">
        <f t="shared" si="209"/>
        <v>0</v>
      </c>
    </row>
    <row r="773" spans="23:23" x14ac:dyDescent="0.25">
      <c r="W773" s="44">
        <f t="shared" si="209"/>
        <v>0</v>
      </c>
    </row>
    <row r="774" spans="23:23" x14ac:dyDescent="0.25">
      <c r="W774" s="44">
        <f t="shared" si="209"/>
        <v>0</v>
      </c>
    </row>
    <row r="775" spans="23:23" x14ac:dyDescent="0.25">
      <c r="W775" s="44">
        <f t="shared" si="209"/>
        <v>0</v>
      </c>
    </row>
    <row r="776" spans="23:23" x14ac:dyDescent="0.25">
      <c r="W776" s="44">
        <f t="shared" si="209"/>
        <v>0</v>
      </c>
    </row>
    <row r="777" spans="23:23" x14ac:dyDescent="0.25">
      <c r="W777" s="44">
        <f t="shared" si="209"/>
        <v>0</v>
      </c>
    </row>
    <row r="778" spans="23:23" x14ac:dyDescent="0.25">
      <c r="W778" s="44">
        <f t="shared" si="209"/>
        <v>0</v>
      </c>
    </row>
    <row r="779" spans="23:23" x14ac:dyDescent="0.25">
      <c r="W779" s="44">
        <f t="shared" si="209"/>
        <v>0</v>
      </c>
    </row>
    <row r="780" spans="23:23" x14ac:dyDescent="0.25">
      <c r="W780" s="44">
        <f t="shared" si="209"/>
        <v>0</v>
      </c>
    </row>
    <row r="781" spans="23:23" x14ac:dyDescent="0.25">
      <c r="W781" s="44">
        <f t="shared" si="209"/>
        <v>0</v>
      </c>
    </row>
    <row r="782" spans="23:23" x14ac:dyDescent="0.25">
      <c r="W782" s="44">
        <f t="shared" si="209"/>
        <v>0</v>
      </c>
    </row>
    <row r="783" spans="23:23" x14ac:dyDescent="0.25">
      <c r="W783" s="44">
        <f t="shared" si="209"/>
        <v>0</v>
      </c>
    </row>
    <row r="784" spans="23:23" x14ac:dyDescent="0.25">
      <c r="W784" s="44">
        <f t="shared" si="209"/>
        <v>0</v>
      </c>
    </row>
    <row r="785" spans="23:23" x14ac:dyDescent="0.25">
      <c r="W785" s="44">
        <f t="shared" si="209"/>
        <v>0</v>
      </c>
    </row>
    <row r="786" spans="23:23" x14ac:dyDescent="0.25">
      <c r="W786" s="44">
        <f t="shared" si="209"/>
        <v>0</v>
      </c>
    </row>
    <row r="787" spans="23:23" x14ac:dyDescent="0.25">
      <c r="W787" s="44">
        <f t="shared" si="209"/>
        <v>0</v>
      </c>
    </row>
    <row r="788" spans="23:23" x14ac:dyDescent="0.25">
      <c r="W788" s="44">
        <f t="shared" si="209"/>
        <v>0</v>
      </c>
    </row>
    <row r="789" spans="23:23" x14ac:dyDescent="0.25">
      <c r="W789" s="44">
        <f t="shared" si="209"/>
        <v>0</v>
      </c>
    </row>
    <row r="790" spans="23:23" x14ac:dyDescent="0.25">
      <c r="W790" s="44">
        <f t="shared" si="209"/>
        <v>0</v>
      </c>
    </row>
    <row r="791" spans="23:23" x14ac:dyDescent="0.25">
      <c r="W791" s="44">
        <f t="shared" si="209"/>
        <v>0</v>
      </c>
    </row>
    <row r="792" spans="23:23" x14ac:dyDescent="0.25">
      <c r="W792" s="44">
        <f t="shared" si="209"/>
        <v>0</v>
      </c>
    </row>
    <row r="793" spans="23:23" x14ac:dyDescent="0.25">
      <c r="W793" s="44">
        <f t="shared" si="209"/>
        <v>0</v>
      </c>
    </row>
    <row r="794" spans="23:23" x14ac:dyDescent="0.25">
      <c r="W794" s="44">
        <f t="shared" si="209"/>
        <v>0</v>
      </c>
    </row>
    <row r="795" spans="23:23" x14ac:dyDescent="0.25">
      <c r="W795" s="44">
        <f t="shared" si="209"/>
        <v>0</v>
      </c>
    </row>
    <row r="796" spans="23:23" x14ac:dyDescent="0.25">
      <c r="W796" s="44">
        <f t="shared" si="209"/>
        <v>0</v>
      </c>
    </row>
    <row r="797" spans="23:23" x14ac:dyDescent="0.25">
      <c r="W797" s="44">
        <f t="shared" si="209"/>
        <v>0</v>
      </c>
    </row>
    <row r="798" spans="23:23" x14ac:dyDescent="0.25">
      <c r="W798" s="44">
        <f t="shared" si="209"/>
        <v>0</v>
      </c>
    </row>
    <row r="799" spans="23:23" x14ac:dyDescent="0.25">
      <c r="W799" s="44">
        <f t="shared" si="209"/>
        <v>0</v>
      </c>
    </row>
    <row r="800" spans="23:23" x14ac:dyDescent="0.25">
      <c r="W800" s="44">
        <f t="shared" si="209"/>
        <v>0</v>
      </c>
    </row>
    <row r="801" spans="23:23" x14ac:dyDescent="0.25">
      <c r="W801" s="44">
        <f t="shared" si="209"/>
        <v>0</v>
      </c>
    </row>
    <row r="802" spans="23:23" x14ac:dyDescent="0.25">
      <c r="W802" s="44">
        <f t="shared" si="209"/>
        <v>0</v>
      </c>
    </row>
    <row r="803" spans="23:23" x14ac:dyDescent="0.25">
      <c r="W803" s="44">
        <f t="shared" si="209"/>
        <v>0</v>
      </c>
    </row>
    <row r="804" spans="23:23" x14ac:dyDescent="0.25">
      <c r="W804" s="44">
        <f t="shared" si="209"/>
        <v>0</v>
      </c>
    </row>
    <row r="805" spans="23:23" x14ac:dyDescent="0.25">
      <c r="W805" s="44">
        <f t="shared" si="209"/>
        <v>0</v>
      </c>
    </row>
    <row r="806" spans="23:23" x14ac:dyDescent="0.25">
      <c r="W806" s="44">
        <f t="shared" si="209"/>
        <v>0</v>
      </c>
    </row>
    <row r="807" spans="23:23" x14ac:dyDescent="0.25">
      <c r="W807" s="44">
        <f t="shared" si="209"/>
        <v>0</v>
      </c>
    </row>
    <row r="808" spans="23:23" x14ac:dyDescent="0.25">
      <c r="W808" s="44">
        <f t="shared" si="209"/>
        <v>0</v>
      </c>
    </row>
    <row r="809" spans="23:23" x14ac:dyDescent="0.25">
      <c r="W809" s="44">
        <f t="shared" si="209"/>
        <v>0</v>
      </c>
    </row>
    <row r="810" spans="23:23" x14ac:dyDescent="0.25">
      <c r="W810" s="44">
        <f t="shared" si="209"/>
        <v>0</v>
      </c>
    </row>
    <row r="811" spans="23:23" x14ac:dyDescent="0.25">
      <c r="W811" s="44">
        <f t="shared" si="209"/>
        <v>0</v>
      </c>
    </row>
    <row r="812" spans="23:23" x14ac:dyDescent="0.25">
      <c r="W812" s="44">
        <f t="shared" si="209"/>
        <v>0</v>
      </c>
    </row>
    <row r="813" spans="23:23" x14ac:dyDescent="0.25">
      <c r="W813" s="44">
        <f t="shared" si="209"/>
        <v>0</v>
      </c>
    </row>
    <row r="814" spans="23:23" x14ac:dyDescent="0.25">
      <c r="W814" s="44">
        <f t="shared" si="209"/>
        <v>0</v>
      </c>
    </row>
    <row r="815" spans="23:23" x14ac:dyDescent="0.25">
      <c r="W815" s="44">
        <f t="shared" si="209"/>
        <v>0</v>
      </c>
    </row>
    <row r="816" spans="23:23" x14ac:dyDescent="0.25">
      <c r="W816" s="44">
        <f t="shared" si="209"/>
        <v>0</v>
      </c>
    </row>
    <row r="817" spans="23:23" x14ac:dyDescent="0.25">
      <c r="W817" s="44">
        <f t="shared" si="209"/>
        <v>0</v>
      </c>
    </row>
    <row r="818" spans="23:23" x14ac:dyDescent="0.25">
      <c r="W818" s="44">
        <f t="shared" si="209"/>
        <v>0</v>
      </c>
    </row>
    <row r="819" spans="23:23" x14ac:dyDescent="0.25">
      <c r="W819" s="44">
        <f t="shared" si="209"/>
        <v>0</v>
      </c>
    </row>
    <row r="820" spans="23:23" x14ac:dyDescent="0.25">
      <c r="W820" s="44">
        <f t="shared" si="209"/>
        <v>0</v>
      </c>
    </row>
    <row r="821" spans="23:23" x14ac:dyDescent="0.25">
      <c r="W821" s="44">
        <f t="shared" si="209"/>
        <v>0</v>
      </c>
    </row>
    <row r="822" spans="23:23" x14ac:dyDescent="0.25">
      <c r="W822" s="44">
        <f t="shared" si="209"/>
        <v>0</v>
      </c>
    </row>
    <row r="823" spans="23:23" x14ac:dyDescent="0.25">
      <c r="W823" s="44">
        <f t="shared" si="209"/>
        <v>0</v>
      </c>
    </row>
    <row r="824" spans="23:23" x14ac:dyDescent="0.25">
      <c r="W824" s="44">
        <f t="shared" si="209"/>
        <v>0</v>
      </c>
    </row>
    <row r="825" spans="23:23" x14ac:dyDescent="0.25">
      <c r="W825" s="44">
        <f t="shared" si="209"/>
        <v>0</v>
      </c>
    </row>
    <row r="826" spans="23:23" x14ac:dyDescent="0.25">
      <c r="W826" s="44">
        <f t="shared" si="209"/>
        <v>0</v>
      </c>
    </row>
    <row r="827" spans="23:23" x14ac:dyDescent="0.25">
      <c r="W827" s="44">
        <f t="shared" ref="W827:W890" si="210">SUM(G827:Q827)-F827</f>
        <v>0</v>
      </c>
    </row>
    <row r="828" spans="23:23" x14ac:dyDescent="0.25">
      <c r="W828" s="44">
        <f t="shared" si="210"/>
        <v>0</v>
      </c>
    </row>
    <row r="829" spans="23:23" x14ac:dyDescent="0.25">
      <c r="W829" s="44">
        <f t="shared" si="210"/>
        <v>0</v>
      </c>
    </row>
    <row r="830" spans="23:23" x14ac:dyDescent="0.25">
      <c r="W830" s="44">
        <f t="shared" si="210"/>
        <v>0</v>
      </c>
    </row>
    <row r="831" spans="23:23" x14ac:dyDescent="0.25">
      <c r="W831" s="44">
        <f t="shared" si="210"/>
        <v>0</v>
      </c>
    </row>
    <row r="832" spans="23:23" x14ac:dyDescent="0.25">
      <c r="W832" s="44">
        <f t="shared" si="210"/>
        <v>0</v>
      </c>
    </row>
    <row r="833" spans="23:23" x14ac:dyDescent="0.25">
      <c r="W833" s="44">
        <f t="shared" si="210"/>
        <v>0</v>
      </c>
    </row>
    <row r="834" spans="23:23" x14ac:dyDescent="0.25">
      <c r="W834" s="44">
        <f t="shared" si="210"/>
        <v>0</v>
      </c>
    </row>
    <row r="835" spans="23:23" x14ac:dyDescent="0.25">
      <c r="W835" s="44">
        <f t="shared" si="210"/>
        <v>0</v>
      </c>
    </row>
    <row r="836" spans="23:23" x14ac:dyDescent="0.25">
      <c r="W836" s="44">
        <f t="shared" si="210"/>
        <v>0</v>
      </c>
    </row>
    <row r="837" spans="23:23" x14ac:dyDescent="0.25">
      <c r="W837" s="44">
        <f t="shared" si="210"/>
        <v>0</v>
      </c>
    </row>
    <row r="838" spans="23:23" x14ac:dyDescent="0.25">
      <c r="W838" s="44">
        <f t="shared" si="210"/>
        <v>0</v>
      </c>
    </row>
    <row r="839" spans="23:23" x14ac:dyDescent="0.25">
      <c r="W839" s="44">
        <f t="shared" si="210"/>
        <v>0</v>
      </c>
    </row>
    <row r="840" spans="23:23" x14ac:dyDescent="0.25">
      <c r="W840" s="44">
        <f t="shared" si="210"/>
        <v>0</v>
      </c>
    </row>
    <row r="841" spans="23:23" x14ac:dyDescent="0.25">
      <c r="W841" s="44">
        <f t="shared" si="210"/>
        <v>0</v>
      </c>
    </row>
    <row r="842" spans="23:23" x14ac:dyDescent="0.25">
      <c r="W842" s="44">
        <f t="shared" si="210"/>
        <v>0</v>
      </c>
    </row>
    <row r="843" spans="23:23" x14ac:dyDescent="0.25">
      <c r="W843" s="44">
        <f t="shared" si="210"/>
        <v>0</v>
      </c>
    </row>
    <row r="844" spans="23:23" x14ac:dyDescent="0.25">
      <c r="W844" s="44">
        <f t="shared" si="210"/>
        <v>0</v>
      </c>
    </row>
    <row r="845" spans="23:23" x14ac:dyDescent="0.25">
      <c r="W845" s="44">
        <f t="shared" si="210"/>
        <v>0</v>
      </c>
    </row>
    <row r="846" spans="23:23" x14ac:dyDescent="0.25">
      <c r="W846" s="44">
        <f t="shared" si="210"/>
        <v>0</v>
      </c>
    </row>
    <row r="847" spans="23:23" x14ac:dyDescent="0.25">
      <c r="W847" s="44">
        <f t="shared" si="210"/>
        <v>0</v>
      </c>
    </row>
    <row r="848" spans="23:23" x14ac:dyDescent="0.25">
      <c r="W848" s="44">
        <f t="shared" si="210"/>
        <v>0</v>
      </c>
    </row>
    <row r="849" spans="23:23" x14ac:dyDescent="0.25">
      <c r="W849" s="44">
        <f t="shared" si="210"/>
        <v>0</v>
      </c>
    </row>
    <row r="850" spans="23:23" x14ac:dyDescent="0.25">
      <c r="W850" s="44">
        <f t="shared" si="210"/>
        <v>0</v>
      </c>
    </row>
    <row r="851" spans="23:23" x14ac:dyDescent="0.25">
      <c r="W851" s="44">
        <f t="shared" si="210"/>
        <v>0</v>
      </c>
    </row>
    <row r="852" spans="23:23" x14ac:dyDescent="0.25">
      <c r="W852" s="44">
        <f t="shared" si="210"/>
        <v>0</v>
      </c>
    </row>
    <row r="853" spans="23:23" x14ac:dyDescent="0.25">
      <c r="W853" s="44">
        <f t="shared" si="210"/>
        <v>0</v>
      </c>
    </row>
    <row r="854" spans="23:23" x14ac:dyDescent="0.25">
      <c r="W854" s="44">
        <f t="shared" si="210"/>
        <v>0</v>
      </c>
    </row>
    <row r="855" spans="23:23" x14ac:dyDescent="0.25">
      <c r="W855" s="44">
        <f t="shared" si="210"/>
        <v>0</v>
      </c>
    </row>
    <row r="856" spans="23:23" x14ac:dyDescent="0.25">
      <c r="W856" s="44">
        <f t="shared" si="210"/>
        <v>0</v>
      </c>
    </row>
    <row r="857" spans="23:23" x14ac:dyDescent="0.25">
      <c r="W857" s="44">
        <f t="shared" si="210"/>
        <v>0</v>
      </c>
    </row>
    <row r="858" spans="23:23" x14ac:dyDescent="0.25">
      <c r="W858" s="44">
        <f t="shared" si="210"/>
        <v>0</v>
      </c>
    </row>
    <row r="859" spans="23:23" x14ac:dyDescent="0.25">
      <c r="W859" s="44">
        <f t="shared" si="210"/>
        <v>0</v>
      </c>
    </row>
    <row r="860" spans="23:23" x14ac:dyDescent="0.25">
      <c r="W860" s="44">
        <f t="shared" si="210"/>
        <v>0</v>
      </c>
    </row>
    <row r="861" spans="23:23" x14ac:dyDescent="0.25">
      <c r="W861" s="44">
        <f t="shared" si="210"/>
        <v>0</v>
      </c>
    </row>
    <row r="862" spans="23:23" x14ac:dyDescent="0.25">
      <c r="W862" s="44">
        <f t="shared" si="210"/>
        <v>0</v>
      </c>
    </row>
    <row r="863" spans="23:23" x14ac:dyDescent="0.25">
      <c r="W863" s="44">
        <f t="shared" si="210"/>
        <v>0</v>
      </c>
    </row>
    <row r="864" spans="23:23" x14ac:dyDescent="0.25">
      <c r="W864" s="44">
        <f t="shared" si="210"/>
        <v>0</v>
      </c>
    </row>
    <row r="865" spans="23:23" x14ac:dyDescent="0.25">
      <c r="W865" s="44">
        <f t="shared" si="210"/>
        <v>0</v>
      </c>
    </row>
    <row r="866" spans="23:23" x14ac:dyDescent="0.25">
      <c r="W866" s="44">
        <f t="shared" si="210"/>
        <v>0</v>
      </c>
    </row>
    <row r="867" spans="23:23" x14ac:dyDescent="0.25">
      <c r="W867" s="44">
        <f t="shared" si="210"/>
        <v>0</v>
      </c>
    </row>
    <row r="868" spans="23:23" x14ac:dyDescent="0.25">
      <c r="W868" s="44">
        <f t="shared" si="210"/>
        <v>0</v>
      </c>
    </row>
    <row r="869" spans="23:23" x14ac:dyDescent="0.25">
      <c r="W869" s="44">
        <f t="shared" si="210"/>
        <v>0</v>
      </c>
    </row>
    <row r="870" spans="23:23" x14ac:dyDescent="0.25">
      <c r="W870" s="44">
        <f t="shared" si="210"/>
        <v>0</v>
      </c>
    </row>
    <row r="871" spans="23:23" x14ac:dyDescent="0.25">
      <c r="W871" s="44">
        <f t="shared" si="210"/>
        <v>0</v>
      </c>
    </row>
    <row r="872" spans="23:23" x14ac:dyDescent="0.25">
      <c r="W872" s="44">
        <f t="shared" si="210"/>
        <v>0</v>
      </c>
    </row>
    <row r="873" spans="23:23" x14ac:dyDescent="0.25">
      <c r="W873" s="44">
        <f t="shared" si="210"/>
        <v>0</v>
      </c>
    </row>
    <row r="874" spans="23:23" x14ac:dyDescent="0.25">
      <c r="W874" s="44">
        <f t="shared" si="210"/>
        <v>0</v>
      </c>
    </row>
    <row r="875" spans="23:23" x14ac:dyDescent="0.25">
      <c r="W875" s="44">
        <f t="shared" si="210"/>
        <v>0</v>
      </c>
    </row>
    <row r="876" spans="23:23" x14ac:dyDescent="0.25">
      <c r="W876" s="44">
        <f t="shared" si="210"/>
        <v>0</v>
      </c>
    </row>
    <row r="877" spans="23:23" x14ac:dyDescent="0.25">
      <c r="W877" s="44">
        <f t="shared" si="210"/>
        <v>0</v>
      </c>
    </row>
    <row r="878" spans="23:23" x14ac:dyDescent="0.25">
      <c r="W878" s="44">
        <f t="shared" si="210"/>
        <v>0</v>
      </c>
    </row>
    <row r="879" spans="23:23" x14ac:dyDescent="0.25">
      <c r="W879" s="44">
        <f t="shared" si="210"/>
        <v>0</v>
      </c>
    </row>
    <row r="880" spans="23:23" x14ac:dyDescent="0.25">
      <c r="W880" s="44">
        <f t="shared" si="210"/>
        <v>0</v>
      </c>
    </row>
    <row r="881" spans="23:23" x14ac:dyDescent="0.25">
      <c r="W881" s="44">
        <f t="shared" si="210"/>
        <v>0</v>
      </c>
    </row>
    <row r="882" spans="23:23" x14ac:dyDescent="0.25">
      <c r="W882" s="44">
        <f t="shared" si="210"/>
        <v>0</v>
      </c>
    </row>
    <row r="883" spans="23:23" x14ac:dyDescent="0.25">
      <c r="W883" s="44">
        <f t="shared" si="210"/>
        <v>0</v>
      </c>
    </row>
    <row r="884" spans="23:23" x14ac:dyDescent="0.25">
      <c r="W884" s="44">
        <f t="shared" si="210"/>
        <v>0</v>
      </c>
    </row>
    <row r="885" spans="23:23" x14ac:dyDescent="0.25">
      <c r="W885" s="44">
        <f t="shared" si="210"/>
        <v>0</v>
      </c>
    </row>
    <row r="886" spans="23:23" x14ac:dyDescent="0.25">
      <c r="W886" s="44">
        <f t="shared" si="210"/>
        <v>0</v>
      </c>
    </row>
    <row r="887" spans="23:23" x14ac:dyDescent="0.25">
      <c r="W887" s="44">
        <f t="shared" si="210"/>
        <v>0</v>
      </c>
    </row>
    <row r="888" spans="23:23" x14ac:dyDescent="0.25">
      <c r="W888" s="44">
        <f t="shared" si="210"/>
        <v>0</v>
      </c>
    </row>
    <row r="889" spans="23:23" x14ac:dyDescent="0.25">
      <c r="W889" s="44">
        <f t="shared" si="210"/>
        <v>0</v>
      </c>
    </row>
    <row r="890" spans="23:23" x14ac:dyDescent="0.25">
      <c r="W890" s="44">
        <f t="shared" si="210"/>
        <v>0</v>
      </c>
    </row>
    <row r="891" spans="23:23" x14ac:dyDescent="0.25">
      <c r="W891" s="44">
        <f t="shared" ref="W891:W954" si="211">SUM(G891:Q891)-F891</f>
        <v>0</v>
      </c>
    </row>
    <row r="892" spans="23:23" x14ac:dyDescent="0.25">
      <c r="W892" s="44">
        <f t="shared" si="211"/>
        <v>0</v>
      </c>
    </row>
    <row r="893" spans="23:23" x14ac:dyDescent="0.25">
      <c r="W893" s="44">
        <f t="shared" si="211"/>
        <v>0</v>
      </c>
    </row>
    <row r="894" spans="23:23" x14ac:dyDescent="0.25">
      <c r="W894" s="44">
        <f t="shared" si="211"/>
        <v>0</v>
      </c>
    </row>
    <row r="895" spans="23:23" x14ac:dyDescent="0.25">
      <c r="W895" s="44">
        <f t="shared" si="211"/>
        <v>0</v>
      </c>
    </row>
    <row r="896" spans="23:23" x14ac:dyDescent="0.25">
      <c r="W896" s="44">
        <f t="shared" si="211"/>
        <v>0</v>
      </c>
    </row>
    <row r="897" spans="23:23" x14ac:dyDescent="0.25">
      <c r="W897" s="44">
        <f t="shared" si="211"/>
        <v>0</v>
      </c>
    </row>
    <row r="898" spans="23:23" x14ac:dyDescent="0.25">
      <c r="W898" s="44">
        <f t="shared" si="211"/>
        <v>0</v>
      </c>
    </row>
    <row r="899" spans="23:23" x14ac:dyDescent="0.25">
      <c r="W899" s="44">
        <f t="shared" si="211"/>
        <v>0</v>
      </c>
    </row>
    <row r="900" spans="23:23" x14ac:dyDescent="0.25">
      <c r="W900" s="44">
        <f t="shared" si="211"/>
        <v>0</v>
      </c>
    </row>
    <row r="901" spans="23:23" x14ac:dyDescent="0.25">
      <c r="W901" s="44">
        <f t="shared" si="211"/>
        <v>0</v>
      </c>
    </row>
    <row r="902" spans="23:23" x14ac:dyDescent="0.25">
      <c r="W902" s="44">
        <f t="shared" si="211"/>
        <v>0</v>
      </c>
    </row>
    <row r="903" spans="23:23" x14ac:dyDescent="0.25">
      <c r="W903" s="44">
        <f t="shared" si="211"/>
        <v>0</v>
      </c>
    </row>
    <row r="904" spans="23:23" x14ac:dyDescent="0.25">
      <c r="W904" s="44">
        <f t="shared" si="211"/>
        <v>0</v>
      </c>
    </row>
    <row r="905" spans="23:23" x14ac:dyDescent="0.25">
      <c r="W905" s="44">
        <f t="shared" si="211"/>
        <v>0</v>
      </c>
    </row>
    <row r="906" spans="23:23" x14ac:dyDescent="0.25">
      <c r="W906" s="44">
        <f t="shared" si="211"/>
        <v>0</v>
      </c>
    </row>
    <row r="907" spans="23:23" x14ac:dyDescent="0.25">
      <c r="W907" s="44">
        <f t="shared" si="211"/>
        <v>0</v>
      </c>
    </row>
    <row r="908" spans="23:23" x14ac:dyDescent="0.25">
      <c r="W908" s="44">
        <f t="shared" si="211"/>
        <v>0</v>
      </c>
    </row>
    <row r="909" spans="23:23" x14ac:dyDescent="0.25">
      <c r="W909" s="44">
        <f t="shared" si="211"/>
        <v>0</v>
      </c>
    </row>
    <row r="910" spans="23:23" x14ac:dyDescent="0.25">
      <c r="W910" s="44">
        <f t="shared" si="211"/>
        <v>0</v>
      </c>
    </row>
    <row r="911" spans="23:23" x14ac:dyDescent="0.25">
      <c r="W911" s="44">
        <f t="shared" si="211"/>
        <v>0</v>
      </c>
    </row>
    <row r="912" spans="23:23" x14ac:dyDescent="0.25">
      <c r="W912" s="44">
        <f t="shared" si="211"/>
        <v>0</v>
      </c>
    </row>
    <row r="913" spans="23:23" x14ac:dyDescent="0.25">
      <c r="W913" s="44">
        <f t="shared" si="211"/>
        <v>0</v>
      </c>
    </row>
    <row r="914" spans="23:23" x14ac:dyDescent="0.25">
      <c r="W914" s="44">
        <f t="shared" si="211"/>
        <v>0</v>
      </c>
    </row>
    <row r="915" spans="23:23" x14ac:dyDescent="0.25">
      <c r="W915" s="44">
        <f t="shared" si="211"/>
        <v>0</v>
      </c>
    </row>
    <row r="916" spans="23:23" x14ac:dyDescent="0.25">
      <c r="W916" s="44">
        <f t="shared" si="211"/>
        <v>0</v>
      </c>
    </row>
    <row r="917" spans="23:23" x14ac:dyDescent="0.25">
      <c r="W917" s="44">
        <f t="shared" si="211"/>
        <v>0</v>
      </c>
    </row>
    <row r="918" spans="23:23" x14ac:dyDescent="0.25">
      <c r="W918" s="44">
        <f t="shared" si="211"/>
        <v>0</v>
      </c>
    </row>
    <row r="919" spans="23:23" x14ac:dyDescent="0.25">
      <c r="W919" s="44">
        <f t="shared" si="211"/>
        <v>0</v>
      </c>
    </row>
    <row r="920" spans="23:23" x14ac:dyDescent="0.25">
      <c r="W920" s="44">
        <f t="shared" si="211"/>
        <v>0</v>
      </c>
    </row>
    <row r="921" spans="23:23" x14ac:dyDescent="0.25">
      <c r="W921" s="44">
        <f t="shared" si="211"/>
        <v>0</v>
      </c>
    </row>
    <row r="922" spans="23:23" x14ac:dyDescent="0.25">
      <c r="W922" s="44">
        <f t="shared" si="211"/>
        <v>0</v>
      </c>
    </row>
    <row r="923" spans="23:23" x14ac:dyDescent="0.25">
      <c r="W923" s="44">
        <f t="shared" si="211"/>
        <v>0</v>
      </c>
    </row>
    <row r="924" spans="23:23" x14ac:dyDescent="0.25">
      <c r="W924" s="44">
        <f t="shared" si="211"/>
        <v>0</v>
      </c>
    </row>
    <row r="925" spans="23:23" x14ac:dyDescent="0.25">
      <c r="W925" s="44">
        <f t="shared" si="211"/>
        <v>0</v>
      </c>
    </row>
    <row r="926" spans="23:23" x14ac:dyDescent="0.25">
      <c r="W926" s="44">
        <f t="shared" si="211"/>
        <v>0</v>
      </c>
    </row>
    <row r="927" spans="23:23" x14ac:dyDescent="0.25">
      <c r="W927" s="44">
        <f t="shared" si="211"/>
        <v>0</v>
      </c>
    </row>
    <row r="928" spans="23:23" x14ac:dyDescent="0.25">
      <c r="W928" s="44">
        <f t="shared" si="211"/>
        <v>0</v>
      </c>
    </row>
    <row r="929" spans="23:23" x14ac:dyDescent="0.25">
      <c r="W929" s="44">
        <f t="shared" si="211"/>
        <v>0</v>
      </c>
    </row>
    <row r="930" spans="23:23" x14ac:dyDescent="0.25">
      <c r="W930" s="44">
        <f t="shared" si="211"/>
        <v>0</v>
      </c>
    </row>
    <row r="931" spans="23:23" x14ac:dyDescent="0.25">
      <c r="W931" s="44">
        <f t="shared" si="211"/>
        <v>0</v>
      </c>
    </row>
    <row r="932" spans="23:23" x14ac:dyDescent="0.25">
      <c r="W932" s="44">
        <f t="shared" si="211"/>
        <v>0</v>
      </c>
    </row>
    <row r="933" spans="23:23" x14ac:dyDescent="0.25">
      <c r="W933" s="44">
        <f t="shared" si="211"/>
        <v>0</v>
      </c>
    </row>
    <row r="934" spans="23:23" x14ac:dyDescent="0.25">
      <c r="W934" s="44">
        <f t="shared" si="211"/>
        <v>0</v>
      </c>
    </row>
    <row r="935" spans="23:23" x14ac:dyDescent="0.25">
      <c r="W935" s="44">
        <f t="shared" si="211"/>
        <v>0</v>
      </c>
    </row>
    <row r="936" spans="23:23" x14ac:dyDescent="0.25">
      <c r="W936" s="44">
        <f t="shared" si="211"/>
        <v>0</v>
      </c>
    </row>
    <row r="937" spans="23:23" x14ac:dyDescent="0.25">
      <c r="W937" s="44">
        <f t="shared" si="211"/>
        <v>0</v>
      </c>
    </row>
    <row r="938" spans="23:23" x14ac:dyDescent="0.25">
      <c r="W938" s="44">
        <f t="shared" si="211"/>
        <v>0</v>
      </c>
    </row>
    <row r="939" spans="23:23" x14ac:dyDescent="0.25">
      <c r="W939" s="44">
        <f t="shared" si="211"/>
        <v>0</v>
      </c>
    </row>
    <row r="940" spans="23:23" x14ac:dyDescent="0.25">
      <c r="W940" s="44">
        <f t="shared" si="211"/>
        <v>0</v>
      </c>
    </row>
    <row r="941" spans="23:23" x14ac:dyDescent="0.25">
      <c r="W941" s="44">
        <f t="shared" si="211"/>
        <v>0</v>
      </c>
    </row>
    <row r="942" spans="23:23" x14ac:dyDescent="0.25">
      <c r="W942" s="44">
        <f t="shared" si="211"/>
        <v>0</v>
      </c>
    </row>
    <row r="943" spans="23:23" x14ac:dyDescent="0.25">
      <c r="W943" s="44">
        <f t="shared" si="211"/>
        <v>0</v>
      </c>
    </row>
    <row r="944" spans="23:23" x14ac:dyDescent="0.25">
      <c r="W944" s="44">
        <f t="shared" si="211"/>
        <v>0</v>
      </c>
    </row>
    <row r="945" spans="23:23" x14ac:dyDescent="0.25">
      <c r="W945" s="44">
        <f t="shared" si="211"/>
        <v>0</v>
      </c>
    </row>
    <row r="946" spans="23:23" x14ac:dyDescent="0.25">
      <c r="W946" s="44">
        <f t="shared" si="211"/>
        <v>0</v>
      </c>
    </row>
    <row r="947" spans="23:23" x14ac:dyDescent="0.25">
      <c r="W947" s="44">
        <f t="shared" si="211"/>
        <v>0</v>
      </c>
    </row>
    <row r="948" spans="23:23" x14ac:dyDescent="0.25">
      <c r="W948" s="44">
        <f t="shared" si="211"/>
        <v>0</v>
      </c>
    </row>
    <row r="949" spans="23:23" x14ac:dyDescent="0.25">
      <c r="W949" s="44">
        <f t="shared" si="211"/>
        <v>0</v>
      </c>
    </row>
    <row r="950" spans="23:23" x14ac:dyDescent="0.25">
      <c r="W950" s="44">
        <f t="shared" si="211"/>
        <v>0</v>
      </c>
    </row>
    <row r="951" spans="23:23" x14ac:dyDescent="0.25">
      <c r="W951" s="44">
        <f t="shared" si="211"/>
        <v>0</v>
      </c>
    </row>
    <row r="952" spans="23:23" x14ac:dyDescent="0.25">
      <c r="W952" s="44">
        <f t="shared" si="211"/>
        <v>0</v>
      </c>
    </row>
    <row r="953" spans="23:23" x14ac:dyDescent="0.25">
      <c r="W953" s="44">
        <f t="shared" si="211"/>
        <v>0</v>
      </c>
    </row>
    <row r="954" spans="23:23" x14ac:dyDescent="0.25">
      <c r="W954" s="44">
        <f t="shared" si="211"/>
        <v>0</v>
      </c>
    </row>
    <row r="955" spans="23:23" x14ac:dyDescent="0.25">
      <c r="W955" s="44">
        <f t="shared" ref="W955:W1018" si="212">SUM(G955:Q955)-F955</f>
        <v>0</v>
      </c>
    </row>
    <row r="956" spans="23:23" x14ac:dyDescent="0.25">
      <c r="W956" s="44">
        <f t="shared" si="212"/>
        <v>0</v>
      </c>
    </row>
    <row r="957" spans="23:23" x14ac:dyDescent="0.25">
      <c r="W957" s="44">
        <f t="shared" si="212"/>
        <v>0</v>
      </c>
    </row>
    <row r="958" spans="23:23" x14ac:dyDescent="0.25">
      <c r="W958" s="44">
        <f t="shared" si="212"/>
        <v>0</v>
      </c>
    </row>
    <row r="959" spans="23:23" x14ac:dyDescent="0.25">
      <c r="W959" s="44">
        <f t="shared" si="212"/>
        <v>0</v>
      </c>
    </row>
    <row r="960" spans="23:23" x14ac:dyDescent="0.25">
      <c r="W960" s="44">
        <f t="shared" si="212"/>
        <v>0</v>
      </c>
    </row>
    <row r="961" spans="23:23" x14ac:dyDescent="0.25">
      <c r="W961" s="44">
        <f t="shared" si="212"/>
        <v>0</v>
      </c>
    </row>
    <row r="962" spans="23:23" x14ac:dyDescent="0.25">
      <c r="W962" s="44">
        <f t="shared" si="212"/>
        <v>0</v>
      </c>
    </row>
    <row r="963" spans="23:23" x14ac:dyDescent="0.25">
      <c r="W963" s="44">
        <f t="shared" si="212"/>
        <v>0</v>
      </c>
    </row>
    <row r="964" spans="23:23" x14ac:dyDescent="0.25">
      <c r="W964" s="44">
        <f t="shared" si="212"/>
        <v>0</v>
      </c>
    </row>
    <row r="965" spans="23:23" x14ac:dyDescent="0.25">
      <c r="W965" s="44">
        <f t="shared" si="212"/>
        <v>0</v>
      </c>
    </row>
    <row r="966" spans="23:23" x14ac:dyDescent="0.25">
      <c r="W966" s="44">
        <f t="shared" si="212"/>
        <v>0</v>
      </c>
    </row>
    <row r="967" spans="23:23" x14ac:dyDescent="0.25">
      <c r="W967" s="44">
        <f t="shared" si="212"/>
        <v>0</v>
      </c>
    </row>
    <row r="968" spans="23:23" x14ac:dyDescent="0.25">
      <c r="W968" s="44">
        <f t="shared" si="212"/>
        <v>0</v>
      </c>
    </row>
    <row r="969" spans="23:23" x14ac:dyDescent="0.25">
      <c r="W969" s="44">
        <f t="shared" si="212"/>
        <v>0</v>
      </c>
    </row>
    <row r="970" spans="23:23" x14ac:dyDescent="0.25">
      <c r="W970" s="44">
        <f t="shared" si="212"/>
        <v>0</v>
      </c>
    </row>
    <row r="971" spans="23:23" x14ac:dyDescent="0.25">
      <c r="W971" s="44">
        <f t="shared" si="212"/>
        <v>0</v>
      </c>
    </row>
    <row r="972" spans="23:23" x14ac:dyDescent="0.25">
      <c r="W972" s="44">
        <f t="shared" si="212"/>
        <v>0</v>
      </c>
    </row>
    <row r="973" spans="23:23" x14ac:dyDescent="0.25">
      <c r="W973" s="44">
        <f t="shared" si="212"/>
        <v>0</v>
      </c>
    </row>
    <row r="974" spans="23:23" x14ac:dyDescent="0.25">
      <c r="W974" s="44">
        <f t="shared" si="212"/>
        <v>0</v>
      </c>
    </row>
    <row r="975" spans="23:23" x14ac:dyDescent="0.25">
      <c r="W975" s="44">
        <f t="shared" si="212"/>
        <v>0</v>
      </c>
    </row>
    <row r="976" spans="23:23" x14ac:dyDescent="0.25">
      <c r="W976" s="44">
        <f t="shared" si="212"/>
        <v>0</v>
      </c>
    </row>
    <row r="977" spans="23:23" x14ac:dyDescent="0.25">
      <c r="W977" s="44">
        <f t="shared" si="212"/>
        <v>0</v>
      </c>
    </row>
    <row r="978" spans="23:23" x14ac:dyDescent="0.25">
      <c r="W978" s="44">
        <f t="shared" si="212"/>
        <v>0</v>
      </c>
    </row>
    <row r="979" spans="23:23" x14ac:dyDescent="0.25">
      <c r="W979" s="44">
        <f t="shared" si="212"/>
        <v>0</v>
      </c>
    </row>
    <row r="980" spans="23:23" x14ac:dyDescent="0.25">
      <c r="W980" s="44">
        <f t="shared" si="212"/>
        <v>0</v>
      </c>
    </row>
    <row r="981" spans="23:23" x14ac:dyDescent="0.25">
      <c r="W981" s="44">
        <f t="shared" si="212"/>
        <v>0</v>
      </c>
    </row>
    <row r="982" spans="23:23" x14ac:dyDescent="0.25">
      <c r="W982" s="44">
        <f t="shared" si="212"/>
        <v>0</v>
      </c>
    </row>
    <row r="983" spans="23:23" x14ac:dyDescent="0.25">
      <c r="W983" s="44">
        <f t="shared" si="212"/>
        <v>0</v>
      </c>
    </row>
    <row r="984" spans="23:23" x14ac:dyDescent="0.25">
      <c r="W984" s="44">
        <f t="shared" si="212"/>
        <v>0</v>
      </c>
    </row>
    <row r="985" spans="23:23" x14ac:dyDescent="0.25">
      <c r="W985" s="44">
        <f t="shared" si="212"/>
        <v>0</v>
      </c>
    </row>
    <row r="986" spans="23:23" x14ac:dyDescent="0.25">
      <c r="W986" s="44">
        <f t="shared" si="212"/>
        <v>0</v>
      </c>
    </row>
    <row r="987" spans="23:23" x14ac:dyDescent="0.25">
      <c r="W987" s="44">
        <f t="shared" si="212"/>
        <v>0</v>
      </c>
    </row>
    <row r="988" spans="23:23" x14ac:dyDescent="0.25">
      <c r="W988" s="44">
        <f t="shared" si="212"/>
        <v>0</v>
      </c>
    </row>
    <row r="989" spans="23:23" x14ac:dyDescent="0.25">
      <c r="W989" s="44">
        <f t="shared" si="212"/>
        <v>0</v>
      </c>
    </row>
    <row r="990" spans="23:23" x14ac:dyDescent="0.25">
      <c r="W990" s="44">
        <f t="shared" si="212"/>
        <v>0</v>
      </c>
    </row>
    <row r="991" spans="23:23" x14ac:dyDescent="0.25">
      <c r="W991" s="44">
        <f t="shared" si="212"/>
        <v>0</v>
      </c>
    </row>
    <row r="992" spans="23:23" x14ac:dyDescent="0.25">
      <c r="W992" s="44">
        <f t="shared" si="212"/>
        <v>0</v>
      </c>
    </row>
    <row r="993" spans="23:23" x14ac:dyDescent="0.25">
      <c r="W993" s="44">
        <f t="shared" si="212"/>
        <v>0</v>
      </c>
    </row>
    <row r="994" spans="23:23" x14ac:dyDescent="0.25">
      <c r="W994" s="44">
        <f t="shared" si="212"/>
        <v>0</v>
      </c>
    </row>
    <row r="995" spans="23:23" x14ac:dyDescent="0.25">
      <c r="W995" s="44">
        <f t="shared" si="212"/>
        <v>0</v>
      </c>
    </row>
    <row r="996" spans="23:23" x14ac:dyDescent="0.25">
      <c r="W996" s="44">
        <f t="shared" si="212"/>
        <v>0</v>
      </c>
    </row>
    <row r="997" spans="23:23" x14ac:dyDescent="0.25">
      <c r="W997" s="44">
        <f t="shared" si="212"/>
        <v>0</v>
      </c>
    </row>
    <row r="998" spans="23:23" x14ac:dyDescent="0.25">
      <c r="W998" s="44">
        <f t="shared" si="212"/>
        <v>0</v>
      </c>
    </row>
    <row r="999" spans="23:23" x14ac:dyDescent="0.25">
      <c r="W999" s="44">
        <f t="shared" si="212"/>
        <v>0</v>
      </c>
    </row>
    <row r="1000" spans="23:23" x14ac:dyDescent="0.25">
      <c r="W1000" s="44">
        <f t="shared" si="212"/>
        <v>0</v>
      </c>
    </row>
    <row r="1001" spans="23:23" x14ac:dyDescent="0.25">
      <c r="W1001" s="44">
        <f t="shared" si="212"/>
        <v>0</v>
      </c>
    </row>
    <row r="1002" spans="23:23" x14ac:dyDescent="0.25">
      <c r="W1002" s="44">
        <f t="shared" si="212"/>
        <v>0</v>
      </c>
    </row>
    <row r="1003" spans="23:23" x14ac:dyDescent="0.25">
      <c r="W1003" s="44">
        <f t="shared" si="212"/>
        <v>0</v>
      </c>
    </row>
    <row r="1004" spans="23:23" x14ac:dyDescent="0.25">
      <c r="W1004" s="44">
        <f t="shared" si="212"/>
        <v>0</v>
      </c>
    </row>
    <row r="1005" spans="23:23" x14ac:dyDescent="0.25">
      <c r="W1005" s="44">
        <f t="shared" si="212"/>
        <v>0</v>
      </c>
    </row>
    <row r="1006" spans="23:23" x14ac:dyDescent="0.25">
      <c r="W1006" s="44">
        <f t="shared" si="212"/>
        <v>0</v>
      </c>
    </row>
    <row r="1007" spans="23:23" x14ac:dyDescent="0.25">
      <c r="W1007" s="44">
        <f t="shared" si="212"/>
        <v>0</v>
      </c>
    </row>
    <row r="1008" spans="23:23" x14ac:dyDescent="0.25">
      <c r="W1008" s="44">
        <f t="shared" si="212"/>
        <v>0</v>
      </c>
    </row>
    <row r="1009" spans="23:23" x14ac:dyDescent="0.25">
      <c r="W1009" s="44">
        <f t="shared" si="212"/>
        <v>0</v>
      </c>
    </row>
    <row r="1010" spans="23:23" x14ac:dyDescent="0.25">
      <c r="W1010" s="44">
        <f t="shared" si="212"/>
        <v>0</v>
      </c>
    </row>
    <row r="1011" spans="23:23" x14ac:dyDescent="0.25">
      <c r="W1011" s="44">
        <f t="shared" si="212"/>
        <v>0</v>
      </c>
    </row>
    <row r="1012" spans="23:23" x14ac:dyDescent="0.25">
      <c r="W1012" s="44">
        <f t="shared" si="212"/>
        <v>0</v>
      </c>
    </row>
    <row r="1013" spans="23:23" x14ac:dyDescent="0.25">
      <c r="W1013" s="44">
        <f t="shared" si="212"/>
        <v>0</v>
      </c>
    </row>
    <row r="1014" spans="23:23" x14ac:dyDescent="0.25">
      <c r="W1014" s="44">
        <f t="shared" si="212"/>
        <v>0</v>
      </c>
    </row>
    <row r="1015" spans="23:23" x14ac:dyDescent="0.25">
      <c r="W1015" s="44">
        <f t="shared" si="212"/>
        <v>0</v>
      </c>
    </row>
    <row r="1016" spans="23:23" x14ac:dyDescent="0.25">
      <c r="W1016" s="44">
        <f t="shared" si="212"/>
        <v>0</v>
      </c>
    </row>
    <row r="1017" spans="23:23" x14ac:dyDescent="0.25">
      <c r="W1017" s="44">
        <f t="shared" si="212"/>
        <v>0</v>
      </c>
    </row>
    <row r="1018" spans="23:23" x14ac:dyDescent="0.25">
      <c r="W1018" s="44">
        <f t="shared" si="212"/>
        <v>0</v>
      </c>
    </row>
    <row r="1019" spans="23:23" x14ac:dyDescent="0.25">
      <c r="W1019" s="44">
        <f t="shared" ref="W1019:W1082" si="213">SUM(G1019:Q1019)-F1019</f>
        <v>0</v>
      </c>
    </row>
    <row r="1020" spans="23:23" x14ac:dyDescent="0.25">
      <c r="W1020" s="44">
        <f t="shared" si="213"/>
        <v>0</v>
      </c>
    </row>
    <row r="1021" spans="23:23" x14ac:dyDescent="0.25">
      <c r="W1021" s="44">
        <f t="shared" si="213"/>
        <v>0</v>
      </c>
    </row>
    <row r="1022" spans="23:23" x14ac:dyDescent="0.25">
      <c r="W1022" s="44">
        <f t="shared" si="213"/>
        <v>0</v>
      </c>
    </row>
    <row r="1023" spans="23:23" x14ac:dyDescent="0.25">
      <c r="W1023" s="44">
        <f t="shared" si="213"/>
        <v>0</v>
      </c>
    </row>
    <row r="1024" spans="23:23" x14ac:dyDescent="0.25">
      <c r="W1024" s="44">
        <f t="shared" si="213"/>
        <v>0</v>
      </c>
    </row>
    <row r="1025" spans="23:23" x14ac:dyDescent="0.25">
      <c r="W1025" s="44">
        <f t="shared" si="213"/>
        <v>0</v>
      </c>
    </row>
    <row r="1026" spans="23:23" x14ac:dyDescent="0.25">
      <c r="W1026" s="44">
        <f t="shared" si="213"/>
        <v>0</v>
      </c>
    </row>
    <row r="1027" spans="23:23" x14ac:dyDescent="0.25">
      <c r="W1027" s="44">
        <f t="shared" si="213"/>
        <v>0</v>
      </c>
    </row>
    <row r="1028" spans="23:23" x14ac:dyDescent="0.25">
      <c r="W1028" s="44">
        <f t="shared" si="213"/>
        <v>0</v>
      </c>
    </row>
    <row r="1029" spans="23:23" x14ac:dyDescent="0.25">
      <c r="W1029" s="44">
        <f t="shared" si="213"/>
        <v>0</v>
      </c>
    </row>
    <row r="1030" spans="23:23" x14ac:dyDescent="0.25">
      <c r="W1030" s="44">
        <f t="shared" si="213"/>
        <v>0</v>
      </c>
    </row>
    <row r="1031" spans="23:23" x14ac:dyDescent="0.25">
      <c r="W1031" s="44">
        <f t="shared" si="213"/>
        <v>0</v>
      </c>
    </row>
    <row r="1032" spans="23:23" x14ac:dyDescent="0.25">
      <c r="W1032" s="44">
        <f t="shared" si="213"/>
        <v>0</v>
      </c>
    </row>
    <row r="1033" spans="23:23" x14ac:dyDescent="0.25">
      <c r="W1033" s="44">
        <f t="shared" si="213"/>
        <v>0</v>
      </c>
    </row>
    <row r="1034" spans="23:23" x14ac:dyDescent="0.25">
      <c r="W1034" s="44">
        <f t="shared" si="213"/>
        <v>0</v>
      </c>
    </row>
    <row r="1035" spans="23:23" x14ac:dyDescent="0.25">
      <c r="W1035" s="44">
        <f t="shared" si="213"/>
        <v>0</v>
      </c>
    </row>
    <row r="1036" spans="23:23" x14ac:dyDescent="0.25">
      <c r="W1036" s="44">
        <f t="shared" si="213"/>
        <v>0</v>
      </c>
    </row>
    <row r="1037" spans="23:23" x14ac:dyDescent="0.25">
      <c r="W1037" s="44">
        <f t="shared" si="213"/>
        <v>0</v>
      </c>
    </row>
    <row r="1038" spans="23:23" x14ac:dyDescent="0.25">
      <c r="W1038" s="44">
        <f t="shared" si="213"/>
        <v>0</v>
      </c>
    </row>
    <row r="1039" spans="23:23" x14ac:dyDescent="0.25">
      <c r="W1039" s="44">
        <f t="shared" si="213"/>
        <v>0</v>
      </c>
    </row>
    <row r="1040" spans="23:23" x14ac:dyDescent="0.25">
      <c r="W1040" s="44">
        <f t="shared" si="213"/>
        <v>0</v>
      </c>
    </row>
    <row r="1041" spans="23:23" x14ac:dyDescent="0.25">
      <c r="W1041" s="44">
        <f t="shared" si="213"/>
        <v>0</v>
      </c>
    </row>
    <row r="1042" spans="23:23" x14ac:dyDescent="0.25">
      <c r="W1042" s="44">
        <f t="shared" si="213"/>
        <v>0</v>
      </c>
    </row>
    <row r="1043" spans="23:23" x14ac:dyDescent="0.25">
      <c r="W1043" s="44">
        <f t="shared" si="213"/>
        <v>0</v>
      </c>
    </row>
    <row r="1044" spans="23:23" x14ac:dyDescent="0.25">
      <c r="W1044" s="44">
        <f t="shared" si="213"/>
        <v>0</v>
      </c>
    </row>
    <row r="1045" spans="23:23" x14ac:dyDescent="0.25">
      <c r="W1045" s="44">
        <f t="shared" si="213"/>
        <v>0</v>
      </c>
    </row>
    <row r="1046" spans="23:23" x14ac:dyDescent="0.25">
      <c r="W1046" s="44">
        <f t="shared" si="213"/>
        <v>0</v>
      </c>
    </row>
    <row r="1047" spans="23:23" x14ac:dyDescent="0.25">
      <c r="W1047" s="44">
        <f t="shared" si="213"/>
        <v>0</v>
      </c>
    </row>
    <row r="1048" spans="23:23" x14ac:dyDescent="0.25">
      <c r="W1048" s="44">
        <f t="shared" si="213"/>
        <v>0</v>
      </c>
    </row>
    <row r="1049" spans="23:23" x14ac:dyDescent="0.25">
      <c r="W1049" s="44">
        <f t="shared" si="213"/>
        <v>0</v>
      </c>
    </row>
    <row r="1050" spans="23:23" x14ac:dyDescent="0.25">
      <c r="W1050" s="44">
        <f t="shared" si="213"/>
        <v>0</v>
      </c>
    </row>
    <row r="1051" spans="23:23" x14ac:dyDescent="0.25">
      <c r="W1051" s="44">
        <f t="shared" si="213"/>
        <v>0</v>
      </c>
    </row>
    <row r="1052" spans="23:23" x14ac:dyDescent="0.25">
      <c r="W1052" s="44">
        <f t="shared" si="213"/>
        <v>0</v>
      </c>
    </row>
    <row r="1053" spans="23:23" x14ac:dyDescent="0.25">
      <c r="W1053" s="44">
        <f t="shared" si="213"/>
        <v>0</v>
      </c>
    </row>
    <row r="1054" spans="23:23" x14ac:dyDescent="0.25">
      <c r="W1054" s="44">
        <f t="shared" si="213"/>
        <v>0</v>
      </c>
    </row>
    <row r="1055" spans="23:23" x14ac:dyDescent="0.25">
      <c r="W1055" s="44">
        <f t="shared" si="213"/>
        <v>0</v>
      </c>
    </row>
    <row r="1056" spans="23:23" x14ac:dyDescent="0.25">
      <c r="W1056" s="44">
        <f t="shared" si="213"/>
        <v>0</v>
      </c>
    </row>
    <row r="1057" spans="23:23" x14ac:dyDescent="0.25">
      <c r="W1057" s="44">
        <f t="shared" si="213"/>
        <v>0</v>
      </c>
    </row>
    <row r="1058" spans="23:23" x14ac:dyDescent="0.25">
      <c r="W1058" s="44">
        <f t="shared" si="213"/>
        <v>0</v>
      </c>
    </row>
    <row r="1059" spans="23:23" x14ac:dyDescent="0.25">
      <c r="W1059" s="44">
        <f t="shared" si="213"/>
        <v>0</v>
      </c>
    </row>
    <row r="1060" spans="23:23" x14ac:dyDescent="0.25">
      <c r="W1060" s="44">
        <f t="shared" si="213"/>
        <v>0</v>
      </c>
    </row>
    <row r="1061" spans="23:23" x14ac:dyDescent="0.25">
      <c r="W1061" s="44">
        <f t="shared" si="213"/>
        <v>0</v>
      </c>
    </row>
    <row r="1062" spans="23:23" x14ac:dyDescent="0.25">
      <c r="W1062" s="44">
        <f t="shared" si="213"/>
        <v>0</v>
      </c>
    </row>
    <row r="1063" spans="23:23" x14ac:dyDescent="0.25">
      <c r="W1063" s="44">
        <f t="shared" si="213"/>
        <v>0</v>
      </c>
    </row>
    <row r="1064" spans="23:23" x14ac:dyDescent="0.25">
      <c r="W1064" s="44">
        <f t="shared" si="213"/>
        <v>0</v>
      </c>
    </row>
    <row r="1065" spans="23:23" x14ac:dyDescent="0.25">
      <c r="W1065" s="44">
        <f t="shared" si="213"/>
        <v>0</v>
      </c>
    </row>
    <row r="1066" spans="23:23" x14ac:dyDescent="0.25">
      <c r="W1066" s="44">
        <f t="shared" si="213"/>
        <v>0</v>
      </c>
    </row>
    <row r="1067" spans="23:23" x14ac:dyDescent="0.25">
      <c r="W1067" s="44">
        <f t="shared" si="213"/>
        <v>0</v>
      </c>
    </row>
    <row r="1068" spans="23:23" x14ac:dyDescent="0.25">
      <c r="W1068" s="44">
        <f t="shared" si="213"/>
        <v>0</v>
      </c>
    </row>
    <row r="1069" spans="23:23" x14ac:dyDescent="0.25">
      <c r="W1069" s="44">
        <f t="shared" si="213"/>
        <v>0</v>
      </c>
    </row>
    <row r="1070" spans="23:23" x14ac:dyDescent="0.25">
      <c r="W1070" s="44">
        <f t="shared" si="213"/>
        <v>0</v>
      </c>
    </row>
    <row r="1071" spans="23:23" x14ac:dyDescent="0.25">
      <c r="W1071" s="44">
        <f t="shared" si="213"/>
        <v>0</v>
      </c>
    </row>
    <row r="1072" spans="23:23" x14ac:dyDescent="0.25">
      <c r="W1072" s="44">
        <f t="shared" si="213"/>
        <v>0</v>
      </c>
    </row>
    <row r="1073" spans="23:23" x14ac:dyDescent="0.25">
      <c r="W1073" s="44">
        <f t="shared" si="213"/>
        <v>0</v>
      </c>
    </row>
    <row r="1074" spans="23:23" x14ac:dyDescent="0.25">
      <c r="W1074" s="44">
        <f t="shared" si="213"/>
        <v>0</v>
      </c>
    </row>
    <row r="1075" spans="23:23" x14ac:dyDescent="0.25">
      <c r="W1075" s="44">
        <f t="shared" si="213"/>
        <v>0</v>
      </c>
    </row>
    <row r="1076" spans="23:23" x14ac:dyDescent="0.25">
      <c r="W1076" s="44">
        <f t="shared" si="213"/>
        <v>0</v>
      </c>
    </row>
    <row r="1077" spans="23:23" x14ac:dyDescent="0.25">
      <c r="W1077" s="44">
        <f t="shared" si="213"/>
        <v>0</v>
      </c>
    </row>
    <row r="1078" spans="23:23" x14ac:dyDescent="0.25">
      <c r="W1078" s="44">
        <f t="shared" si="213"/>
        <v>0</v>
      </c>
    </row>
    <row r="1079" spans="23:23" x14ac:dyDescent="0.25">
      <c r="W1079" s="44">
        <f t="shared" si="213"/>
        <v>0</v>
      </c>
    </row>
    <row r="1080" spans="23:23" x14ac:dyDescent="0.25">
      <c r="W1080" s="44">
        <f t="shared" si="213"/>
        <v>0</v>
      </c>
    </row>
    <row r="1081" spans="23:23" x14ac:dyDescent="0.25">
      <c r="W1081" s="44">
        <f t="shared" si="213"/>
        <v>0</v>
      </c>
    </row>
    <row r="1082" spans="23:23" x14ac:dyDescent="0.25">
      <c r="W1082" s="44">
        <f t="shared" si="213"/>
        <v>0</v>
      </c>
    </row>
    <row r="1083" spans="23:23" x14ac:dyDescent="0.25">
      <c r="W1083" s="44">
        <f t="shared" ref="W1083:W1088" si="214">SUM(G1083:Q1083)-F1083</f>
        <v>0</v>
      </c>
    </row>
    <row r="1084" spans="23:23" x14ac:dyDescent="0.25">
      <c r="W1084" s="44">
        <f t="shared" si="214"/>
        <v>0</v>
      </c>
    </row>
    <row r="1085" spans="23:23" x14ac:dyDescent="0.25">
      <c r="W1085" s="44">
        <f t="shared" si="214"/>
        <v>0</v>
      </c>
    </row>
    <row r="1086" spans="23:23" x14ac:dyDescent="0.25">
      <c r="W1086" s="44">
        <f t="shared" si="214"/>
        <v>0</v>
      </c>
    </row>
    <row r="1087" spans="23:23" x14ac:dyDescent="0.25">
      <c r="W1087" s="44">
        <f t="shared" si="214"/>
        <v>0</v>
      </c>
    </row>
    <row r="1088" spans="23:23" x14ac:dyDescent="0.25">
      <c r="W1088" s="44">
        <f t="shared" si="214"/>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29" activePane="bottomRight" state="frozen"/>
      <selection pane="topRight" activeCell="D1" sqref="D1"/>
      <selection pane="bottomLeft" activeCell="A9" sqref="A9"/>
      <selection pane="bottomRight" activeCell="G39" sqref="G39"/>
    </sheetView>
  </sheetViews>
  <sheetFormatPr defaultRowHeight="15" x14ac:dyDescent="0.25"/>
  <cols>
    <col min="1" max="1" width="4.140625" customWidth="1"/>
    <col min="3" max="3" width="50.7109375" customWidth="1"/>
    <col min="4" max="4" width="8.85546875" customWidth="1"/>
    <col min="5" max="5" width="13.28515625" customWidth="1"/>
    <col min="6" max="6" width="15.5703125" style="25" customWidth="1"/>
    <col min="7" max="8" width="13.5703125" customWidth="1"/>
    <col min="9" max="9" width="10.5703125" customWidth="1"/>
    <col min="10" max="10" width="4.42578125" style="28" customWidth="1"/>
    <col min="11" max="11" width="12.5703125" customWidth="1"/>
    <col min="12" max="13" width="11" customWidth="1"/>
    <col min="14" max="14" width="4.28515625" style="28" customWidth="1"/>
    <col min="15" max="15" width="18.28515625" customWidth="1"/>
    <col min="16" max="16" width="11.5703125" customWidth="1"/>
    <col min="17" max="17" width="14.7109375" customWidth="1"/>
    <col min="18" max="18" width="5.5703125" customWidth="1"/>
    <col min="19" max="19" width="13.5703125" customWidth="1"/>
    <col min="21" max="21" width="13.5703125" customWidth="1"/>
    <col min="23" max="23" width="13.85546875" customWidth="1"/>
  </cols>
  <sheetData>
    <row r="8" spans="2:23" ht="13.5" customHeight="1" x14ac:dyDescent="0.25"/>
    <row r="9" spans="2:23" s="2" customFormat="1" x14ac:dyDescent="0.25">
      <c r="B9" s="2" t="s">
        <v>6</v>
      </c>
      <c r="D9" s="162" t="s">
        <v>249</v>
      </c>
      <c r="E9" s="162"/>
      <c r="F9" s="26" t="s">
        <v>8</v>
      </c>
      <c r="G9" s="162" t="s">
        <v>0</v>
      </c>
      <c r="H9" s="162"/>
      <c r="I9" s="162"/>
      <c r="J9" s="26"/>
      <c r="K9" s="162" t="s">
        <v>3</v>
      </c>
      <c r="L9" s="162"/>
      <c r="M9" s="162"/>
      <c r="N9" s="26"/>
      <c r="O9" s="162" t="s">
        <v>4</v>
      </c>
      <c r="P9" s="162"/>
      <c r="Q9" s="162"/>
      <c r="R9" s="46"/>
      <c r="S9" s="162" t="s">
        <v>8</v>
      </c>
      <c r="T9" s="162"/>
      <c r="U9" s="162"/>
    </row>
    <row r="10" spans="2:23" s="2" customFormat="1" x14ac:dyDescent="0.25">
      <c r="B10" s="27" t="s">
        <v>7</v>
      </c>
      <c r="C10" s="27"/>
      <c r="D10" s="27"/>
      <c r="E10" s="27" t="s">
        <v>256</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252</v>
      </c>
    </row>
    <row r="11" spans="2:23" x14ac:dyDescent="0.25">
      <c r="R11" s="24"/>
      <c r="S11" s="24"/>
      <c r="T11" s="24"/>
      <c r="U11" s="24"/>
    </row>
    <row r="12" spans="2:23" x14ac:dyDescent="0.25">
      <c r="R12" s="24"/>
      <c r="S12" s="24"/>
      <c r="T12" s="24"/>
      <c r="U12" s="24"/>
    </row>
    <row r="13" spans="2:23" x14ac:dyDescent="0.25">
      <c r="C13" t="s">
        <v>255</v>
      </c>
      <c r="D13" t="s">
        <v>253</v>
      </c>
      <c r="E13">
        <v>1</v>
      </c>
      <c r="F13" s="50">
        <f t="shared" ref="F13:F32" si="0">SUM(G13:Q13)</f>
        <v>1</v>
      </c>
      <c r="G13" s="48">
        <f>'Function-Classif'!G64/'Function-Classif'!$F64</f>
        <v>0.60942739762374853</v>
      </c>
      <c r="H13" s="48">
        <f>'Function-Classif'!H64/'Function-Classif'!$F64</f>
        <v>0</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0.1056145239133259</v>
      </c>
      <c r="P13" s="48">
        <f>'Function-Classif'!P64/'Function-Classif'!$F64</f>
        <v>0</v>
      </c>
      <c r="Q13" s="48">
        <f>'Function-Classif'!Q64/'Function-Classif'!$F64</f>
        <v>0.15322856559138073</v>
      </c>
      <c r="R13" s="24"/>
      <c r="S13" s="50">
        <f>+G13+K13+O13</f>
        <v>0.84677143440861924</v>
      </c>
      <c r="T13" s="50">
        <f t="shared" ref="T13:U13" si="1">+H13+L13+P13</f>
        <v>0</v>
      </c>
      <c r="U13" s="50">
        <f t="shared" si="1"/>
        <v>0.15322856559138073</v>
      </c>
    </row>
    <row r="14" spans="2:23" x14ac:dyDescent="0.25">
      <c r="C14" t="s">
        <v>250</v>
      </c>
      <c r="D14" t="s">
        <v>264</v>
      </c>
      <c r="E14">
        <f t="shared" ref="E14:E37" si="2">+E13+1</f>
        <v>2</v>
      </c>
      <c r="F14" s="50">
        <f t="shared" si="0"/>
        <v>1</v>
      </c>
      <c r="G14" s="49">
        <f>+'Function-Classif'!G27/'Function-Classif'!$F27</f>
        <v>1</v>
      </c>
      <c r="H14" s="49">
        <f>+'Function-Classif'!H27/'Function-Classif'!$F27</f>
        <v>0</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1</v>
      </c>
      <c r="T14" s="50">
        <f t="shared" ref="T14:T32" si="4">+H14+L14+P14</f>
        <v>0</v>
      </c>
      <c r="U14" s="50">
        <f t="shared" ref="U14:U32" si="5">+I14+M14+Q14</f>
        <v>0</v>
      </c>
    </row>
    <row r="15" spans="2:23" x14ac:dyDescent="0.25">
      <c r="C15" t="s">
        <v>257</v>
      </c>
      <c r="D15" t="s">
        <v>265</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25">
      <c r="C16" t="s">
        <v>258</v>
      </c>
      <c r="D16" t="s">
        <v>266</v>
      </c>
      <c r="E16">
        <f t="shared" si="2"/>
        <v>4</v>
      </c>
      <c r="F16" s="50">
        <f t="shared" si="0"/>
        <v>1</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0.40802527938998917</v>
      </c>
      <c r="P16" s="49">
        <f>+'Function-Classif'!P62/'Function-Classif'!$F62</f>
        <v>0</v>
      </c>
      <c r="Q16" s="49">
        <f>+'Function-Classif'!Q62/'Function-Classif'!$F62</f>
        <v>0.59197472061001077</v>
      </c>
      <c r="R16" s="24"/>
      <c r="S16" s="50">
        <f t="shared" si="3"/>
        <v>0.40802527938998917</v>
      </c>
      <c r="T16" s="50">
        <f t="shared" si="4"/>
        <v>0</v>
      </c>
      <c r="U16" s="50">
        <f t="shared" si="5"/>
        <v>0.59197472061001077</v>
      </c>
      <c r="W16" s="44"/>
    </row>
    <row r="17" spans="1:23" x14ac:dyDescent="0.25">
      <c r="C17" t="s">
        <v>37</v>
      </c>
      <c r="D17" t="s">
        <v>260</v>
      </c>
      <c r="E17">
        <f t="shared" si="2"/>
        <v>5</v>
      </c>
      <c r="F17" s="50">
        <f t="shared" si="0"/>
        <v>0.99999999999999989</v>
      </c>
      <c r="G17" s="49">
        <f>+'Function-Classif'!G76/'Function-Classif'!$F76</f>
        <v>0.60943263047419405</v>
      </c>
      <c r="H17" s="49">
        <f>+'Function-Classif'!H76/'Function-Classif'!$F76</f>
        <v>0</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0.10561535715166151</v>
      </c>
      <c r="P17" s="49">
        <f>+'Function-Classif'!P76/'Function-Classif'!$F76</f>
        <v>0</v>
      </c>
      <c r="Q17" s="49">
        <f>+'Function-Classif'!Q76/'Function-Classif'!$F76</f>
        <v>0.15322977447733913</v>
      </c>
      <c r="R17" s="24"/>
      <c r="S17" s="50">
        <f t="shared" si="3"/>
        <v>0.84677022552266079</v>
      </c>
      <c r="T17" s="50">
        <f t="shared" si="4"/>
        <v>0</v>
      </c>
      <c r="U17" s="50">
        <f t="shared" si="5"/>
        <v>0.15322977447733913</v>
      </c>
      <c r="W17" s="44"/>
    </row>
    <row r="18" spans="1:23" s="36" customFormat="1" x14ac:dyDescent="0.25">
      <c r="A18"/>
      <c r="B18"/>
      <c r="C18" t="s">
        <v>262</v>
      </c>
      <c r="D18" t="s">
        <v>263</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0.36340834336765515</v>
      </c>
      <c r="P18" s="49">
        <f>SUM('Function-Classif'!P37:P50)/SUM('Function-Classif'!$F37:$F50)</f>
        <v>0</v>
      </c>
      <c r="Q18" s="49">
        <f>SUM('Function-Classif'!Q37:Q50)/SUM('Function-Classif'!$F37:$F50)</f>
        <v>0.63659165663234496</v>
      </c>
      <c r="R18" s="24"/>
      <c r="S18" s="50">
        <f t="shared" si="3"/>
        <v>0.36340834336765515</v>
      </c>
      <c r="T18" s="50">
        <f t="shared" si="4"/>
        <v>0</v>
      </c>
      <c r="U18" s="50">
        <f t="shared" si="5"/>
        <v>0.63659165663234496</v>
      </c>
      <c r="W18" s="44"/>
    </row>
    <row r="19" spans="1:23" x14ac:dyDescent="0.25">
      <c r="C19" t="s">
        <v>273</v>
      </c>
      <c r="D19" t="s">
        <v>274</v>
      </c>
      <c r="E19">
        <f t="shared" si="2"/>
        <v>7</v>
      </c>
      <c r="F19" s="50">
        <f t="shared" si="0"/>
        <v>1</v>
      </c>
      <c r="G19" s="49">
        <f>'Function-Classif'!G87/'Function-Classif'!$F87</f>
        <v>0.60556279447049921</v>
      </c>
      <c r="H19" s="49">
        <f>'Function-Classif'!H87/'Function-Classif'!$F87</f>
        <v>0</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0.10614822758412917</v>
      </c>
      <c r="P19" s="49">
        <f>'Function-Classif'!P87/'Function-Classif'!$F87</f>
        <v>0</v>
      </c>
      <c r="Q19" s="49">
        <f>'Function-Classif'!Q87/'Function-Classif'!$F87</f>
        <v>0.15400287810918514</v>
      </c>
      <c r="R19" s="40"/>
      <c r="S19" s="50">
        <f t="shared" si="3"/>
        <v>0.84599712189081488</v>
      </c>
      <c r="T19" s="50">
        <f t="shared" si="4"/>
        <v>0</v>
      </c>
      <c r="U19" s="50">
        <f t="shared" si="5"/>
        <v>0.15400287810918514</v>
      </c>
      <c r="W19" s="44"/>
    </row>
    <row r="20" spans="1:23" x14ac:dyDescent="0.25">
      <c r="C20" t="s">
        <v>276</v>
      </c>
      <c r="D20" t="s">
        <v>292</v>
      </c>
      <c r="E20">
        <f t="shared" si="2"/>
        <v>8</v>
      </c>
      <c r="F20" s="50">
        <f t="shared" si="0"/>
        <v>1</v>
      </c>
      <c r="G20" s="51">
        <f>'Function-Classif'!G418/'Function-Classif'!$F418</f>
        <v>0.31714432846825241</v>
      </c>
      <c r="H20" s="51">
        <f>'Function-Classif'!H418/'Function-Classif'!$F418</f>
        <v>0.2271643081733648</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6.9737746777017703E-2</v>
      </c>
      <c r="P20" s="51">
        <f>'Function-Classif'!P418/'Function-Classif'!$F418</f>
        <v>0</v>
      </c>
      <c r="Q20" s="51">
        <f>'Function-Classif'!Q418/'Function-Classif'!$F418</f>
        <v>0.31873139737846629</v>
      </c>
      <c r="R20" s="21"/>
      <c r="S20" s="50">
        <f t="shared" si="3"/>
        <v>0.45410429444816891</v>
      </c>
      <c r="T20" s="50">
        <f t="shared" si="4"/>
        <v>0.2271643081733648</v>
      </c>
      <c r="U20" s="50">
        <f t="shared" si="5"/>
        <v>0.31873139737846629</v>
      </c>
      <c r="W20" s="44"/>
    </row>
    <row r="21" spans="1:23" x14ac:dyDescent="0.25">
      <c r="C21" t="s">
        <v>278</v>
      </c>
      <c r="D21" t="s">
        <v>279</v>
      </c>
      <c r="E21">
        <f t="shared" si="2"/>
        <v>9</v>
      </c>
      <c r="F21" s="50">
        <f t="shared" si="0"/>
        <v>1</v>
      </c>
      <c r="G21" s="51">
        <f>'Function-Classif'!G289/'Function-Classif'!$F289</f>
        <v>0.12546008270891104</v>
      </c>
      <c r="H21" s="51">
        <f>'Function-Classif'!H289/'Function-Classif'!$F289</f>
        <v>0.66633578466036414</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3.3546126661174715E-2</v>
      </c>
      <c r="P21" s="51">
        <f>'Function-Classif'!P289/'Function-Classif'!$F289</f>
        <v>0</v>
      </c>
      <c r="Q21" s="51">
        <f>'Function-Classif'!Q289/'Function-Classif'!$F289</f>
        <v>0.12480613073290006</v>
      </c>
      <c r="R21" s="24"/>
      <c r="S21" s="50">
        <f t="shared" si="3"/>
        <v>0.20885808460673574</v>
      </c>
      <c r="T21" s="50">
        <f t="shared" si="4"/>
        <v>0.66633578466036414</v>
      </c>
      <c r="U21" s="50">
        <f t="shared" si="5"/>
        <v>0.12480613073290006</v>
      </c>
      <c r="W21" s="44"/>
    </row>
    <row r="22" spans="1:23" x14ac:dyDescent="0.25">
      <c r="C22" t="s">
        <v>280</v>
      </c>
      <c r="D22" t="s">
        <v>281</v>
      </c>
      <c r="E22">
        <f t="shared" si="2"/>
        <v>10</v>
      </c>
      <c r="F22" s="50">
        <f t="shared" si="0"/>
        <v>1</v>
      </c>
      <c r="G22" s="51">
        <f>'Function-Classif'!G300/'Function-Classif'!$F300</f>
        <v>0.86294235010797671</v>
      </c>
      <c r="H22" s="51">
        <f>'Function-Classif'!H300/'Function-Classif'!$F300</f>
        <v>0.13705764989202335</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0.86294235010797671</v>
      </c>
      <c r="T22" s="50">
        <f t="shared" si="4"/>
        <v>0.13705764989202335</v>
      </c>
      <c r="U22" s="50">
        <f t="shared" si="5"/>
        <v>0</v>
      </c>
      <c r="W22" s="44"/>
    </row>
    <row r="23" spans="1:23" x14ac:dyDescent="0.25">
      <c r="C23" t="s">
        <v>284</v>
      </c>
      <c r="D23" t="s">
        <v>285</v>
      </c>
      <c r="E23">
        <f t="shared" si="2"/>
        <v>11</v>
      </c>
      <c r="F23" s="50">
        <f t="shared" si="0"/>
        <v>0.99999999999999989</v>
      </c>
      <c r="G23" s="51">
        <f>'Function-Classif'!G308/'Function-Classif'!$F308</f>
        <v>9.646750455461231E-2</v>
      </c>
      <c r="H23" s="51">
        <f>'Function-Classif'!H308/'Function-Classif'!$F308</f>
        <v>0.90353249544538761</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9.646750455461231E-2</v>
      </c>
      <c r="T23" s="50">
        <f t="shared" si="4"/>
        <v>0.90353249544538761</v>
      </c>
      <c r="U23" s="50">
        <f t="shared" si="5"/>
        <v>0</v>
      </c>
      <c r="W23" s="44"/>
    </row>
    <row r="24" spans="1:23" x14ac:dyDescent="0.25">
      <c r="C24" t="s">
        <v>286</v>
      </c>
      <c r="D24" t="s">
        <v>287</v>
      </c>
      <c r="E24">
        <f t="shared" si="2"/>
        <v>12</v>
      </c>
      <c r="F24" s="50">
        <f t="shared" si="0"/>
        <v>1</v>
      </c>
      <c r="G24" s="51">
        <f>'Function-Classif'!G327/'Function-Classif'!$F327</f>
        <v>1</v>
      </c>
      <c r="H24" s="51">
        <f>'Function-Classif'!H327/'Function-Classif'!$F327</f>
        <v>0</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1</v>
      </c>
      <c r="T24" s="50">
        <f t="shared" si="4"/>
        <v>0</v>
      </c>
      <c r="U24" s="50">
        <f t="shared" si="5"/>
        <v>0</v>
      </c>
      <c r="W24" s="44"/>
    </row>
    <row r="25" spans="1:23" x14ac:dyDescent="0.25">
      <c r="C25" t="s">
        <v>288</v>
      </c>
      <c r="D25" t="s">
        <v>289</v>
      </c>
      <c r="E25">
        <f t="shared" si="2"/>
        <v>13</v>
      </c>
      <c r="F25" s="50">
        <f t="shared" si="0"/>
        <v>1</v>
      </c>
      <c r="G25" s="51">
        <f>'Function-Classif'!G337/'Function-Classif'!$F337</f>
        <v>1</v>
      </c>
      <c r="H25" s="51">
        <f>'Function-Classif'!H337/'Function-Classif'!$F337</f>
        <v>0</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1</v>
      </c>
      <c r="T25" s="50">
        <f t="shared" si="4"/>
        <v>0</v>
      </c>
      <c r="U25" s="50">
        <f t="shared" si="5"/>
        <v>0</v>
      </c>
      <c r="W25" s="44"/>
    </row>
    <row r="26" spans="1:23" x14ac:dyDescent="0.25">
      <c r="C26" t="s">
        <v>205</v>
      </c>
      <c r="D26" t="s">
        <v>290</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0.27829445299576921</v>
      </c>
      <c r="P26" s="51">
        <f>'Function-Classif'!P381/'Function-Classif'!$F381</f>
        <v>0</v>
      </c>
      <c r="Q26" s="51">
        <f>'Function-Classif'!Q381/'Function-Classif'!$F381</f>
        <v>0.72170554700423073</v>
      </c>
      <c r="R26" s="24"/>
      <c r="S26" s="50">
        <f t="shared" si="3"/>
        <v>0.27829445299576921</v>
      </c>
      <c r="T26" s="50">
        <f t="shared" si="4"/>
        <v>0</v>
      </c>
      <c r="U26" s="50">
        <f t="shared" si="5"/>
        <v>0.72170554700423073</v>
      </c>
      <c r="W26" s="44"/>
    </row>
    <row r="27" spans="1:23" x14ac:dyDescent="0.25">
      <c r="C27" t="s">
        <v>208</v>
      </c>
      <c r="D27" t="s">
        <v>291</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0.44683146865624046</v>
      </c>
      <c r="P27" s="51">
        <f>'Function-Classif'!P393/'Function-Classif'!$F393</f>
        <v>0</v>
      </c>
      <c r="Q27" s="51">
        <f>'Function-Classif'!Q393/'Function-Classif'!$F393</f>
        <v>0.55316853134375965</v>
      </c>
      <c r="R27" s="24"/>
      <c r="S27" s="50">
        <f t="shared" si="3"/>
        <v>0.44683146865624046</v>
      </c>
      <c r="T27" s="50">
        <f t="shared" si="4"/>
        <v>0</v>
      </c>
      <c r="U27" s="50">
        <f t="shared" si="5"/>
        <v>0.55316853134375965</v>
      </c>
      <c r="W27" s="44"/>
    </row>
    <row r="28" spans="1:23" x14ac:dyDescent="0.25">
      <c r="C28" t="s">
        <v>293</v>
      </c>
      <c r="D28" t="s">
        <v>294</v>
      </c>
      <c r="E28">
        <f t="shared" si="2"/>
        <v>16</v>
      </c>
      <c r="F28" s="50">
        <f t="shared" si="0"/>
        <v>1</v>
      </c>
      <c r="G28" s="51">
        <f>SUM('Function-Classif'!G295:G299)/SUM('Function-Classif'!$F295:$F299)</f>
        <v>0.86294235010797671</v>
      </c>
      <c r="H28" s="51">
        <f>SUM('Function-Classif'!H295:H299)/SUM('Function-Classif'!$F295:$F299)</f>
        <v>0.13705764989202335</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0.86294235010797671</v>
      </c>
      <c r="T28" s="50">
        <f t="shared" si="4"/>
        <v>0.13705764989202335</v>
      </c>
      <c r="U28" s="50">
        <f t="shared" si="5"/>
        <v>0</v>
      </c>
      <c r="W28" s="44"/>
    </row>
    <row r="29" spans="1:23" x14ac:dyDescent="0.25">
      <c r="C29" t="s">
        <v>296</v>
      </c>
      <c r="D29" t="s">
        <v>295</v>
      </c>
      <c r="E29">
        <f t="shared" si="2"/>
        <v>17</v>
      </c>
      <c r="F29" s="50">
        <f t="shared" si="0"/>
        <v>0.99999999999999989</v>
      </c>
      <c r="G29" s="51">
        <f>SUM('Function-Classif'!G304:G307)/SUM('Function-Classif'!$F304:$F307)</f>
        <v>9.646750455461231E-2</v>
      </c>
      <c r="H29" s="51">
        <f>SUM('Function-Classif'!H304:H307)/SUM('Function-Classif'!$F304:$F307)</f>
        <v>0.90353249544538761</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9.646750455461231E-2</v>
      </c>
      <c r="T29" s="50">
        <f t="shared" si="4"/>
        <v>0.90353249544538761</v>
      </c>
      <c r="U29" s="50">
        <f t="shared" si="5"/>
        <v>0</v>
      </c>
      <c r="W29" s="44"/>
    </row>
    <row r="30" spans="1:23" x14ac:dyDescent="0.25">
      <c r="C30" t="s">
        <v>298</v>
      </c>
      <c r="D30" t="s">
        <v>297</v>
      </c>
      <c r="E30">
        <f t="shared" si="2"/>
        <v>18</v>
      </c>
      <c r="F30" s="50">
        <f t="shared" si="0"/>
        <v>1</v>
      </c>
      <c r="G30" s="51">
        <f>SUM('Function-Classif'!G323:G326)/SUM('Function-Classif'!$F323:$F326)</f>
        <v>1</v>
      </c>
      <c r="H30" s="51">
        <f>SUM('Function-Classif'!H323:H326)/SUM('Function-Classif'!$F323:$F326)</f>
        <v>0</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1</v>
      </c>
      <c r="T30" s="50">
        <f t="shared" si="4"/>
        <v>0</v>
      </c>
      <c r="U30" s="50">
        <f t="shared" si="5"/>
        <v>0</v>
      </c>
      <c r="W30" s="44"/>
    </row>
    <row r="31" spans="1:23" x14ac:dyDescent="0.25">
      <c r="C31" t="s">
        <v>300</v>
      </c>
      <c r="D31" t="s">
        <v>299</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0.27829445299576921</v>
      </c>
      <c r="P31" s="51">
        <f>SUM('Function-Classif'!P371:P380)/SUM('Function-Classif'!$F371:$F380)</f>
        <v>0</v>
      </c>
      <c r="Q31" s="51">
        <f>SUM('Function-Classif'!Q371:Q380)/SUM('Function-Classif'!$F371:$F380)</f>
        <v>0.72170554700423073</v>
      </c>
      <c r="R31" s="24"/>
      <c r="S31" s="50">
        <f t="shared" si="3"/>
        <v>0.27829445299576921</v>
      </c>
      <c r="T31" s="50">
        <f t="shared" si="4"/>
        <v>0</v>
      </c>
      <c r="U31" s="50">
        <f t="shared" si="5"/>
        <v>0.72170554700423073</v>
      </c>
      <c r="W31" s="44"/>
    </row>
    <row r="32" spans="1:23" x14ac:dyDescent="0.25">
      <c r="C32" t="s">
        <v>304</v>
      </c>
      <c r="D32" t="s">
        <v>305</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25">
      <c r="E33">
        <f t="shared" si="2"/>
        <v>21</v>
      </c>
      <c r="F33" s="50"/>
      <c r="R33" s="21"/>
      <c r="S33" s="21"/>
      <c r="T33" s="21"/>
      <c r="U33" s="21"/>
      <c r="W33" s="44"/>
    </row>
    <row r="34" spans="3:23" x14ac:dyDescent="0.25">
      <c r="E34">
        <f t="shared" si="2"/>
        <v>22</v>
      </c>
      <c r="F34" s="50"/>
      <c r="R34" s="24"/>
      <c r="S34" s="24"/>
      <c r="T34" s="24"/>
      <c r="U34" s="24"/>
      <c r="W34" s="44"/>
    </row>
    <row r="35" spans="3:23" x14ac:dyDescent="0.25">
      <c r="E35">
        <f t="shared" si="2"/>
        <v>23</v>
      </c>
      <c r="F35" s="50"/>
      <c r="R35" s="24"/>
      <c r="S35" s="24"/>
      <c r="T35" s="24"/>
      <c r="U35" s="24"/>
      <c r="W35" s="44"/>
    </row>
    <row r="36" spans="3:23" x14ac:dyDescent="0.25">
      <c r="E36">
        <f t="shared" si="2"/>
        <v>24</v>
      </c>
      <c r="F36" s="50"/>
      <c r="R36" s="24"/>
      <c r="S36" s="24"/>
      <c r="T36" s="24"/>
      <c r="U36" s="24"/>
      <c r="W36" s="44"/>
    </row>
    <row r="37" spans="3:23" x14ac:dyDescent="0.25">
      <c r="C37" t="s">
        <v>301</v>
      </c>
      <c r="E37">
        <f t="shared" si="2"/>
        <v>25</v>
      </c>
      <c r="F37" s="50"/>
      <c r="R37" s="24"/>
      <c r="S37" s="24"/>
      <c r="T37" s="24"/>
      <c r="U37" s="24"/>
      <c r="W37" s="44"/>
    </row>
    <row r="38" spans="3:23" x14ac:dyDescent="0.25">
      <c r="C38" t="s">
        <v>1</v>
      </c>
      <c r="D38" t="s">
        <v>250</v>
      </c>
      <c r="F38" s="24">
        <v>7312226</v>
      </c>
      <c r="G38" s="44">
        <f>F38</f>
        <v>7312226</v>
      </c>
      <c r="H38" s="44"/>
      <c r="I38" s="44"/>
      <c r="J38" s="44"/>
      <c r="K38" s="44"/>
      <c r="L38" s="44"/>
      <c r="M38" s="44"/>
      <c r="N38" s="44"/>
      <c r="O38" s="44"/>
      <c r="P38" s="44"/>
      <c r="Q38" s="44"/>
      <c r="R38" s="24"/>
      <c r="S38" s="24"/>
      <c r="T38" s="24"/>
      <c r="U38" s="24"/>
      <c r="W38" s="44"/>
    </row>
    <row r="39" spans="3:23" x14ac:dyDescent="0.25">
      <c r="C39" s="53" t="s">
        <v>2</v>
      </c>
      <c r="D39" s="53" t="s">
        <v>302</v>
      </c>
      <c r="E39" s="53"/>
      <c r="F39" s="54">
        <v>43441113</v>
      </c>
      <c r="G39" s="53"/>
      <c r="H39" s="55">
        <f>F39</f>
        <v>43441113</v>
      </c>
      <c r="R39" s="24"/>
      <c r="S39" s="24"/>
      <c r="T39" s="24"/>
      <c r="U39" s="24"/>
      <c r="W39" s="44"/>
    </row>
    <row r="40" spans="3:23" x14ac:dyDescent="0.25">
      <c r="C40" t="s">
        <v>8</v>
      </c>
      <c r="F40" s="24">
        <f>+F39+F38</f>
        <v>50753339</v>
      </c>
      <c r="G40" s="44">
        <f>+G39+G38</f>
        <v>7312226</v>
      </c>
      <c r="H40" s="44">
        <f>+H39+H38</f>
        <v>43441113</v>
      </c>
      <c r="R40" s="24"/>
      <c r="S40" s="24"/>
      <c r="T40" s="24"/>
      <c r="U40" s="24"/>
      <c r="W40" s="44"/>
    </row>
    <row r="41" spans="3:23" x14ac:dyDescent="0.25">
      <c r="C41" t="s">
        <v>303</v>
      </c>
      <c r="F41" s="50"/>
      <c r="G41" s="49">
        <f>G40/F40</f>
        <v>0.14407379187406763</v>
      </c>
      <c r="H41" s="49">
        <f>H40/F40</f>
        <v>0.85592620812593234</v>
      </c>
      <c r="R41" s="24"/>
      <c r="S41" s="24"/>
      <c r="T41" s="24"/>
      <c r="U41" s="24"/>
      <c r="W41" s="44"/>
    </row>
    <row r="42" spans="3:23" x14ac:dyDescent="0.25">
      <c r="F42" s="50"/>
      <c r="R42" s="24"/>
      <c r="S42" s="24"/>
      <c r="T42" s="24"/>
      <c r="U42" s="24"/>
      <c r="W42" s="44"/>
    </row>
    <row r="43" spans="3:23" x14ac:dyDescent="0.25">
      <c r="F43" s="50"/>
      <c r="R43" s="24"/>
      <c r="S43" s="24"/>
      <c r="T43" s="24"/>
      <c r="U43" s="24"/>
      <c r="W43" s="44"/>
    </row>
    <row r="44" spans="3:23" x14ac:dyDescent="0.25">
      <c r="F44" s="50"/>
      <c r="R44" s="24"/>
      <c r="S44" s="24"/>
      <c r="T44" s="24"/>
      <c r="U44" s="24"/>
      <c r="W44" s="44"/>
    </row>
    <row r="45" spans="3:23" x14ac:dyDescent="0.25">
      <c r="F45" s="50"/>
      <c r="R45" s="24"/>
      <c r="S45" s="24"/>
      <c r="T45" s="24"/>
      <c r="U45" s="24"/>
      <c r="W45" s="44"/>
    </row>
    <row r="46" spans="3:23" x14ac:dyDescent="0.25">
      <c r="F46" s="50"/>
      <c r="R46" s="24"/>
      <c r="S46" s="24"/>
      <c r="T46" s="24"/>
      <c r="U46" s="24"/>
      <c r="W46" s="44"/>
    </row>
    <row r="47" spans="3:23" x14ac:dyDescent="0.25">
      <c r="F47" s="50"/>
      <c r="R47" s="24"/>
      <c r="S47" s="24"/>
      <c r="T47" s="24"/>
      <c r="U47" s="24"/>
      <c r="W47" s="44"/>
    </row>
    <row r="48" spans="3:23" x14ac:dyDescent="0.25">
      <c r="F48" s="50"/>
      <c r="R48" s="24"/>
      <c r="S48" s="24"/>
      <c r="T48" s="24"/>
      <c r="U48" s="24"/>
      <c r="W48" s="44"/>
    </row>
    <row r="49" spans="6:28" x14ac:dyDescent="0.25">
      <c r="F49" s="50"/>
      <c r="R49" s="24"/>
      <c r="S49" s="24"/>
      <c r="T49" s="24"/>
      <c r="U49" s="24"/>
      <c r="W49" s="44"/>
    </row>
    <row r="50" spans="6:28" x14ac:dyDescent="0.25">
      <c r="F50" s="50"/>
      <c r="R50" s="24"/>
      <c r="S50" s="24"/>
      <c r="T50" s="24"/>
      <c r="U50" s="24"/>
      <c r="W50" s="44"/>
    </row>
    <row r="51" spans="6:28" x14ac:dyDescent="0.25">
      <c r="F51" s="50"/>
      <c r="R51" s="41"/>
      <c r="S51" s="41"/>
      <c r="T51" s="41"/>
      <c r="U51" s="41"/>
      <c r="W51" s="44"/>
    </row>
    <row r="52" spans="6:28" x14ac:dyDescent="0.25">
      <c r="F52" s="50"/>
      <c r="R52" s="21"/>
      <c r="S52" s="21"/>
      <c r="T52" s="21"/>
      <c r="U52" s="21"/>
      <c r="W52" s="44"/>
    </row>
    <row r="53" spans="6:28" x14ac:dyDescent="0.25">
      <c r="F53" s="50"/>
      <c r="R53" s="41"/>
      <c r="S53" s="41"/>
      <c r="T53" s="41"/>
      <c r="U53" s="41"/>
      <c r="W53" s="44"/>
    </row>
    <row r="54" spans="6:28" x14ac:dyDescent="0.25">
      <c r="F54" s="50"/>
      <c r="R54" s="22"/>
      <c r="S54" s="22"/>
      <c r="T54" s="22"/>
      <c r="U54" s="22"/>
      <c r="W54" s="44"/>
    </row>
    <row r="55" spans="6:28" x14ac:dyDescent="0.25">
      <c r="F55" s="50"/>
      <c r="R55" s="24"/>
      <c r="S55" s="24"/>
      <c r="T55" s="24"/>
      <c r="U55" s="24"/>
      <c r="W55" s="44"/>
    </row>
    <row r="56" spans="6:28" x14ac:dyDescent="0.25">
      <c r="F56" s="50"/>
      <c r="R56" s="24"/>
      <c r="S56" s="24"/>
      <c r="T56" s="24"/>
      <c r="U56" s="24"/>
      <c r="W56" s="44"/>
    </row>
    <row r="57" spans="6:28" x14ac:dyDescent="0.25">
      <c r="F57" s="50"/>
      <c r="R57" s="24"/>
      <c r="S57" s="24"/>
      <c r="T57" s="24"/>
      <c r="U57" s="24"/>
      <c r="W57" s="44"/>
    </row>
    <row r="58" spans="6:28" x14ac:dyDescent="0.25">
      <c r="F58" s="50"/>
      <c r="R58" s="24"/>
      <c r="S58" s="24"/>
      <c r="T58" s="24"/>
      <c r="U58" s="24"/>
      <c r="W58" s="44"/>
      <c r="X58" s="36"/>
      <c r="Y58" s="36"/>
      <c r="Z58" s="36"/>
      <c r="AA58" s="36"/>
      <c r="AB58" s="36"/>
    </row>
    <row r="59" spans="6:28" x14ac:dyDescent="0.25">
      <c r="F59" s="50"/>
      <c r="R59" s="24"/>
      <c r="S59" s="24"/>
      <c r="T59" s="24"/>
      <c r="U59" s="24"/>
      <c r="W59" s="44"/>
    </row>
    <row r="60" spans="6:28" x14ac:dyDescent="0.25">
      <c r="F60" s="50"/>
      <c r="R60" s="24"/>
      <c r="S60" s="24"/>
      <c r="T60" s="24"/>
      <c r="U60" s="24"/>
      <c r="W60" s="44"/>
    </row>
    <row r="61" spans="6:28" x14ac:dyDescent="0.25">
      <c r="F61" s="50"/>
      <c r="R61" s="24"/>
      <c r="S61" s="24"/>
      <c r="T61" s="24"/>
      <c r="U61" s="24"/>
      <c r="W61" s="44"/>
    </row>
    <row r="62" spans="6:28" x14ac:dyDescent="0.25">
      <c r="F62" s="50"/>
      <c r="R62" s="24"/>
      <c r="S62" s="24"/>
      <c r="T62" s="24"/>
      <c r="U62" s="24"/>
      <c r="W62" s="44"/>
      <c r="X62" s="36"/>
      <c r="Y62" s="36"/>
      <c r="Z62" s="36"/>
      <c r="AA62" s="36"/>
      <c r="AB62" s="36"/>
    </row>
    <row r="63" spans="6:28" x14ac:dyDescent="0.25">
      <c r="F63" s="50"/>
      <c r="R63" s="24"/>
      <c r="S63" s="24"/>
      <c r="T63" s="24"/>
      <c r="U63" s="24"/>
      <c r="W63" s="44"/>
      <c r="X63" s="36"/>
      <c r="Y63" s="36"/>
      <c r="Z63" s="36"/>
      <c r="AA63" s="36"/>
      <c r="AB63" s="36"/>
    </row>
    <row r="64" spans="6:28" x14ac:dyDescent="0.25">
      <c r="F64" s="50"/>
      <c r="R64" s="24"/>
      <c r="S64" s="24"/>
      <c r="T64" s="24"/>
      <c r="U64" s="24"/>
      <c r="W64" s="44"/>
    </row>
    <row r="65" spans="6:23" x14ac:dyDescent="0.25">
      <c r="F65" s="50"/>
      <c r="R65" s="24"/>
      <c r="S65" s="24"/>
      <c r="T65" s="24"/>
      <c r="U65" s="24"/>
      <c r="W65" s="44"/>
    </row>
    <row r="66" spans="6:23" x14ac:dyDescent="0.25">
      <c r="F66" s="50"/>
      <c r="R66" s="41"/>
      <c r="S66" s="41"/>
      <c r="T66" s="41"/>
      <c r="U66" s="41"/>
      <c r="W66" s="44"/>
    </row>
    <row r="67" spans="6:23" x14ac:dyDescent="0.25">
      <c r="F67" s="50"/>
      <c r="R67" s="24"/>
      <c r="S67" s="21"/>
      <c r="T67" s="21"/>
      <c r="U67" s="21"/>
      <c r="W67" s="44"/>
    </row>
    <row r="68" spans="6:23" x14ac:dyDescent="0.25">
      <c r="F68" s="50"/>
      <c r="R68" s="24"/>
      <c r="S68" s="24"/>
      <c r="T68" s="24"/>
      <c r="U68" s="24"/>
      <c r="W68" s="44"/>
    </row>
    <row r="69" spans="6:23" x14ac:dyDescent="0.25">
      <c r="F69" s="50"/>
      <c r="R69" s="24"/>
      <c r="S69" s="24"/>
      <c r="T69" s="24"/>
      <c r="U69" s="24"/>
      <c r="W69" s="44"/>
    </row>
    <row r="70" spans="6:23" x14ac:dyDescent="0.25">
      <c r="F70" s="50"/>
      <c r="R70" s="24"/>
      <c r="S70" s="24"/>
      <c r="T70" s="24"/>
      <c r="U70" s="24"/>
      <c r="W70" s="44"/>
    </row>
    <row r="71" spans="6:23" x14ac:dyDescent="0.25">
      <c r="F71" s="50"/>
      <c r="R71" s="24"/>
      <c r="S71" s="24"/>
      <c r="T71" s="24"/>
      <c r="U71" s="24"/>
      <c r="W71" s="44"/>
    </row>
    <row r="72" spans="6:23" x14ac:dyDescent="0.25">
      <c r="F72" s="50"/>
      <c r="R72" s="24"/>
      <c r="S72" s="24"/>
      <c r="T72" s="24"/>
      <c r="U72" s="24"/>
      <c r="W72" s="44"/>
    </row>
    <row r="73" spans="6:23" x14ac:dyDescent="0.25">
      <c r="F73" s="50"/>
      <c r="R73" s="24"/>
      <c r="S73" s="24"/>
      <c r="T73" s="24"/>
      <c r="U73" s="24"/>
      <c r="W73" s="44"/>
    </row>
    <row r="74" spans="6:23" x14ac:dyDescent="0.25">
      <c r="F74" s="50"/>
      <c r="R74" s="24"/>
      <c r="S74" s="24"/>
      <c r="T74" s="24"/>
      <c r="U74" s="24"/>
      <c r="W74" s="44"/>
    </row>
    <row r="75" spans="6:23" x14ac:dyDescent="0.25">
      <c r="F75" s="50"/>
      <c r="R75" s="24"/>
      <c r="S75" s="24"/>
      <c r="T75" s="24"/>
      <c r="U75" s="24"/>
      <c r="W75" s="44"/>
    </row>
    <row r="76" spans="6:23" x14ac:dyDescent="0.25">
      <c r="F76" s="50"/>
      <c r="R76" s="41"/>
      <c r="S76" s="41"/>
      <c r="T76" s="41"/>
      <c r="U76" s="41"/>
      <c r="W76" s="44"/>
    </row>
    <row r="77" spans="6:23" x14ac:dyDescent="0.25">
      <c r="F77" s="50"/>
      <c r="R77" s="24"/>
      <c r="S77" s="21"/>
      <c r="T77" s="21"/>
      <c r="U77" s="21"/>
      <c r="W77" s="44"/>
    </row>
    <row r="78" spans="6:23" ht="15.75" thickBot="1" x14ac:dyDescent="0.3">
      <c r="F78" s="50"/>
      <c r="R78" s="35"/>
      <c r="S78" s="35"/>
      <c r="T78" s="35"/>
      <c r="U78" s="35"/>
      <c r="W78" s="44"/>
    </row>
    <row r="79" spans="6:23" ht="15.75" thickTop="1" x14ac:dyDescent="0.25">
      <c r="F79" s="50"/>
      <c r="R79" s="24"/>
      <c r="S79" s="21"/>
      <c r="T79" s="21"/>
      <c r="U79" s="21"/>
      <c r="W79" s="44"/>
    </row>
    <row r="80" spans="6:23" x14ac:dyDescent="0.25">
      <c r="F80" s="50"/>
      <c r="R80" s="24"/>
      <c r="S80" s="24"/>
      <c r="T80" s="24"/>
      <c r="U80" s="24"/>
      <c r="W80" s="44"/>
    </row>
    <row r="81" spans="6:23" x14ac:dyDescent="0.25">
      <c r="F81" s="50"/>
      <c r="R81" s="24"/>
      <c r="S81" s="24"/>
      <c r="T81" s="24"/>
      <c r="U81" s="24"/>
      <c r="W81" s="44"/>
    </row>
    <row r="82" spans="6:23" x14ac:dyDescent="0.25">
      <c r="F82" s="50"/>
      <c r="R82" s="24"/>
      <c r="S82" s="24"/>
      <c r="T82" s="24"/>
      <c r="U82" s="24"/>
      <c r="W82" s="44"/>
    </row>
    <row r="83" spans="6:23" x14ac:dyDescent="0.25">
      <c r="F83" s="50"/>
      <c r="R83" s="24"/>
      <c r="S83" s="24"/>
      <c r="T83" s="24"/>
      <c r="U83" s="24"/>
      <c r="W83" s="44"/>
    </row>
    <row r="84" spans="6:23" x14ac:dyDescent="0.25">
      <c r="F84" s="50"/>
      <c r="R84" s="24"/>
      <c r="S84" s="24"/>
      <c r="T84" s="24"/>
      <c r="U84" s="24"/>
      <c r="W84" s="44"/>
    </row>
    <row r="85" spans="6:23" x14ac:dyDescent="0.25">
      <c r="F85" s="50"/>
      <c r="R85" s="24"/>
      <c r="S85" s="24"/>
      <c r="T85" s="24"/>
      <c r="U85" s="24"/>
      <c r="W85" s="44"/>
    </row>
    <row r="86" spans="6:23" x14ac:dyDescent="0.25">
      <c r="F86" s="50"/>
      <c r="R86" s="24"/>
      <c r="S86" s="24"/>
      <c r="T86" s="24"/>
      <c r="U86" s="24"/>
      <c r="W86" s="44"/>
    </row>
    <row r="87" spans="6:23" x14ac:dyDescent="0.25">
      <c r="F87" s="50"/>
      <c r="R87" s="24"/>
      <c r="S87" s="24"/>
      <c r="T87" s="24"/>
      <c r="U87" s="24"/>
      <c r="W87" s="44"/>
    </row>
    <row r="88" spans="6:23" x14ac:dyDescent="0.25">
      <c r="F88" s="50"/>
      <c r="R88" s="24"/>
      <c r="S88" s="24"/>
      <c r="T88" s="24"/>
      <c r="U88" s="24"/>
      <c r="W88" s="44"/>
    </row>
    <row r="89" spans="6:23" x14ac:dyDescent="0.25">
      <c r="F89" s="50"/>
      <c r="R89" s="24"/>
      <c r="S89" s="24"/>
      <c r="T89" s="24"/>
      <c r="U89" s="24"/>
      <c r="W89" s="44"/>
    </row>
    <row r="90" spans="6:23" x14ac:dyDescent="0.25">
      <c r="F90" s="50"/>
      <c r="R90" s="41"/>
      <c r="S90" s="41"/>
      <c r="T90" s="41"/>
      <c r="U90" s="41"/>
      <c r="W90" s="44"/>
    </row>
    <row r="91" spans="6:23" x14ac:dyDescent="0.25">
      <c r="F91" s="50"/>
      <c r="R91" s="21"/>
      <c r="S91" s="21"/>
      <c r="T91" s="21"/>
      <c r="U91" s="21"/>
      <c r="W91" s="44"/>
    </row>
    <row r="92" spans="6:23" ht="15.75" thickBot="1" x14ac:dyDescent="0.3">
      <c r="F92" s="50"/>
      <c r="R92" s="35"/>
      <c r="S92" s="35"/>
      <c r="T92" s="35"/>
      <c r="U92" s="35"/>
      <c r="W92" s="44"/>
    </row>
    <row r="93" spans="6:23" ht="15.75" thickTop="1" x14ac:dyDescent="0.25">
      <c r="F93" s="50"/>
      <c r="R93" s="21"/>
      <c r="S93" s="21"/>
      <c r="T93" s="21"/>
      <c r="U93" s="21"/>
      <c r="W93" s="44"/>
    </row>
    <row r="94" spans="6:23" x14ac:dyDescent="0.25">
      <c r="F94" s="50"/>
      <c r="R94" s="24"/>
      <c r="S94" s="24"/>
      <c r="T94" s="24"/>
      <c r="U94" s="24"/>
      <c r="W94" s="44"/>
    </row>
    <row r="95" spans="6:23" x14ac:dyDescent="0.25">
      <c r="F95" s="50"/>
      <c r="R95" s="24"/>
      <c r="S95" s="24"/>
      <c r="T95" s="24"/>
      <c r="U95" s="24"/>
      <c r="W95" s="44"/>
    </row>
    <row r="96" spans="6:23" x14ac:dyDescent="0.25">
      <c r="F96" s="50"/>
      <c r="R96" s="24"/>
      <c r="S96" s="24"/>
      <c r="T96" s="24"/>
      <c r="U96" s="24"/>
      <c r="W96" s="44"/>
    </row>
    <row r="97" spans="2:23" x14ac:dyDescent="0.25">
      <c r="F97" s="50"/>
      <c r="R97" s="24"/>
      <c r="S97" s="24"/>
      <c r="T97" s="24"/>
      <c r="U97" s="24"/>
      <c r="W97" s="44"/>
    </row>
    <row r="98" spans="2:23" x14ac:dyDescent="0.25">
      <c r="F98" s="50"/>
      <c r="R98" s="24"/>
      <c r="S98" s="24"/>
      <c r="T98" s="24"/>
      <c r="U98" s="24"/>
      <c r="W98" s="44"/>
    </row>
    <row r="99" spans="2:23" x14ac:dyDescent="0.25">
      <c r="F99" s="50"/>
      <c r="R99" s="41"/>
      <c r="S99" s="41"/>
      <c r="T99" s="41"/>
      <c r="U99" s="41"/>
      <c r="W99" s="44"/>
    </row>
    <row r="100" spans="2:23" x14ac:dyDescent="0.2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2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2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2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2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25">
      <c r="B105" s="6"/>
      <c r="C105" s="6"/>
      <c r="D105" s="6"/>
      <c r="E105" s="6"/>
      <c r="F105" s="21"/>
      <c r="G105" s="24"/>
      <c r="H105" s="24"/>
      <c r="I105" s="24"/>
      <c r="J105" s="40"/>
      <c r="K105" s="24"/>
      <c r="L105" s="24"/>
      <c r="M105" s="24"/>
      <c r="N105" s="40"/>
      <c r="O105" s="24"/>
      <c r="P105" s="24"/>
      <c r="Q105" s="24"/>
      <c r="R105" s="24"/>
      <c r="S105" s="24"/>
      <c r="T105" s="24"/>
      <c r="U105" s="24"/>
      <c r="W105" s="44"/>
    </row>
    <row r="106" spans="2:23" ht="15.75" x14ac:dyDescent="0.25">
      <c r="B106" s="15"/>
      <c r="C106" s="6"/>
      <c r="D106" s="6"/>
      <c r="E106" s="6"/>
      <c r="F106" s="21"/>
      <c r="G106" s="24"/>
      <c r="H106" s="24"/>
      <c r="I106" s="24"/>
      <c r="J106" s="40"/>
      <c r="K106" s="24"/>
      <c r="L106" s="24"/>
      <c r="M106" s="24"/>
      <c r="N106" s="40"/>
      <c r="O106" s="24"/>
      <c r="P106" s="24"/>
      <c r="Q106" s="24"/>
      <c r="R106" s="24"/>
      <c r="S106" s="24"/>
      <c r="T106" s="24"/>
      <c r="U106" s="24"/>
      <c r="W106" s="44"/>
    </row>
    <row r="107" spans="2:23" ht="15.75" x14ac:dyDescent="0.25">
      <c r="B107" s="15"/>
      <c r="C107" s="6"/>
      <c r="D107" s="6"/>
      <c r="E107" s="6"/>
      <c r="F107" s="21"/>
      <c r="G107" s="24"/>
      <c r="H107" s="24"/>
      <c r="I107" s="24"/>
      <c r="J107" s="40"/>
      <c r="K107" s="24"/>
      <c r="L107" s="24"/>
      <c r="M107" s="24"/>
      <c r="N107" s="40"/>
      <c r="O107" s="24"/>
      <c r="P107" s="24"/>
      <c r="Q107" s="24"/>
      <c r="R107" s="24"/>
      <c r="S107" s="24"/>
      <c r="T107" s="24"/>
      <c r="U107" s="24"/>
      <c r="W107" s="44"/>
    </row>
    <row r="108" spans="2:23" ht="15.75" x14ac:dyDescent="0.25">
      <c r="B108" s="15"/>
      <c r="C108" s="6"/>
      <c r="D108" s="6"/>
      <c r="E108" s="6"/>
      <c r="F108" s="21"/>
      <c r="G108" s="24"/>
      <c r="H108" s="24"/>
      <c r="I108" s="24"/>
      <c r="J108" s="40"/>
      <c r="K108" s="24"/>
      <c r="L108" s="24"/>
      <c r="M108" s="24"/>
      <c r="N108" s="40"/>
      <c r="O108" s="24"/>
      <c r="P108" s="24"/>
      <c r="Q108" s="24"/>
      <c r="R108" s="24"/>
      <c r="S108" s="24"/>
      <c r="T108" s="24"/>
      <c r="U108" s="24"/>
      <c r="W108" s="44"/>
    </row>
    <row r="109" spans="2:23" ht="15.75" x14ac:dyDescent="0.25">
      <c r="B109" s="15"/>
      <c r="C109" s="6"/>
      <c r="D109" s="6"/>
      <c r="E109" s="6"/>
      <c r="F109" s="21"/>
      <c r="G109" s="24"/>
      <c r="H109" s="24"/>
      <c r="I109" s="24"/>
      <c r="J109" s="40"/>
      <c r="K109" s="24"/>
      <c r="L109" s="24"/>
      <c r="M109" s="24"/>
      <c r="N109" s="40"/>
      <c r="O109" s="24"/>
      <c r="P109" s="24"/>
      <c r="Q109" s="24"/>
      <c r="R109" s="24"/>
      <c r="S109" s="24"/>
      <c r="T109" s="24"/>
      <c r="U109" s="24"/>
      <c r="W109" s="44"/>
    </row>
    <row r="110" spans="2:23" ht="15.75" x14ac:dyDescent="0.2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2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75" x14ac:dyDescent="0.25">
      <c r="B112" s="16"/>
      <c r="C112" s="6"/>
      <c r="D112" s="6"/>
      <c r="E112" s="6"/>
      <c r="F112" s="21"/>
      <c r="G112" s="21"/>
      <c r="H112" s="24"/>
      <c r="I112" s="24"/>
      <c r="J112" s="40"/>
      <c r="K112" s="24"/>
      <c r="L112" s="24"/>
      <c r="M112" s="24"/>
      <c r="N112" s="40"/>
      <c r="O112" s="24"/>
      <c r="P112" s="24"/>
      <c r="Q112" s="24"/>
      <c r="R112" s="24"/>
      <c r="S112" s="24"/>
      <c r="T112" s="24"/>
      <c r="U112" s="24"/>
      <c r="W112" s="44"/>
    </row>
    <row r="113" spans="2:23" ht="15.75" x14ac:dyDescent="0.25">
      <c r="B113" s="17"/>
      <c r="C113" s="6"/>
      <c r="D113" s="6"/>
      <c r="E113" s="6"/>
      <c r="F113" s="21"/>
      <c r="G113" s="24"/>
      <c r="H113" s="24"/>
      <c r="I113" s="24"/>
      <c r="J113" s="40"/>
      <c r="K113" s="24"/>
      <c r="L113" s="24"/>
      <c r="M113" s="24"/>
      <c r="N113" s="40"/>
      <c r="O113" s="24"/>
      <c r="P113" s="24"/>
      <c r="Q113" s="24"/>
      <c r="R113" s="24"/>
      <c r="S113" s="24"/>
      <c r="T113" s="24"/>
      <c r="U113" s="24"/>
      <c r="W113" s="44"/>
    </row>
    <row r="114" spans="2:23" ht="15.75" x14ac:dyDescent="0.25">
      <c r="B114" s="15"/>
      <c r="C114" s="6"/>
      <c r="D114" s="6"/>
      <c r="E114" s="6"/>
      <c r="F114" s="21"/>
      <c r="G114" s="24"/>
      <c r="H114" s="24"/>
      <c r="I114" s="24"/>
      <c r="J114" s="40"/>
      <c r="K114" s="24"/>
      <c r="L114" s="24"/>
      <c r="M114" s="24"/>
      <c r="N114" s="40"/>
      <c r="O114" s="24"/>
      <c r="P114" s="24"/>
      <c r="Q114" s="24"/>
      <c r="R114" s="24"/>
      <c r="S114" s="24"/>
      <c r="T114" s="24"/>
      <c r="U114" s="24"/>
      <c r="W114" s="44"/>
    </row>
    <row r="115" spans="2:23" ht="15.75" x14ac:dyDescent="0.25">
      <c r="B115" s="15"/>
      <c r="C115" s="6"/>
      <c r="D115" s="6"/>
      <c r="E115" s="6"/>
      <c r="F115" s="21"/>
      <c r="G115" s="24"/>
      <c r="H115" s="24"/>
      <c r="I115" s="24"/>
      <c r="J115" s="40"/>
      <c r="K115" s="24"/>
      <c r="L115" s="24"/>
      <c r="M115" s="24"/>
      <c r="N115" s="40"/>
      <c r="O115" s="24"/>
      <c r="P115" s="24"/>
      <c r="Q115" s="24"/>
      <c r="R115" s="24"/>
      <c r="S115" s="24"/>
      <c r="T115" s="24"/>
      <c r="U115" s="24"/>
      <c r="W115" s="44"/>
    </row>
    <row r="116" spans="2:23" ht="15.75" x14ac:dyDescent="0.25">
      <c r="B116" s="15"/>
      <c r="C116" s="6"/>
      <c r="D116" s="6"/>
      <c r="E116" s="6"/>
      <c r="F116" s="21"/>
      <c r="G116" s="24"/>
      <c r="H116" s="24"/>
      <c r="I116" s="24"/>
      <c r="J116" s="40"/>
      <c r="K116" s="24"/>
      <c r="L116" s="24"/>
      <c r="M116" s="24"/>
      <c r="N116" s="40"/>
      <c r="O116" s="24"/>
      <c r="P116" s="24"/>
      <c r="Q116" s="24"/>
      <c r="R116" s="24"/>
      <c r="S116" s="24"/>
      <c r="T116" s="24"/>
      <c r="U116" s="24"/>
      <c r="W116" s="44"/>
    </row>
    <row r="117" spans="2:23" ht="15.75" x14ac:dyDescent="0.25">
      <c r="B117" s="15"/>
      <c r="C117" s="6"/>
      <c r="D117" s="6"/>
      <c r="E117" s="6"/>
      <c r="F117" s="21"/>
      <c r="G117" s="24"/>
      <c r="H117" s="24"/>
      <c r="I117" s="24"/>
      <c r="J117" s="40"/>
      <c r="K117" s="24"/>
      <c r="L117" s="24"/>
      <c r="M117" s="24"/>
      <c r="N117" s="40"/>
      <c r="O117" s="24"/>
      <c r="P117" s="24"/>
      <c r="Q117" s="24"/>
      <c r="R117" s="24"/>
      <c r="S117" s="24"/>
      <c r="T117" s="24"/>
      <c r="U117" s="24"/>
      <c r="W117" s="44"/>
    </row>
    <row r="118" spans="2:23" ht="15.75" x14ac:dyDescent="0.25">
      <c r="B118" s="15"/>
      <c r="C118" s="6"/>
      <c r="D118" s="6"/>
      <c r="E118" s="6"/>
      <c r="F118" s="21"/>
      <c r="G118" s="24"/>
      <c r="H118" s="24"/>
      <c r="I118" s="24"/>
      <c r="J118" s="40"/>
      <c r="K118" s="24"/>
      <c r="L118" s="24"/>
      <c r="M118" s="24"/>
      <c r="N118" s="40"/>
      <c r="O118" s="24"/>
      <c r="P118" s="24"/>
      <c r="Q118" s="24"/>
      <c r="R118" s="24"/>
      <c r="S118" s="24"/>
      <c r="T118" s="24"/>
      <c r="U118" s="24"/>
      <c r="W118" s="44"/>
    </row>
    <row r="119" spans="2:23" ht="15.75" x14ac:dyDescent="0.25">
      <c r="B119" s="15"/>
      <c r="C119" s="6"/>
      <c r="D119" s="6"/>
      <c r="E119" s="6"/>
      <c r="F119" s="21"/>
      <c r="G119" s="24"/>
      <c r="H119" s="24"/>
      <c r="I119" s="24"/>
      <c r="J119" s="40"/>
      <c r="K119" s="24"/>
      <c r="L119" s="24"/>
      <c r="M119" s="24"/>
      <c r="N119" s="40"/>
      <c r="O119" s="24"/>
      <c r="P119" s="24"/>
      <c r="Q119" s="24"/>
      <c r="R119" s="24"/>
      <c r="S119" s="24"/>
      <c r="T119" s="24"/>
      <c r="U119" s="24"/>
      <c r="W119" s="44"/>
    </row>
    <row r="120" spans="2:23" ht="15.75" x14ac:dyDescent="0.2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2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75" x14ac:dyDescent="0.2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2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2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2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25">
      <c r="B126" s="6"/>
      <c r="C126" s="6"/>
      <c r="D126" s="6"/>
      <c r="E126" s="6"/>
      <c r="F126" s="21"/>
      <c r="G126" s="24"/>
      <c r="H126" s="24"/>
      <c r="I126" s="24"/>
      <c r="J126" s="40"/>
      <c r="K126" s="24"/>
      <c r="L126" s="24"/>
      <c r="M126" s="24"/>
      <c r="N126" s="40"/>
      <c r="O126" s="24"/>
      <c r="P126" s="24"/>
      <c r="Q126" s="24"/>
      <c r="R126" s="24"/>
      <c r="S126" s="24"/>
      <c r="T126" s="24"/>
      <c r="U126" s="24"/>
      <c r="W126" s="44"/>
    </row>
    <row r="127" spans="2:23" ht="15.75" thickBot="1" x14ac:dyDescent="0.3">
      <c r="B127" s="33"/>
      <c r="C127" s="33"/>
      <c r="D127" s="33"/>
      <c r="E127" s="33"/>
      <c r="F127" s="34"/>
      <c r="G127" s="35"/>
      <c r="H127" s="35"/>
      <c r="I127" s="35"/>
      <c r="J127" s="35"/>
      <c r="K127" s="35"/>
      <c r="L127" s="35"/>
      <c r="M127" s="35"/>
      <c r="N127" s="35"/>
      <c r="O127" s="35"/>
      <c r="P127" s="35"/>
      <c r="Q127" s="35"/>
      <c r="R127" s="35"/>
      <c r="S127" s="35"/>
      <c r="T127" s="35"/>
      <c r="U127" s="35"/>
      <c r="W127" s="44"/>
    </row>
    <row r="128" spans="2:23" ht="15.75" thickTop="1" x14ac:dyDescent="0.2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25">
      <c r="F129" s="24"/>
      <c r="G129" s="24"/>
      <c r="H129" s="24"/>
      <c r="I129" s="24"/>
      <c r="J129" s="40"/>
      <c r="K129" s="24"/>
      <c r="L129" s="24"/>
      <c r="M129" s="24"/>
      <c r="N129" s="40"/>
      <c r="O129" s="24"/>
      <c r="P129" s="24"/>
      <c r="Q129" s="24"/>
      <c r="R129" s="24"/>
      <c r="S129" s="24"/>
      <c r="T129" s="24"/>
      <c r="U129" s="24"/>
      <c r="W129" s="44"/>
    </row>
    <row r="130" spans="1:23" x14ac:dyDescent="0.2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2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2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2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2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2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2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2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2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2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2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2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2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2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2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2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2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2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2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2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2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2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2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2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2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2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2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2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2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2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2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2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2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2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2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2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2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2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2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2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2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2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2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2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2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2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2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2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2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2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2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2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2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2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2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2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2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2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2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2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2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2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2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2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2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2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2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2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2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2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2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2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2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2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2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2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2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2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2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2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2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2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2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2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2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2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2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2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2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2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2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2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2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2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2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2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2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2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2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2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2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2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2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2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2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2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2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2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2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2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2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2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2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2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2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2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2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2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2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2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2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2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2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2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2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2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2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2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2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2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2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2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2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2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2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2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2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2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2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2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2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2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2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2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2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2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2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2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2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2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2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2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2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2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2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2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2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2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2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2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2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2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2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2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25">
      <c r="B294" s="6"/>
      <c r="C294" s="6"/>
      <c r="D294" s="6"/>
      <c r="E294" s="6"/>
      <c r="F294" s="24"/>
      <c r="G294" s="24"/>
      <c r="H294" s="24"/>
      <c r="I294" s="24"/>
      <c r="J294" s="40"/>
      <c r="K294" s="24"/>
      <c r="L294" s="24"/>
      <c r="M294" s="24"/>
      <c r="N294" s="40"/>
      <c r="O294" s="24"/>
      <c r="P294" s="24"/>
      <c r="Q294" s="24"/>
      <c r="R294" s="24"/>
      <c r="S294" s="24"/>
      <c r="T294" s="24"/>
      <c r="U294" s="24"/>
      <c r="W294" s="44"/>
    </row>
    <row r="295" spans="1:23" ht="15.75" thickBot="1" x14ac:dyDescent="0.3">
      <c r="B295" s="33"/>
      <c r="C295" s="33"/>
      <c r="D295" s="33"/>
      <c r="E295" s="33"/>
      <c r="F295" s="35"/>
      <c r="G295" s="35"/>
      <c r="H295" s="35"/>
      <c r="I295" s="35"/>
      <c r="J295" s="35"/>
      <c r="K295" s="35"/>
      <c r="L295" s="35"/>
      <c r="M295" s="35"/>
      <c r="N295" s="35"/>
      <c r="O295" s="35"/>
      <c r="P295" s="35"/>
      <c r="Q295" s="35"/>
      <c r="R295" s="35"/>
      <c r="S295" s="35"/>
      <c r="T295" s="35"/>
      <c r="U295" s="35"/>
      <c r="W295" s="44"/>
    </row>
    <row r="296" spans="1:23" ht="15.75" thickTop="1" x14ac:dyDescent="0.2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2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2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2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2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2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2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2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2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2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2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2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2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2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2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2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2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2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2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2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2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2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2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2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2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2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2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2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2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2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2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2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2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2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2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2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2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2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2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2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2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2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2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2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2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2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2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2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2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2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2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2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2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2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2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2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2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2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2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2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2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2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2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2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2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2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2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2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2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2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2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2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2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2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2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2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2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2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2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2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2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2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2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2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2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2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2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2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2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2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2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2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2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2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2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2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2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2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2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2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2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2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2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2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2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2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2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2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2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2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2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2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2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2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2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2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2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2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2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2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2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2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2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2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2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2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2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2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2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2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2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2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2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2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2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2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2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2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2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2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2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2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2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2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2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2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2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2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2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2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2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2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2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2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2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2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2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2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2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2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2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2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2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2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2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2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2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2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2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2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2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2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2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2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2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2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2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2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2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2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2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2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2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2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2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2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2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2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2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2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2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2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2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2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2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2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2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2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2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2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2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25">
      <c r="F497" s="24"/>
      <c r="G497" s="24"/>
      <c r="H497" s="24"/>
      <c r="I497" s="24"/>
      <c r="J497" s="40"/>
      <c r="K497" s="24"/>
      <c r="L497" s="24"/>
      <c r="M497" s="24"/>
      <c r="N497" s="40"/>
      <c r="O497" s="24"/>
      <c r="P497" s="24"/>
      <c r="Q497" s="24"/>
      <c r="R497" s="24"/>
      <c r="S497" s="24"/>
      <c r="T497" s="24"/>
      <c r="U497" s="24"/>
      <c r="W497" s="44"/>
    </row>
    <row r="498" spans="6:23" x14ac:dyDescent="0.25">
      <c r="F498" s="24"/>
      <c r="G498" s="24"/>
      <c r="H498" s="24"/>
      <c r="I498" s="24"/>
      <c r="J498" s="40"/>
      <c r="K498" s="24"/>
      <c r="L498" s="24"/>
      <c r="M498" s="24"/>
      <c r="N498" s="40"/>
      <c r="O498" s="24"/>
      <c r="P498" s="24"/>
      <c r="Q498" s="24"/>
      <c r="R498" s="24"/>
      <c r="S498" s="24"/>
      <c r="T498" s="24"/>
      <c r="U498" s="24"/>
      <c r="W498" s="44"/>
    </row>
    <row r="499" spans="6:23" x14ac:dyDescent="0.25">
      <c r="F499" s="24"/>
      <c r="G499" s="24"/>
      <c r="H499" s="24"/>
      <c r="I499" s="24"/>
      <c r="J499" s="40"/>
      <c r="K499" s="24"/>
      <c r="L499" s="24"/>
      <c r="M499" s="24"/>
      <c r="N499" s="40"/>
      <c r="O499" s="24"/>
      <c r="P499" s="24"/>
      <c r="Q499" s="24"/>
      <c r="R499" s="24"/>
      <c r="S499" s="24"/>
      <c r="T499" s="24"/>
      <c r="U499" s="24"/>
      <c r="W499" s="44"/>
    </row>
    <row r="500" spans="6:23" x14ac:dyDescent="0.25">
      <c r="F500" s="24"/>
      <c r="G500" s="24"/>
      <c r="H500" s="24"/>
      <c r="I500" s="24"/>
      <c r="J500" s="40"/>
      <c r="K500" s="24"/>
      <c r="L500" s="24"/>
      <c r="M500" s="24"/>
      <c r="N500" s="40"/>
      <c r="O500" s="24"/>
      <c r="P500" s="24"/>
      <c r="Q500" s="24"/>
      <c r="R500" s="24"/>
      <c r="S500" s="24"/>
      <c r="T500" s="24"/>
      <c r="U500" s="24"/>
      <c r="W500" s="44"/>
    </row>
    <row r="501" spans="6:23" x14ac:dyDescent="0.25">
      <c r="F501" s="24"/>
      <c r="G501" s="24"/>
      <c r="H501" s="24"/>
      <c r="I501" s="24"/>
      <c r="J501" s="40"/>
      <c r="K501" s="24"/>
      <c r="L501" s="24"/>
      <c r="M501" s="24"/>
      <c r="N501" s="40"/>
      <c r="O501" s="24"/>
      <c r="P501" s="24"/>
      <c r="Q501" s="24"/>
      <c r="R501" s="24"/>
      <c r="S501" s="24"/>
      <c r="T501" s="24"/>
      <c r="U501" s="24"/>
      <c r="W501" s="44"/>
    </row>
    <row r="502" spans="6:23" x14ac:dyDescent="0.25">
      <c r="F502" s="24"/>
      <c r="G502" s="24"/>
      <c r="H502" s="24"/>
      <c r="I502" s="24"/>
      <c r="J502" s="40"/>
      <c r="K502" s="24"/>
      <c r="L502" s="24"/>
      <c r="M502" s="24"/>
      <c r="N502" s="40"/>
      <c r="O502" s="24"/>
      <c r="P502" s="24"/>
      <c r="Q502" s="24"/>
      <c r="R502" s="24"/>
      <c r="S502" s="24"/>
      <c r="T502" s="24"/>
      <c r="U502" s="24"/>
      <c r="W502" s="44"/>
    </row>
    <row r="503" spans="6:23" x14ac:dyDescent="0.25">
      <c r="F503" s="24"/>
      <c r="G503" s="24"/>
      <c r="H503" s="24"/>
      <c r="I503" s="24"/>
      <c r="J503" s="40"/>
      <c r="K503" s="24"/>
      <c r="L503" s="24"/>
      <c r="M503" s="24"/>
      <c r="N503" s="40"/>
      <c r="O503" s="24"/>
      <c r="P503" s="24"/>
      <c r="Q503" s="24"/>
      <c r="R503" s="24"/>
      <c r="S503" s="24"/>
      <c r="T503" s="24"/>
      <c r="U503" s="24"/>
      <c r="W503" s="44"/>
    </row>
    <row r="504" spans="6:23" x14ac:dyDescent="0.25">
      <c r="F504" s="24"/>
      <c r="G504" s="24"/>
      <c r="H504" s="24"/>
      <c r="I504" s="24"/>
      <c r="J504" s="40"/>
      <c r="K504" s="24"/>
      <c r="L504" s="24"/>
      <c r="M504" s="24"/>
      <c r="N504" s="40"/>
      <c r="O504" s="24"/>
      <c r="P504" s="24"/>
      <c r="Q504" s="24"/>
      <c r="R504" s="24"/>
      <c r="S504" s="24"/>
      <c r="T504" s="24"/>
      <c r="U504" s="24"/>
      <c r="W504" s="44"/>
    </row>
    <row r="505" spans="6:23" x14ac:dyDescent="0.25">
      <c r="F505" s="24"/>
      <c r="G505" s="24"/>
      <c r="H505" s="24"/>
      <c r="I505" s="24"/>
      <c r="J505" s="40"/>
      <c r="K505" s="24"/>
      <c r="L505" s="24"/>
      <c r="M505" s="24"/>
      <c r="N505" s="40"/>
      <c r="O505" s="24"/>
      <c r="P505" s="24"/>
      <c r="Q505" s="24"/>
      <c r="R505" s="24"/>
      <c r="S505" s="24"/>
      <c r="T505" s="24"/>
      <c r="U505" s="24"/>
      <c r="W505" s="44"/>
    </row>
    <row r="506" spans="6:23" x14ac:dyDescent="0.25">
      <c r="F506" s="24"/>
      <c r="G506" s="24"/>
      <c r="H506" s="24"/>
      <c r="I506" s="24"/>
      <c r="J506" s="40"/>
      <c r="K506" s="24"/>
      <c r="L506" s="24"/>
      <c r="M506" s="24"/>
      <c r="N506" s="40"/>
      <c r="O506" s="24"/>
      <c r="P506" s="24"/>
      <c r="Q506" s="24"/>
      <c r="R506" s="24"/>
      <c r="S506" s="24"/>
      <c r="T506" s="24"/>
      <c r="U506" s="24"/>
      <c r="W506" s="44"/>
    </row>
    <row r="507" spans="6:23" x14ac:dyDescent="0.25">
      <c r="F507" s="24"/>
      <c r="G507" s="24"/>
      <c r="H507" s="24"/>
      <c r="I507" s="24"/>
      <c r="J507" s="40"/>
      <c r="K507" s="24"/>
      <c r="L507" s="24"/>
      <c r="M507" s="24"/>
      <c r="N507" s="40"/>
      <c r="O507" s="24"/>
      <c r="P507" s="24"/>
      <c r="Q507" s="24"/>
      <c r="R507" s="24"/>
      <c r="S507" s="24"/>
      <c r="T507" s="24"/>
      <c r="U507" s="24"/>
      <c r="W507" s="44"/>
    </row>
    <row r="508" spans="6:23" x14ac:dyDescent="0.25">
      <c r="W508" s="44"/>
    </row>
    <row r="509" spans="6:23" x14ac:dyDescent="0.25">
      <c r="W509" s="44"/>
    </row>
    <row r="510" spans="6:23" x14ac:dyDescent="0.25">
      <c r="W510" s="44"/>
    </row>
    <row r="511" spans="6:23" x14ac:dyDescent="0.25">
      <c r="W511" s="44"/>
    </row>
    <row r="512" spans="6:23" x14ac:dyDescent="0.25">
      <c r="W512" s="44"/>
    </row>
    <row r="513" spans="23:23" x14ac:dyDescent="0.25">
      <c r="W513" s="44"/>
    </row>
    <row r="514" spans="23:23" x14ac:dyDescent="0.25">
      <c r="W514" s="44"/>
    </row>
    <row r="515" spans="23:23" x14ac:dyDescent="0.25">
      <c r="W515" s="44"/>
    </row>
    <row r="516" spans="23:23" x14ac:dyDescent="0.25">
      <c r="W516" s="44"/>
    </row>
    <row r="517" spans="23:23" x14ac:dyDescent="0.25">
      <c r="W517" s="44"/>
    </row>
    <row r="518" spans="23:23" x14ac:dyDescent="0.25">
      <c r="W518" s="44"/>
    </row>
    <row r="519" spans="23:23" x14ac:dyDescent="0.25">
      <c r="W519" s="44"/>
    </row>
    <row r="520" spans="23:23" x14ac:dyDescent="0.25">
      <c r="W520" s="44"/>
    </row>
    <row r="521" spans="23:23" x14ac:dyDescent="0.25">
      <c r="W521" s="44"/>
    </row>
    <row r="522" spans="23:23" x14ac:dyDescent="0.25">
      <c r="W522" s="44"/>
    </row>
    <row r="523" spans="23:23" x14ac:dyDescent="0.25">
      <c r="W523" s="44"/>
    </row>
    <row r="524" spans="23:23" x14ac:dyDescent="0.25">
      <c r="W524" s="44"/>
    </row>
    <row r="525" spans="23:23" x14ac:dyDescent="0.25">
      <c r="W525" s="44"/>
    </row>
    <row r="526" spans="23:23" x14ac:dyDescent="0.25">
      <c r="W526" s="44"/>
    </row>
    <row r="527" spans="23:23" x14ac:dyDescent="0.25">
      <c r="W527" s="44"/>
    </row>
    <row r="528" spans="23:23" x14ac:dyDescent="0.25">
      <c r="W528" s="44"/>
    </row>
    <row r="529" spans="23:23" x14ac:dyDescent="0.25">
      <c r="W529" s="44"/>
    </row>
    <row r="530" spans="23:23" x14ac:dyDescent="0.25">
      <c r="W530" s="44"/>
    </row>
    <row r="531" spans="23:23" x14ac:dyDescent="0.25">
      <c r="W531" s="44"/>
    </row>
    <row r="532" spans="23:23" x14ac:dyDescent="0.25">
      <c r="W532" s="44"/>
    </row>
    <row r="533" spans="23:23" x14ac:dyDescent="0.25">
      <c r="W533" s="44"/>
    </row>
    <row r="534" spans="23:23" x14ac:dyDescent="0.25">
      <c r="W534" s="44"/>
    </row>
    <row r="535" spans="23:23" x14ac:dyDescent="0.25">
      <c r="W535" s="44"/>
    </row>
    <row r="536" spans="23:23" x14ac:dyDescent="0.25">
      <c r="W536" s="44"/>
    </row>
    <row r="537" spans="23:23" x14ac:dyDescent="0.25">
      <c r="W537" s="44"/>
    </row>
    <row r="538" spans="23:23" x14ac:dyDescent="0.25">
      <c r="W538" s="44"/>
    </row>
    <row r="539" spans="23:23" x14ac:dyDescent="0.25">
      <c r="W539" s="44"/>
    </row>
    <row r="540" spans="23:23" x14ac:dyDescent="0.25">
      <c r="W540" s="44"/>
    </row>
    <row r="541" spans="23:23" x14ac:dyDescent="0.25">
      <c r="W541" s="44"/>
    </row>
    <row r="542" spans="23:23" x14ac:dyDescent="0.25">
      <c r="W542" s="44"/>
    </row>
    <row r="543" spans="23:23" x14ac:dyDescent="0.25">
      <c r="W543" s="44"/>
    </row>
    <row r="544" spans="23:23" x14ac:dyDescent="0.25">
      <c r="W544" s="44"/>
    </row>
    <row r="545" spans="23:23" x14ac:dyDescent="0.25">
      <c r="W545" s="44"/>
    </row>
    <row r="546" spans="23:23" x14ac:dyDescent="0.25">
      <c r="W546" s="44"/>
    </row>
    <row r="547" spans="23:23" x14ac:dyDescent="0.25">
      <c r="W547" s="44"/>
    </row>
    <row r="548" spans="23:23" x14ac:dyDescent="0.25">
      <c r="W548" s="44"/>
    </row>
    <row r="549" spans="23:23" x14ac:dyDescent="0.25">
      <c r="W549" s="44"/>
    </row>
    <row r="550" spans="23:23" x14ac:dyDescent="0.25">
      <c r="W550" s="44"/>
    </row>
    <row r="551" spans="23:23" x14ac:dyDescent="0.25">
      <c r="W551" s="44"/>
    </row>
    <row r="552" spans="23:23" x14ac:dyDescent="0.25">
      <c r="W552" s="44"/>
    </row>
    <row r="553" spans="23:23" x14ac:dyDescent="0.25">
      <c r="W553" s="44"/>
    </row>
    <row r="554" spans="23:23" x14ac:dyDescent="0.25">
      <c r="W554" s="44"/>
    </row>
    <row r="555" spans="23:23" x14ac:dyDescent="0.25">
      <c r="W555" s="44"/>
    </row>
    <row r="556" spans="23:23" x14ac:dyDescent="0.25">
      <c r="W556" s="44"/>
    </row>
    <row r="557" spans="23:23" x14ac:dyDescent="0.25">
      <c r="W557" s="44"/>
    </row>
    <row r="558" spans="23:23" x14ac:dyDescent="0.25">
      <c r="W558" s="44"/>
    </row>
    <row r="559" spans="23:23" x14ac:dyDescent="0.25">
      <c r="W559" s="44"/>
    </row>
    <row r="560" spans="23:23" x14ac:dyDescent="0.25">
      <c r="W560" s="44"/>
    </row>
    <row r="561" spans="23:23" x14ac:dyDescent="0.25">
      <c r="W561" s="44"/>
    </row>
    <row r="562" spans="23:23" x14ac:dyDescent="0.25">
      <c r="W562" s="44"/>
    </row>
    <row r="563" spans="23:23" x14ac:dyDescent="0.25">
      <c r="W563" s="44"/>
    </row>
    <row r="564" spans="23:23" x14ac:dyDescent="0.25">
      <c r="W564" s="44"/>
    </row>
    <row r="565" spans="23:23" x14ac:dyDescent="0.25">
      <c r="W565" s="44"/>
    </row>
    <row r="566" spans="23:23" x14ac:dyDescent="0.25">
      <c r="W566" s="44"/>
    </row>
    <row r="567" spans="23:23" x14ac:dyDescent="0.25">
      <c r="W567" s="44"/>
    </row>
    <row r="568" spans="23:23" x14ac:dyDescent="0.25">
      <c r="W568" s="44"/>
    </row>
    <row r="569" spans="23:23" x14ac:dyDescent="0.25">
      <c r="W569" s="44"/>
    </row>
    <row r="570" spans="23:23" x14ac:dyDescent="0.25">
      <c r="W570" s="44"/>
    </row>
    <row r="571" spans="23:23" x14ac:dyDescent="0.25">
      <c r="W571" s="44"/>
    </row>
    <row r="572" spans="23:23" x14ac:dyDescent="0.25">
      <c r="W572" s="44"/>
    </row>
    <row r="573" spans="23:23" x14ac:dyDescent="0.25">
      <c r="W573" s="44"/>
    </row>
    <row r="574" spans="23:23" x14ac:dyDescent="0.25">
      <c r="W574" s="44"/>
    </row>
    <row r="575" spans="23:23" x14ac:dyDescent="0.25">
      <c r="W575" s="44"/>
    </row>
    <row r="576" spans="23:23" x14ac:dyDescent="0.25">
      <c r="W576" s="44"/>
    </row>
    <row r="577" spans="23:23" x14ac:dyDescent="0.25">
      <c r="W577" s="44"/>
    </row>
    <row r="578" spans="23:23" x14ac:dyDescent="0.25">
      <c r="W578" s="44"/>
    </row>
    <row r="579" spans="23:23" x14ac:dyDescent="0.25">
      <c r="W579" s="44"/>
    </row>
    <row r="580" spans="23:23" x14ac:dyDescent="0.25">
      <c r="W580" s="44"/>
    </row>
    <row r="581" spans="23:23" x14ac:dyDescent="0.25">
      <c r="W581" s="44"/>
    </row>
    <row r="582" spans="23:23" x14ac:dyDescent="0.25">
      <c r="W582" s="44"/>
    </row>
    <row r="583" spans="23:23" x14ac:dyDescent="0.25">
      <c r="W583" s="44"/>
    </row>
    <row r="584" spans="23:23" x14ac:dyDescent="0.25">
      <c r="W584" s="44"/>
    </row>
    <row r="585" spans="23:23" x14ac:dyDescent="0.25">
      <c r="W585" s="44"/>
    </row>
    <row r="586" spans="23:23" x14ac:dyDescent="0.25">
      <c r="W586" s="44"/>
    </row>
    <row r="587" spans="23:23" x14ac:dyDescent="0.25">
      <c r="W587" s="44"/>
    </row>
    <row r="588" spans="23:23" x14ac:dyDescent="0.25">
      <c r="W588" s="44"/>
    </row>
    <row r="589" spans="23:23" x14ac:dyDescent="0.25">
      <c r="W589" s="44"/>
    </row>
    <row r="590" spans="23:23" x14ac:dyDescent="0.25">
      <c r="W590" s="44"/>
    </row>
    <row r="591" spans="23:23" x14ac:dyDescent="0.25">
      <c r="W591" s="44"/>
    </row>
    <row r="592" spans="23:23" x14ac:dyDescent="0.25">
      <c r="W592" s="44"/>
    </row>
    <row r="593" spans="6:23" x14ac:dyDescent="0.25">
      <c r="W593" s="44"/>
    </row>
    <row r="594" spans="6:23" x14ac:dyDescent="0.25">
      <c r="W594" s="44"/>
    </row>
    <row r="595" spans="6:23" x14ac:dyDescent="0.25">
      <c r="W595" s="44"/>
    </row>
    <row r="596" spans="6:23" x14ac:dyDescent="0.25">
      <c r="W596" s="44"/>
    </row>
    <row r="597" spans="6:23" x14ac:dyDescent="0.25">
      <c r="W597" s="44"/>
    </row>
    <row r="598" spans="6:23" x14ac:dyDescent="0.25">
      <c r="W598" s="44"/>
    </row>
    <row r="599" spans="6:23" x14ac:dyDescent="0.25">
      <c r="W599" s="44"/>
    </row>
    <row r="600" spans="6:23" x14ac:dyDescent="0.25">
      <c r="J600"/>
      <c r="N600"/>
      <c r="W600" s="44"/>
    </row>
    <row r="601" spans="6:23" x14ac:dyDescent="0.25">
      <c r="W601" s="44"/>
    </row>
    <row r="602" spans="6:23" x14ac:dyDescent="0.25">
      <c r="F602" s="50"/>
      <c r="G602" s="48"/>
      <c r="H602" s="48"/>
      <c r="I602" s="48"/>
      <c r="J602" s="48"/>
      <c r="K602" s="48"/>
      <c r="L602" s="48"/>
      <c r="M602" s="48"/>
      <c r="N602" s="48"/>
      <c r="O602" s="48"/>
      <c r="P602" s="48"/>
      <c r="Q602" s="48"/>
      <c r="W602" s="44"/>
    </row>
    <row r="603" spans="6:23" x14ac:dyDescent="0.25">
      <c r="F603" s="50"/>
      <c r="G603" s="49"/>
      <c r="H603" s="49"/>
      <c r="I603" s="49"/>
      <c r="J603" s="49"/>
      <c r="K603" s="49"/>
      <c r="L603" s="49"/>
      <c r="M603" s="49"/>
      <c r="N603" s="49"/>
      <c r="O603" s="49"/>
      <c r="P603" s="49"/>
      <c r="Q603" s="49"/>
      <c r="W603" s="44"/>
    </row>
    <row r="604" spans="6:23" x14ac:dyDescent="0.25">
      <c r="F604" s="50"/>
      <c r="G604" s="49"/>
      <c r="H604" s="49"/>
      <c r="I604" s="49"/>
      <c r="J604" s="49"/>
      <c r="K604" s="49"/>
      <c r="L604" s="49"/>
      <c r="M604" s="49"/>
      <c r="N604" s="49"/>
      <c r="O604" s="49"/>
      <c r="P604" s="49"/>
      <c r="Q604" s="49"/>
      <c r="W604" s="44"/>
    </row>
    <row r="605" spans="6:23" x14ac:dyDescent="0.25">
      <c r="F605" s="50"/>
      <c r="G605" s="49"/>
      <c r="H605" s="49"/>
      <c r="I605" s="49"/>
      <c r="J605" s="49"/>
      <c r="K605" s="49"/>
      <c r="L605" s="49"/>
      <c r="M605" s="49"/>
      <c r="N605" s="49"/>
      <c r="O605" s="49"/>
      <c r="P605" s="49"/>
      <c r="Q605" s="49"/>
      <c r="W605" s="44"/>
    </row>
    <row r="606" spans="6:23" x14ac:dyDescent="0.25">
      <c r="F606" s="50"/>
      <c r="G606" s="49"/>
      <c r="H606" s="49"/>
      <c r="I606" s="49"/>
      <c r="J606" s="49"/>
      <c r="K606" s="49"/>
      <c r="L606" s="49"/>
      <c r="M606" s="49"/>
      <c r="N606" s="49"/>
      <c r="O606" s="49"/>
      <c r="P606" s="49"/>
      <c r="Q606" s="49"/>
      <c r="W606" s="44"/>
    </row>
    <row r="607" spans="6:23" x14ac:dyDescent="0.25">
      <c r="F607" s="50"/>
      <c r="W607" s="44"/>
    </row>
    <row r="608" spans="6:23" x14ac:dyDescent="0.25">
      <c r="F608" s="50"/>
      <c r="W608" s="44"/>
    </row>
    <row r="609" spans="6:23" x14ac:dyDescent="0.25">
      <c r="F609" s="50"/>
      <c r="W609" s="44"/>
    </row>
    <row r="610" spans="6:23" x14ac:dyDescent="0.25">
      <c r="F610" s="50"/>
      <c r="W610" s="44"/>
    </row>
    <row r="611" spans="6:23" x14ac:dyDescent="0.25">
      <c r="F611" s="50"/>
      <c r="W611" s="44"/>
    </row>
    <row r="612" spans="6:23" x14ac:dyDescent="0.25">
      <c r="F612" s="50"/>
      <c r="W612" s="44"/>
    </row>
    <row r="613" spans="6:23" x14ac:dyDescent="0.25">
      <c r="F613" s="50"/>
      <c r="W613" s="44"/>
    </row>
    <row r="614" spans="6:23" x14ac:dyDescent="0.25">
      <c r="F614" s="50"/>
      <c r="W614" s="44"/>
    </row>
    <row r="615" spans="6:23" x14ac:dyDescent="0.25">
      <c r="F615" s="50"/>
      <c r="W615" s="44"/>
    </row>
    <row r="616" spans="6:23" x14ac:dyDescent="0.25">
      <c r="F616" s="50"/>
      <c r="W616" s="44"/>
    </row>
    <row r="617" spans="6:23" x14ac:dyDescent="0.25">
      <c r="F617" s="50"/>
      <c r="W617" s="44"/>
    </row>
    <row r="618" spans="6:23" x14ac:dyDescent="0.25">
      <c r="F618" s="50"/>
      <c r="W618" s="44"/>
    </row>
    <row r="619" spans="6:23" x14ac:dyDescent="0.25">
      <c r="F619" s="50"/>
      <c r="W619" s="44"/>
    </row>
    <row r="620" spans="6:23" x14ac:dyDescent="0.25">
      <c r="F620" s="50"/>
      <c r="W620" s="44"/>
    </row>
    <row r="621" spans="6:23" x14ac:dyDescent="0.25">
      <c r="F621" s="50"/>
      <c r="W621" s="44"/>
    </row>
    <row r="622" spans="6:23" x14ac:dyDescent="0.25">
      <c r="F622" s="50"/>
      <c r="W622" s="44"/>
    </row>
    <row r="623" spans="6:23" x14ac:dyDescent="0.25">
      <c r="F623" s="50"/>
      <c r="W623" s="44"/>
    </row>
    <row r="624" spans="6:23" x14ac:dyDescent="0.25">
      <c r="F624" s="50"/>
      <c r="W624" s="44"/>
    </row>
    <row r="625" spans="6:23" x14ac:dyDescent="0.25">
      <c r="F625" s="50"/>
      <c r="W625" s="44"/>
    </row>
    <row r="626" spans="6:23" x14ac:dyDescent="0.25">
      <c r="F626" s="50"/>
      <c r="W626" s="44"/>
    </row>
    <row r="627" spans="6:23" x14ac:dyDescent="0.25">
      <c r="F627" s="50"/>
      <c r="W627" s="44"/>
    </row>
    <row r="628" spans="6:23" x14ac:dyDescent="0.25">
      <c r="F628" s="50"/>
      <c r="W628" s="44"/>
    </row>
    <row r="629" spans="6:23" x14ac:dyDescent="0.25">
      <c r="F629" s="50"/>
      <c r="W629" s="44"/>
    </row>
    <row r="630" spans="6:23" x14ac:dyDescent="0.25">
      <c r="F630" s="50"/>
      <c r="W630" s="44"/>
    </row>
    <row r="631" spans="6:23" x14ac:dyDescent="0.25">
      <c r="F631" s="50"/>
      <c r="W631" s="44"/>
    </row>
    <row r="632" spans="6:23" x14ac:dyDescent="0.25">
      <c r="F632" s="50"/>
      <c r="W632" s="44"/>
    </row>
    <row r="633" spans="6:23" x14ac:dyDescent="0.25">
      <c r="F633" s="50"/>
      <c r="W633" s="44"/>
    </row>
    <row r="634" spans="6:23" x14ac:dyDescent="0.25">
      <c r="F634" s="50"/>
      <c r="W634" s="44"/>
    </row>
    <row r="635" spans="6:23" x14ac:dyDescent="0.25">
      <c r="F635" s="50"/>
      <c r="W635" s="44"/>
    </row>
    <row r="636" spans="6:23" x14ac:dyDescent="0.25">
      <c r="F636" s="50"/>
      <c r="W636" s="44"/>
    </row>
    <row r="637" spans="6:23" x14ac:dyDescent="0.25">
      <c r="F637" s="50"/>
      <c r="W637" s="44"/>
    </row>
    <row r="638" spans="6:23" x14ac:dyDescent="0.25">
      <c r="F638" s="50"/>
      <c r="W638" s="44"/>
    </row>
    <row r="639" spans="6:23" x14ac:dyDescent="0.25">
      <c r="F639" s="50"/>
      <c r="W639" s="44"/>
    </row>
    <row r="640" spans="6:23" x14ac:dyDescent="0.25">
      <c r="F640" s="50"/>
      <c r="W640" s="44"/>
    </row>
    <row r="641" spans="6:23" x14ac:dyDescent="0.25">
      <c r="F641" s="50"/>
      <c r="W641" s="44"/>
    </row>
    <row r="642" spans="6:23" x14ac:dyDescent="0.25">
      <c r="F642" s="50"/>
      <c r="W642" s="44"/>
    </row>
    <row r="643" spans="6:23" x14ac:dyDescent="0.25">
      <c r="F643" s="50"/>
      <c r="W643" s="44"/>
    </row>
    <row r="644" spans="6:23" x14ac:dyDescent="0.25">
      <c r="F644" s="50"/>
      <c r="W644" s="44"/>
    </row>
    <row r="645" spans="6:23" x14ac:dyDescent="0.25">
      <c r="F645" s="50"/>
      <c r="W645" s="44"/>
    </row>
    <row r="646" spans="6:23" x14ac:dyDescent="0.25">
      <c r="F646" s="50"/>
      <c r="W646" s="44"/>
    </row>
    <row r="647" spans="6:23" x14ac:dyDescent="0.25">
      <c r="F647" s="50"/>
      <c r="W647" s="44"/>
    </row>
    <row r="648" spans="6:23" x14ac:dyDescent="0.25">
      <c r="F648" s="50"/>
      <c r="W648" s="44"/>
    </row>
    <row r="649" spans="6:23" x14ac:dyDescent="0.25">
      <c r="F649" s="50"/>
      <c r="W649" s="44"/>
    </row>
    <row r="650" spans="6:23" x14ac:dyDescent="0.25">
      <c r="F650" s="50"/>
      <c r="W650" s="44"/>
    </row>
    <row r="651" spans="6:23" x14ac:dyDescent="0.25">
      <c r="F651" s="50"/>
      <c r="W651" s="44"/>
    </row>
    <row r="652" spans="6:23" x14ac:dyDescent="0.25">
      <c r="F652" s="50"/>
      <c r="W652" s="44"/>
    </row>
    <row r="653" spans="6:23" x14ac:dyDescent="0.25">
      <c r="F653" s="50"/>
      <c r="W653" s="44"/>
    </row>
    <row r="654" spans="6:23" x14ac:dyDescent="0.25">
      <c r="F654" s="50"/>
      <c r="W654" s="44"/>
    </row>
    <row r="655" spans="6:23" x14ac:dyDescent="0.25">
      <c r="F655" s="50"/>
      <c r="W655" s="44"/>
    </row>
    <row r="656" spans="6:23" x14ac:dyDescent="0.25">
      <c r="F656" s="50"/>
      <c r="W656" s="44"/>
    </row>
    <row r="657" spans="6:23" x14ac:dyDescent="0.25">
      <c r="F657" s="50"/>
      <c r="W657" s="44"/>
    </row>
    <row r="658" spans="6:23" x14ac:dyDescent="0.25">
      <c r="F658" s="50"/>
      <c r="W658" s="44"/>
    </row>
    <row r="659" spans="6:23" x14ac:dyDescent="0.25">
      <c r="F659" s="50"/>
      <c r="W659" s="44"/>
    </row>
    <row r="660" spans="6:23" x14ac:dyDescent="0.25">
      <c r="F660" s="50"/>
      <c r="W660" s="44"/>
    </row>
    <row r="661" spans="6:23" x14ac:dyDescent="0.25">
      <c r="F661" s="50"/>
      <c r="W661" s="44"/>
    </row>
    <row r="662" spans="6:23" x14ac:dyDescent="0.25">
      <c r="F662" s="50"/>
      <c r="W662" s="44"/>
    </row>
    <row r="663" spans="6:23" x14ac:dyDescent="0.25">
      <c r="F663" s="50"/>
      <c r="W663" s="44"/>
    </row>
    <row r="664" spans="6:23" x14ac:dyDescent="0.25">
      <c r="F664" s="50"/>
      <c r="W664" s="44"/>
    </row>
    <row r="665" spans="6:23" x14ac:dyDescent="0.25">
      <c r="F665" s="50"/>
      <c r="W665" s="44"/>
    </row>
    <row r="666" spans="6:23" x14ac:dyDescent="0.25">
      <c r="F666" s="50"/>
      <c r="W666" s="44"/>
    </row>
    <row r="667" spans="6:23" x14ac:dyDescent="0.25">
      <c r="F667" s="50"/>
      <c r="W667" s="44"/>
    </row>
    <row r="668" spans="6:23" x14ac:dyDescent="0.25">
      <c r="F668" s="50"/>
      <c r="W668" s="44"/>
    </row>
    <row r="669" spans="6:23" x14ac:dyDescent="0.25">
      <c r="F669" s="50"/>
      <c r="W669" s="44"/>
    </row>
    <row r="670" spans="6:23" x14ac:dyDescent="0.25">
      <c r="F670" s="50"/>
      <c r="W670" s="44"/>
    </row>
    <row r="671" spans="6:23" x14ac:dyDescent="0.25">
      <c r="F671" s="50"/>
      <c r="W671" s="44"/>
    </row>
    <row r="672" spans="6:23" x14ac:dyDescent="0.25">
      <c r="F672" s="50"/>
      <c r="W672" s="44"/>
    </row>
    <row r="673" spans="6:23" x14ac:dyDescent="0.25">
      <c r="F673" s="50"/>
      <c r="W673" s="44"/>
    </row>
    <row r="674" spans="6:23" x14ac:dyDescent="0.25">
      <c r="F674" s="50"/>
      <c r="W674" s="44"/>
    </row>
    <row r="675" spans="6:23" x14ac:dyDescent="0.25">
      <c r="F675" s="50"/>
      <c r="W675" s="44"/>
    </row>
    <row r="676" spans="6:23" x14ac:dyDescent="0.25">
      <c r="F676" s="50"/>
      <c r="W676" s="44"/>
    </row>
    <row r="677" spans="6:23" x14ac:dyDescent="0.25">
      <c r="F677" s="50"/>
      <c r="W677" s="44"/>
    </row>
    <row r="678" spans="6:23" x14ac:dyDescent="0.25">
      <c r="F678" s="50"/>
      <c r="W678" s="44"/>
    </row>
    <row r="679" spans="6:23" x14ac:dyDescent="0.25">
      <c r="F679" s="50"/>
      <c r="W679" s="44"/>
    </row>
    <row r="680" spans="6:23" x14ac:dyDescent="0.25">
      <c r="F680" s="50"/>
      <c r="W680" s="44"/>
    </row>
    <row r="681" spans="6:23" x14ac:dyDescent="0.25">
      <c r="F681" s="50"/>
      <c r="W681" s="44"/>
    </row>
    <row r="682" spans="6:23" x14ac:dyDescent="0.25">
      <c r="F682" s="50"/>
      <c r="W682" s="44"/>
    </row>
    <row r="683" spans="6:23" x14ac:dyDescent="0.25">
      <c r="F683" s="50"/>
      <c r="W683" s="44"/>
    </row>
    <row r="684" spans="6:23" x14ac:dyDescent="0.25">
      <c r="F684" s="50"/>
      <c r="W684" s="44"/>
    </row>
    <row r="685" spans="6:23" x14ac:dyDescent="0.25">
      <c r="F685" s="50"/>
      <c r="W685" s="44"/>
    </row>
    <row r="686" spans="6:23" x14ac:dyDescent="0.25">
      <c r="F686" s="50"/>
      <c r="W686" s="44"/>
    </row>
    <row r="687" spans="6:23" x14ac:dyDescent="0.25">
      <c r="F687" s="50"/>
      <c r="W687" s="44"/>
    </row>
    <row r="688" spans="6:23" x14ac:dyDescent="0.25">
      <c r="F688" s="50"/>
      <c r="W688" s="44"/>
    </row>
    <row r="689" spans="23:23" x14ac:dyDescent="0.25">
      <c r="W689" s="44"/>
    </row>
    <row r="690" spans="23:23" x14ac:dyDescent="0.25">
      <c r="W690" s="44"/>
    </row>
    <row r="691" spans="23:23" x14ac:dyDescent="0.25">
      <c r="W691" s="44"/>
    </row>
    <row r="692" spans="23:23" x14ac:dyDescent="0.25">
      <c r="W692" s="44"/>
    </row>
    <row r="693" spans="23:23" x14ac:dyDescent="0.25">
      <c r="W693" s="44"/>
    </row>
    <row r="694" spans="23:23" x14ac:dyDescent="0.25">
      <c r="W694" s="44"/>
    </row>
    <row r="695" spans="23:23" x14ac:dyDescent="0.25">
      <c r="W695" s="44"/>
    </row>
    <row r="696" spans="23:23" x14ac:dyDescent="0.25">
      <c r="W696" s="44"/>
    </row>
    <row r="697" spans="23:23" x14ac:dyDescent="0.25">
      <c r="W697" s="44"/>
    </row>
    <row r="698" spans="23:23" x14ac:dyDescent="0.25">
      <c r="W698" s="44"/>
    </row>
    <row r="699" spans="23:23" x14ac:dyDescent="0.25">
      <c r="W699" s="44"/>
    </row>
    <row r="700" spans="23:23" x14ac:dyDescent="0.25">
      <c r="W700" s="44"/>
    </row>
    <row r="701" spans="23:23" x14ac:dyDescent="0.25">
      <c r="W701" s="44"/>
    </row>
    <row r="702" spans="23:23" x14ac:dyDescent="0.25">
      <c r="W702" s="44"/>
    </row>
    <row r="703" spans="23:23" x14ac:dyDescent="0.25">
      <c r="W703" s="44"/>
    </row>
    <row r="704" spans="23:23" x14ac:dyDescent="0.25">
      <c r="W704" s="44"/>
    </row>
    <row r="705" spans="23:23" x14ac:dyDescent="0.25">
      <c r="W705" s="44"/>
    </row>
    <row r="706" spans="23:23" x14ac:dyDescent="0.25">
      <c r="W706" s="44"/>
    </row>
    <row r="707" spans="23:23" x14ac:dyDescent="0.25">
      <c r="W707" s="44"/>
    </row>
    <row r="708" spans="23:23" x14ac:dyDescent="0.25">
      <c r="W708" s="44"/>
    </row>
    <row r="709" spans="23:23" x14ac:dyDescent="0.25">
      <c r="W709" s="44"/>
    </row>
    <row r="710" spans="23:23" x14ac:dyDescent="0.25">
      <c r="W710" s="44"/>
    </row>
    <row r="711" spans="23:23" x14ac:dyDescent="0.25">
      <c r="W711" s="44"/>
    </row>
    <row r="712" spans="23:23" x14ac:dyDescent="0.25">
      <c r="W712" s="44"/>
    </row>
    <row r="713" spans="23:23" x14ac:dyDescent="0.25">
      <c r="W713" s="44"/>
    </row>
    <row r="714" spans="23:23" x14ac:dyDescent="0.25">
      <c r="W714" s="44"/>
    </row>
    <row r="715" spans="23:23" x14ac:dyDescent="0.25">
      <c r="W715" s="44"/>
    </row>
    <row r="716" spans="23:23" x14ac:dyDescent="0.25">
      <c r="W716" s="44"/>
    </row>
    <row r="717" spans="23:23" x14ac:dyDescent="0.25">
      <c r="W717" s="44"/>
    </row>
    <row r="718" spans="23:23" x14ac:dyDescent="0.25">
      <c r="W718" s="44"/>
    </row>
    <row r="719" spans="23:23" x14ac:dyDescent="0.25">
      <c r="W719" s="44"/>
    </row>
    <row r="720" spans="23:23" x14ac:dyDescent="0.25">
      <c r="W720" s="44"/>
    </row>
    <row r="721" spans="23:23" x14ac:dyDescent="0.25">
      <c r="W721" s="44"/>
    </row>
    <row r="722" spans="23:23" x14ac:dyDescent="0.25">
      <c r="W722" s="44"/>
    </row>
    <row r="723" spans="23:23" x14ac:dyDescent="0.25">
      <c r="W723" s="44"/>
    </row>
    <row r="724" spans="23:23" x14ac:dyDescent="0.25">
      <c r="W724" s="44"/>
    </row>
    <row r="725" spans="23:23" x14ac:dyDescent="0.25">
      <c r="W725" s="44"/>
    </row>
    <row r="726" spans="23:23" x14ac:dyDescent="0.25">
      <c r="W726" s="44"/>
    </row>
    <row r="727" spans="23:23" x14ac:dyDescent="0.25">
      <c r="W727" s="44"/>
    </row>
    <row r="728" spans="23:23" x14ac:dyDescent="0.25">
      <c r="W728" s="44"/>
    </row>
    <row r="729" spans="23:23" x14ac:dyDescent="0.25">
      <c r="W729" s="44"/>
    </row>
    <row r="730" spans="23:23" x14ac:dyDescent="0.25">
      <c r="W730" s="44"/>
    </row>
    <row r="731" spans="23:23" x14ac:dyDescent="0.25">
      <c r="W731" s="44"/>
    </row>
    <row r="732" spans="23:23" x14ac:dyDescent="0.25">
      <c r="W732" s="44"/>
    </row>
    <row r="733" spans="23:23" x14ac:dyDescent="0.25">
      <c r="W733" s="44"/>
    </row>
    <row r="734" spans="23:23" x14ac:dyDescent="0.25">
      <c r="W734" s="44"/>
    </row>
    <row r="735" spans="23:23" x14ac:dyDescent="0.25">
      <c r="W735" s="44"/>
    </row>
    <row r="736" spans="23:23" x14ac:dyDescent="0.25">
      <c r="W736" s="44"/>
    </row>
    <row r="737" spans="23:23" x14ac:dyDescent="0.25">
      <c r="W737" s="44"/>
    </row>
    <row r="738" spans="23:23" x14ac:dyDescent="0.25">
      <c r="W738" s="44"/>
    </row>
    <row r="739" spans="23:23" x14ac:dyDescent="0.25">
      <c r="W739" s="44"/>
    </row>
    <row r="740" spans="23:23" x14ac:dyDescent="0.25">
      <c r="W740" s="44"/>
    </row>
    <row r="741" spans="23:23" x14ac:dyDescent="0.25">
      <c r="W741" s="44"/>
    </row>
    <row r="742" spans="23:23" x14ac:dyDescent="0.25">
      <c r="W742" s="44"/>
    </row>
    <row r="743" spans="23:23" x14ac:dyDescent="0.25">
      <c r="W743" s="44"/>
    </row>
    <row r="744" spans="23:23" x14ac:dyDescent="0.25">
      <c r="W744" s="44"/>
    </row>
    <row r="745" spans="23:23" x14ac:dyDescent="0.25">
      <c r="W745" s="44"/>
    </row>
    <row r="746" spans="23:23" x14ac:dyDescent="0.25">
      <c r="W746" s="44"/>
    </row>
    <row r="747" spans="23:23" x14ac:dyDescent="0.25">
      <c r="W747" s="44"/>
    </row>
    <row r="748" spans="23:23" x14ac:dyDescent="0.25">
      <c r="W748" s="44"/>
    </row>
    <row r="749" spans="23:23" x14ac:dyDescent="0.25">
      <c r="W749" s="44"/>
    </row>
    <row r="750" spans="23:23" x14ac:dyDescent="0.25">
      <c r="W750" s="44"/>
    </row>
    <row r="751" spans="23:23" x14ac:dyDescent="0.25">
      <c r="W751" s="44"/>
    </row>
    <row r="752" spans="23:23" x14ac:dyDescent="0.25">
      <c r="W752" s="44"/>
    </row>
    <row r="753" spans="23:23" x14ac:dyDescent="0.25">
      <c r="W753" s="44"/>
    </row>
    <row r="754" spans="23:23" x14ac:dyDescent="0.25">
      <c r="W754" s="44"/>
    </row>
    <row r="755" spans="23:23" x14ac:dyDescent="0.25">
      <c r="W755" s="44"/>
    </row>
    <row r="756" spans="23:23" x14ac:dyDescent="0.25">
      <c r="W756" s="44"/>
    </row>
    <row r="757" spans="23:23" x14ac:dyDescent="0.25">
      <c r="W757" s="44"/>
    </row>
    <row r="758" spans="23:23" x14ac:dyDescent="0.25">
      <c r="W758" s="44"/>
    </row>
    <row r="759" spans="23:23" x14ac:dyDescent="0.25">
      <c r="W759" s="44"/>
    </row>
    <row r="760" spans="23:23" x14ac:dyDescent="0.25">
      <c r="W760" s="44"/>
    </row>
    <row r="761" spans="23:23" x14ac:dyDescent="0.25">
      <c r="W761" s="44"/>
    </row>
    <row r="762" spans="23:23" x14ac:dyDescent="0.25">
      <c r="W762" s="44"/>
    </row>
    <row r="763" spans="23:23" x14ac:dyDescent="0.25">
      <c r="W763" s="44"/>
    </row>
    <row r="764" spans="23:23" x14ac:dyDescent="0.25">
      <c r="W764" s="44"/>
    </row>
    <row r="765" spans="23:23" x14ac:dyDescent="0.25">
      <c r="W765" s="44"/>
    </row>
    <row r="766" spans="23:23" x14ac:dyDescent="0.25">
      <c r="W766" s="44"/>
    </row>
    <row r="767" spans="23:23" x14ac:dyDescent="0.25">
      <c r="W767" s="44"/>
    </row>
    <row r="768" spans="23:23" x14ac:dyDescent="0.25">
      <c r="W768" s="44"/>
    </row>
    <row r="769" spans="23:23" x14ac:dyDescent="0.25">
      <c r="W769" s="44"/>
    </row>
    <row r="770" spans="23:23" x14ac:dyDescent="0.25">
      <c r="W770" s="44"/>
    </row>
    <row r="771" spans="23:23" x14ac:dyDescent="0.25">
      <c r="W771" s="44"/>
    </row>
    <row r="772" spans="23:23" x14ac:dyDescent="0.25">
      <c r="W772" s="44"/>
    </row>
    <row r="773" spans="23:23" x14ac:dyDescent="0.25">
      <c r="W773" s="44"/>
    </row>
    <row r="774" spans="23:23" x14ac:dyDescent="0.25">
      <c r="W774" s="44"/>
    </row>
    <row r="775" spans="23:23" x14ac:dyDescent="0.25">
      <c r="W775" s="44"/>
    </row>
    <row r="776" spans="23:23" x14ac:dyDescent="0.25">
      <c r="W776" s="44"/>
    </row>
    <row r="777" spans="23:23" x14ac:dyDescent="0.25">
      <c r="W777" s="44"/>
    </row>
    <row r="778" spans="23:23" x14ac:dyDescent="0.25">
      <c r="W778" s="44"/>
    </row>
    <row r="779" spans="23:23" x14ac:dyDescent="0.25">
      <c r="W779" s="44"/>
    </row>
    <row r="780" spans="23:23" x14ac:dyDescent="0.25">
      <c r="W780" s="44"/>
    </row>
    <row r="781" spans="23:23" x14ac:dyDescent="0.25">
      <c r="W781" s="44"/>
    </row>
    <row r="782" spans="23:23" x14ac:dyDescent="0.25">
      <c r="W782" s="44"/>
    </row>
    <row r="783" spans="23:23" x14ac:dyDescent="0.25">
      <c r="W783" s="44"/>
    </row>
    <row r="784" spans="23:23" x14ac:dyDescent="0.25">
      <c r="W784" s="44"/>
    </row>
    <row r="785" spans="23:23" x14ac:dyDescent="0.25">
      <c r="W785" s="44"/>
    </row>
    <row r="786" spans="23:23" x14ac:dyDescent="0.25">
      <c r="W786" s="44"/>
    </row>
    <row r="787" spans="23:23" x14ac:dyDescent="0.25">
      <c r="W787" s="44"/>
    </row>
    <row r="788" spans="23:23" x14ac:dyDescent="0.25">
      <c r="W788" s="44"/>
    </row>
    <row r="789" spans="23:23" x14ac:dyDescent="0.25">
      <c r="W789" s="44"/>
    </row>
    <row r="790" spans="23:23" x14ac:dyDescent="0.25">
      <c r="W790" s="44"/>
    </row>
    <row r="791" spans="23:23" x14ac:dyDescent="0.25">
      <c r="W791" s="44"/>
    </row>
    <row r="792" spans="23:23" x14ac:dyDescent="0.25">
      <c r="W792" s="44"/>
    </row>
    <row r="793" spans="23:23" x14ac:dyDescent="0.25">
      <c r="W793" s="44"/>
    </row>
    <row r="794" spans="23:23" x14ac:dyDescent="0.25">
      <c r="W794" s="44"/>
    </row>
    <row r="795" spans="23:23" x14ac:dyDescent="0.25">
      <c r="W795" s="44"/>
    </row>
    <row r="796" spans="23:23" x14ac:dyDescent="0.25">
      <c r="W796" s="44"/>
    </row>
    <row r="797" spans="23:23" x14ac:dyDescent="0.25">
      <c r="W797" s="44"/>
    </row>
    <row r="798" spans="23:23" x14ac:dyDescent="0.25">
      <c r="W798" s="44"/>
    </row>
    <row r="799" spans="23:23" x14ac:dyDescent="0.25">
      <c r="W799" s="44"/>
    </row>
    <row r="800" spans="23:23" x14ac:dyDescent="0.25">
      <c r="W800" s="44"/>
    </row>
    <row r="801" spans="23:23" x14ac:dyDescent="0.25">
      <c r="W801" s="44"/>
    </row>
    <row r="802" spans="23:23" x14ac:dyDescent="0.25">
      <c r="W802" s="44"/>
    </row>
    <row r="803" spans="23:23" x14ac:dyDescent="0.25">
      <c r="W803" s="44"/>
    </row>
    <row r="804" spans="23:23" x14ac:dyDescent="0.25">
      <c r="W804" s="44"/>
    </row>
    <row r="805" spans="23:23" x14ac:dyDescent="0.25">
      <c r="W805" s="44"/>
    </row>
    <row r="806" spans="23:23" x14ac:dyDescent="0.25">
      <c r="W806" s="44"/>
    </row>
    <row r="807" spans="23:23" x14ac:dyDescent="0.25">
      <c r="W807" s="44"/>
    </row>
    <row r="808" spans="23:23" x14ac:dyDescent="0.25">
      <c r="W808" s="44"/>
    </row>
    <row r="809" spans="23:23" x14ac:dyDescent="0.25">
      <c r="W809" s="44"/>
    </row>
    <row r="810" spans="23:23" x14ac:dyDescent="0.25">
      <c r="W810" s="44"/>
    </row>
    <row r="811" spans="23:23" x14ac:dyDescent="0.25">
      <c r="W811" s="44"/>
    </row>
    <row r="812" spans="23:23" x14ac:dyDescent="0.25">
      <c r="W812" s="44"/>
    </row>
    <row r="813" spans="23:23" x14ac:dyDescent="0.25">
      <c r="W813" s="44"/>
    </row>
    <row r="814" spans="23:23" x14ac:dyDescent="0.25">
      <c r="W814" s="44"/>
    </row>
    <row r="815" spans="23:23" x14ac:dyDescent="0.25">
      <c r="W815" s="44"/>
    </row>
    <row r="816" spans="23:23" x14ac:dyDescent="0.25">
      <c r="W816" s="44"/>
    </row>
    <row r="817" spans="23:23" x14ac:dyDescent="0.25">
      <c r="W817" s="44"/>
    </row>
    <row r="818" spans="23:23" x14ac:dyDescent="0.25">
      <c r="W818" s="44"/>
    </row>
    <row r="819" spans="23:23" x14ac:dyDescent="0.25">
      <c r="W819" s="44"/>
    </row>
    <row r="820" spans="23:23" x14ac:dyDescent="0.25">
      <c r="W820" s="44"/>
    </row>
    <row r="821" spans="23:23" x14ac:dyDescent="0.25">
      <c r="W821" s="44"/>
    </row>
    <row r="822" spans="23:23" x14ac:dyDescent="0.25">
      <c r="W822" s="44"/>
    </row>
    <row r="823" spans="23:23" x14ac:dyDescent="0.25">
      <c r="W823" s="44"/>
    </row>
    <row r="824" spans="23:23" x14ac:dyDescent="0.25">
      <c r="W824" s="44"/>
    </row>
    <row r="825" spans="23:23" x14ac:dyDescent="0.25">
      <c r="W825" s="44"/>
    </row>
    <row r="826" spans="23:23" x14ac:dyDescent="0.25">
      <c r="W826" s="44"/>
    </row>
    <row r="827" spans="23:23" x14ac:dyDescent="0.25">
      <c r="W827" s="44"/>
    </row>
    <row r="828" spans="23:23" x14ac:dyDescent="0.25">
      <c r="W828" s="44"/>
    </row>
    <row r="829" spans="23:23" x14ac:dyDescent="0.25">
      <c r="W829" s="44"/>
    </row>
    <row r="830" spans="23:23" x14ac:dyDescent="0.25">
      <c r="W830" s="44"/>
    </row>
    <row r="831" spans="23:23" x14ac:dyDescent="0.2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08"/>
  <sheetViews>
    <sheetView tabSelected="1" workbookViewId="0">
      <pane xSplit="3" ySplit="10" topLeftCell="D58" activePane="bottomRight" state="frozen"/>
      <selection pane="topRight" activeCell="D1" sqref="D1"/>
      <selection pane="bottomLeft" activeCell="A9" sqref="A9"/>
      <selection pane="bottomRight" activeCell="D61" sqref="D61"/>
    </sheetView>
  </sheetViews>
  <sheetFormatPr defaultRowHeight="15" x14ac:dyDescent="0.25"/>
  <cols>
    <col min="1" max="1" width="4.140625" customWidth="1"/>
    <col min="3" max="3" width="52.85546875" bestFit="1" customWidth="1"/>
    <col min="4" max="4" width="9.42578125" customWidth="1"/>
    <col min="5" max="5" width="13.28515625" customWidth="1"/>
    <col min="6" max="6" width="2.42578125" customWidth="1"/>
    <col min="7" max="7" width="17.140625" bestFit="1" customWidth="1"/>
    <col min="8" max="8" width="15.5703125" style="25" customWidth="1"/>
    <col min="9" max="10" width="18.140625" bestFit="1" customWidth="1"/>
    <col min="11" max="11" width="2.42578125" style="28" customWidth="1"/>
    <col min="12" max="12" width="13.7109375" customWidth="1"/>
    <col min="13" max="13" width="15.28515625" bestFit="1" customWidth="1"/>
    <col min="14" max="14" width="13.5703125" bestFit="1" customWidth="1"/>
    <col min="15" max="15" width="2.85546875" customWidth="1"/>
    <col min="16" max="16" width="12" bestFit="1" customWidth="1"/>
    <col min="17" max="17" width="15.42578125" customWidth="1"/>
    <col min="18" max="18" width="11.7109375" bestFit="1" customWidth="1"/>
    <col min="19" max="19" width="2.85546875" customWidth="1"/>
    <col min="20" max="20" width="15.42578125" customWidth="1"/>
    <col min="21" max="21" width="12" bestFit="1" customWidth="1"/>
    <col min="22" max="22" width="13.85546875" customWidth="1"/>
    <col min="23" max="23" width="2.85546875" customWidth="1"/>
    <col min="24" max="24" width="11.7109375" bestFit="1" customWidth="1"/>
    <col min="25" max="25" width="13.5703125" bestFit="1" customWidth="1"/>
    <col min="26" max="26" width="10.7109375" bestFit="1" customWidth="1"/>
    <col min="27" max="27" width="2.7109375" customWidth="1"/>
    <col min="28" max="28" width="10.7109375" bestFit="1" customWidth="1"/>
    <col min="29" max="29" width="12" bestFit="1" customWidth="1"/>
    <col min="30" max="30" width="9.7109375" bestFit="1" customWidth="1"/>
    <col min="31" max="31" width="2.5703125" customWidth="1"/>
    <col min="32" max="32" width="11.7109375" bestFit="1" customWidth="1"/>
    <col min="33" max="33" width="13.5703125" bestFit="1" customWidth="1"/>
    <col min="34" max="34" width="9.7109375" bestFit="1" customWidth="1"/>
    <col min="35" max="35" width="2.28515625" customWidth="1"/>
    <col min="36" max="36" width="13.28515625" bestFit="1" customWidth="1"/>
    <col min="37" max="37" width="13.5703125" bestFit="1" customWidth="1"/>
    <col min="38" max="38" width="9.7109375" bestFit="1" customWidth="1"/>
    <col min="39" max="39" width="2.42578125" customWidth="1"/>
    <col min="40" max="40" width="11.7109375" bestFit="1" customWidth="1"/>
    <col min="41" max="41" width="13.5703125" bestFit="1" customWidth="1"/>
    <col min="42" max="42" width="9.7109375" bestFit="1" customWidth="1"/>
    <col min="43" max="43" width="2.7109375" customWidth="1"/>
    <col min="44" max="44" width="11.7109375" bestFit="1" customWidth="1"/>
    <col min="45" max="45" width="12.5703125" bestFit="1" customWidth="1"/>
    <col min="47" max="47" width="2.85546875" customWidth="1"/>
    <col min="48" max="48" width="11.140625" bestFit="1" customWidth="1"/>
    <col min="49" max="49" width="12" bestFit="1" customWidth="1"/>
    <col min="50" max="50" width="12.5703125" bestFit="1" customWidth="1"/>
    <col min="51" max="51" width="2.85546875" customWidth="1"/>
    <col min="55" max="55" width="2.42578125" customWidth="1"/>
    <col min="57" max="57" width="10.5703125" bestFit="1" customWidth="1"/>
  </cols>
  <sheetData>
    <row r="1" spans="1:58" x14ac:dyDescent="0.25">
      <c r="D1">
        <v>1</v>
      </c>
      <c r="E1">
        <v>2</v>
      </c>
      <c r="K1"/>
    </row>
    <row r="2" spans="1:58" x14ac:dyDescent="0.25">
      <c r="K2"/>
    </row>
    <row r="3" spans="1:58" x14ac:dyDescent="0.25">
      <c r="K3"/>
      <c r="L3" s="16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2" t="s">
        <v>306</v>
      </c>
      <c r="E9" s="162"/>
      <c r="F9" s="78"/>
      <c r="G9" s="162" t="s">
        <v>339</v>
      </c>
      <c r="H9" s="162"/>
      <c r="I9" s="162"/>
      <c r="J9" s="162"/>
      <c r="L9" s="162" t="s">
        <v>340</v>
      </c>
      <c r="M9" s="162"/>
      <c r="N9" s="162"/>
      <c r="P9" s="162" t="s">
        <v>341</v>
      </c>
      <c r="Q9" s="162"/>
      <c r="R9" s="162"/>
      <c r="T9" s="162" t="s">
        <v>342</v>
      </c>
      <c r="U9" s="162"/>
      <c r="V9" s="162"/>
      <c r="X9" s="162" t="s">
        <v>343</v>
      </c>
      <c r="Y9" s="162"/>
      <c r="Z9" s="162"/>
      <c r="AB9" s="162" t="s">
        <v>344</v>
      </c>
      <c r="AC9" s="162"/>
      <c r="AD9" s="162"/>
      <c r="AF9" s="162" t="s">
        <v>345</v>
      </c>
      <c r="AG9" s="162"/>
      <c r="AH9" s="162"/>
      <c r="AJ9" s="162" t="s">
        <v>346</v>
      </c>
      <c r="AK9" s="162"/>
      <c r="AL9" s="162"/>
      <c r="AN9" s="162" t="s">
        <v>347</v>
      </c>
      <c r="AO9" s="162"/>
      <c r="AP9" s="162"/>
      <c r="AR9" s="162" t="s">
        <v>348</v>
      </c>
      <c r="AS9" s="162"/>
      <c r="AT9" s="162"/>
      <c r="AV9" s="162" t="s">
        <v>349</v>
      </c>
      <c r="AW9" s="162"/>
      <c r="AX9" s="162"/>
      <c r="AZ9" s="162" t="s">
        <v>350</v>
      </c>
      <c r="BA9" s="162"/>
      <c r="BB9" s="162"/>
      <c r="BD9" s="162" t="s">
        <v>351</v>
      </c>
      <c r="BE9" s="162"/>
      <c r="BF9" s="162"/>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
        <v>307</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25">
      <c r="C13" s="6" t="s">
        <v>308</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25">
      <c r="C14" s="6" t="s">
        <v>309</v>
      </c>
      <c r="D14" t="s">
        <v>383</v>
      </c>
      <c r="E14">
        <f t="shared" ref="E14:E64"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25">
      <c r="C15" s="6" t="s">
        <v>310</v>
      </c>
      <c r="D15" t="s">
        <v>355</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25">
      <c r="C16" s="6" t="s">
        <v>311</v>
      </c>
      <c r="D16" t="s">
        <v>355</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25">
      <c r="C17" s="6" t="s">
        <v>312</v>
      </c>
      <c r="D17" t="s">
        <v>384</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25">
      <c r="C18" s="6" t="s">
        <v>313</v>
      </c>
      <c r="D18" t="s">
        <v>385</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25">
      <c r="C19" s="6" t="s">
        <v>314</v>
      </c>
      <c r="D19" t="s">
        <v>382</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25">
      <c r="C20" s="6" t="s">
        <v>315</v>
      </c>
      <c r="D20" t="s">
        <v>384</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25">
      <c r="C21" s="6" t="s">
        <v>316</v>
      </c>
      <c r="D21" t="s">
        <v>386</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25">
      <c r="C22" s="6" t="s">
        <v>317</v>
      </c>
      <c r="D22" t="s">
        <v>387</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25">
      <c r="C23" s="6" t="s">
        <v>318</v>
      </c>
      <c r="D23" t="s">
        <v>388</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25">
      <c r="C24" s="6" t="s">
        <v>319</v>
      </c>
      <c r="D24" s="6" t="s">
        <v>326</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25">
      <c r="C25" s="6" t="s">
        <v>320</v>
      </c>
      <c r="D25" s="6" t="s">
        <v>327</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25">
      <c r="C26" s="6" t="s">
        <v>321</v>
      </c>
      <c r="D26" s="6" t="s">
        <v>328</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25">
      <c r="C27" s="6" t="s">
        <v>322</v>
      </c>
      <c r="D27" s="6" t="s">
        <v>329</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25">
      <c r="C28" s="6" t="s">
        <v>323</v>
      </c>
      <c r="D28" s="6" t="s">
        <v>330</v>
      </c>
      <c r="E28">
        <f t="shared" si="4"/>
        <v>17</v>
      </c>
      <c r="F28" s="103"/>
      <c r="G28" s="79">
        <f t="shared" si="0"/>
        <v>3586335.4880683976</v>
      </c>
      <c r="H28" s="81">
        <f t="shared" si="1"/>
        <v>3586335.4880683976</v>
      </c>
      <c r="I28" s="81">
        <f t="shared" si="2"/>
        <v>0</v>
      </c>
      <c r="J28" s="81">
        <f t="shared" si="3"/>
        <v>0</v>
      </c>
      <c r="L28" s="79">
        <v>1347050.5740374937</v>
      </c>
      <c r="P28" s="79">
        <v>403388.93807460426</v>
      </c>
      <c r="T28" s="80">
        <v>27081.461893934735</v>
      </c>
      <c r="X28" s="79">
        <v>425406.22111581214</v>
      </c>
      <c r="AB28" s="79">
        <v>31910.024924672041</v>
      </c>
      <c r="AF28" s="80">
        <v>313580.28246406495</v>
      </c>
      <c r="AJ28" s="79">
        <v>686212.73737168289</v>
      </c>
      <c r="AN28" s="79">
        <v>255097.03350807569</v>
      </c>
      <c r="AR28" s="79">
        <v>96437.834269837171</v>
      </c>
      <c r="AV28" s="79">
        <v>0</v>
      </c>
      <c r="AZ28" s="79">
        <v>0</v>
      </c>
      <c r="BD28" s="79">
        <v>170.38040821966985</v>
      </c>
      <c r="BF28" s="79"/>
    </row>
    <row r="29" spans="3:58" x14ac:dyDescent="0.25">
      <c r="C29" s="6" t="s">
        <v>324</v>
      </c>
      <c r="D29" s="6" t="s">
        <v>331</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25">
      <c r="C30" s="6" t="s">
        <v>325</v>
      </c>
      <c r="D30" s="6" t="s">
        <v>332</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25">
      <c r="C31" s="6" t="s">
        <v>335</v>
      </c>
      <c r="D31" s="6" t="s">
        <v>333</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25">
      <c r="C32" s="6" t="s">
        <v>336</v>
      </c>
      <c r="D32" s="6" t="s">
        <v>334</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25">
      <c r="C33" s="6" t="s">
        <v>337</v>
      </c>
      <c r="D33" s="6" t="s">
        <v>338</v>
      </c>
      <c r="E33">
        <f t="shared" si="4"/>
        <v>22</v>
      </c>
      <c r="F33" s="103"/>
      <c r="G33" s="79">
        <f t="shared" si="0"/>
        <v>1</v>
      </c>
      <c r="H33" s="81">
        <f t="shared" si="1"/>
        <v>0</v>
      </c>
      <c r="I33" s="81">
        <f t="shared" si="2"/>
        <v>0</v>
      </c>
      <c r="J33" s="81">
        <f t="shared" si="3"/>
        <v>1</v>
      </c>
      <c r="K33"/>
      <c r="N33" s="28"/>
      <c r="P33" s="101"/>
      <c r="U33" s="44"/>
      <c r="V33" s="44"/>
      <c r="AX33" s="99">
        <v>1</v>
      </c>
    </row>
    <row r="34" spans="3:58" x14ac:dyDescent="0.25">
      <c r="C34" t="s">
        <v>255</v>
      </c>
      <c r="D34" t="s">
        <v>253</v>
      </c>
      <c r="E34">
        <f t="shared" si="4"/>
        <v>23</v>
      </c>
      <c r="F34" s="103"/>
      <c r="G34" s="79">
        <f t="shared" si="0"/>
        <v>6689755614.9139967</v>
      </c>
      <c r="H34" s="81">
        <f t="shared" si="1"/>
        <v>5664693957.8838396</v>
      </c>
      <c r="I34" s="81">
        <f t="shared" si="2"/>
        <v>0</v>
      </c>
      <c r="J34" s="81">
        <f t="shared" si="3"/>
        <v>1025061657.0301567</v>
      </c>
      <c r="L34" s="44">
        <f>+'Class Allocation'!L64</f>
        <v>2160606184.5046926</v>
      </c>
      <c r="M34" s="44">
        <f>+'Class Allocation'!M64</f>
        <v>0</v>
      </c>
      <c r="N34" s="44">
        <f>+'Class Allocation'!N64</f>
        <v>704301916.85646904</v>
      </c>
      <c r="O34" s="44">
        <f>+'Class Allocation'!O64</f>
        <v>0</v>
      </c>
      <c r="P34" s="44">
        <f>+'Class Allocation'!P64</f>
        <v>597011264.05774164</v>
      </c>
      <c r="Q34" s="44">
        <f>+'Class Allocation'!Q64</f>
        <v>0</v>
      </c>
      <c r="R34" s="44">
        <f>+'Class Allocation'!R64</f>
        <v>159034255.94819126</v>
      </c>
      <c r="S34" s="44">
        <f>+'Class Allocation'!S64</f>
        <v>0</v>
      </c>
      <c r="T34" s="44">
        <f>+'Class Allocation'!T64</f>
        <v>50825825.06075947</v>
      </c>
      <c r="U34" s="44">
        <f>+'Class Allocation'!U64</f>
        <v>0</v>
      </c>
      <c r="V34" s="44">
        <f>+'Class Allocation'!V64</f>
        <v>1465575.0819460913</v>
      </c>
      <c r="W34" s="44">
        <f>+'Class Allocation'!W64</f>
        <v>0</v>
      </c>
      <c r="X34" s="44">
        <f>+'Class Allocation'!X64</f>
        <v>630887201.69137692</v>
      </c>
      <c r="Y34" s="44">
        <f>+'Class Allocation'!Y64</f>
        <v>0</v>
      </c>
      <c r="Z34" s="44">
        <f>+'Class Allocation'!Z64</f>
        <v>11779510.374030918</v>
      </c>
      <c r="AA34" s="44">
        <f>+'Class Allocation'!AA64</f>
        <v>0</v>
      </c>
      <c r="AB34" s="44">
        <f>+'Class Allocation'!AB64</f>
        <v>47199932.523130417</v>
      </c>
      <c r="AC34" s="44">
        <f>+'Class Allocation'!AC64</f>
        <v>0</v>
      </c>
      <c r="AD34" s="44">
        <f>+'Class Allocation'!AD64</f>
        <v>1284667.9243139341</v>
      </c>
      <c r="AE34" s="44">
        <f>+'Class Allocation'!AE64</f>
        <v>0</v>
      </c>
      <c r="AF34" s="44">
        <f>+'Class Allocation'!AF64</f>
        <v>486455793.43971306</v>
      </c>
      <c r="AG34" s="44">
        <f>+'Class Allocation'!AG64</f>
        <v>0</v>
      </c>
      <c r="AH34" s="44">
        <f>+'Class Allocation'!AH64</f>
        <v>1882422.4721226816</v>
      </c>
      <c r="AI34" s="44">
        <f>+'Class Allocation'!AI64</f>
        <v>0</v>
      </c>
      <c r="AJ34" s="44">
        <f>+'Class Allocation'!AJ64</f>
        <v>1130669146.3374071</v>
      </c>
      <c r="AK34" s="44">
        <f>+'Class Allocation'!AK64</f>
        <v>0</v>
      </c>
      <c r="AL34" s="44">
        <f>+'Class Allocation'!AL64</f>
        <v>2769965.9043286163</v>
      </c>
      <c r="AM34" s="44">
        <f>+'Class Allocation'!AM64</f>
        <v>0</v>
      </c>
      <c r="AN34" s="44">
        <f>+'Class Allocation'!AN64</f>
        <v>372178614.45120949</v>
      </c>
      <c r="AO34" s="44">
        <f>+'Class Allocation'!AO64</f>
        <v>0</v>
      </c>
      <c r="AP34" s="44">
        <f>+'Class Allocation'!AP64</f>
        <v>1740655.9808029041</v>
      </c>
      <c r="AQ34" s="44">
        <f>+'Class Allocation'!AQ64</f>
        <v>0</v>
      </c>
      <c r="AR34" s="44">
        <f>+'Class Allocation'!AR64</f>
        <v>150763679.37366343</v>
      </c>
      <c r="AS34" s="44">
        <f>+'Class Allocation'!AS64</f>
        <v>0</v>
      </c>
      <c r="AT34" s="44">
        <f>+'Class Allocation'!AT64</f>
        <v>73672.205150351787</v>
      </c>
      <c r="AU34" s="44">
        <f>+'Class Allocation'!AU64</f>
        <v>0</v>
      </c>
      <c r="AV34" s="44">
        <f>+'Class Allocation'!AV64</f>
        <v>37554937.454650909</v>
      </c>
      <c r="AW34" s="44">
        <f>+'Class Allocation'!AW64</f>
        <v>0</v>
      </c>
      <c r="AX34" s="44">
        <f>+'Class Allocation'!AX64</f>
        <v>140517985.18633363</v>
      </c>
      <c r="AY34" s="44">
        <f>+'Class Allocation'!AY64</f>
        <v>0</v>
      </c>
      <c r="AZ34" s="44">
        <f>+'Class Allocation'!AZ64</f>
        <v>142942.15337459059</v>
      </c>
      <c r="BA34" s="44">
        <f>+'Class Allocation'!BA64</f>
        <v>0</v>
      </c>
      <c r="BB34" s="44">
        <f>+'Class Allocation'!BB64</f>
        <v>1082.2004947039572</v>
      </c>
      <c r="BC34" s="44">
        <f>+'Class Allocation'!BC64</f>
        <v>0</v>
      </c>
      <c r="BD34" s="44">
        <f>+'Class Allocation'!BD64</f>
        <v>398436.83612093393</v>
      </c>
      <c r="BE34" s="44">
        <f>+'Class Allocation'!BE64</f>
        <v>0</v>
      </c>
      <c r="BF34" s="44">
        <f>+'Class Allocation'!BF64</f>
        <v>209946.89597256776</v>
      </c>
    </row>
    <row r="35" spans="3:58" x14ac:dyDescent="0.25">
      <c r="C35" s="6" t="s">
        <v>250</v>
      </c>
      <c r="D35" s="6" t="s">
        <v>362</v>
      </c>
      <c r="E35">
        <f t="shared" si="4"/>
        <v>24</v>
      </c>
      <c r="G35" s="79">
        <f t="shared" ref="G35:G37" si="5">SUM(L35:BF35)</f>
        <v>4076920355.1358967</v>
      </c>
      <c r="H35" s="81">
        <f t="shared" ref="H35:H37" si="6">+L35+P35+T35+X35+AB35+AF35+AJ35+AN35+AR35+AV35+AZ35+BD35</f>
        <v>4076920355.1358967</v>
      </c>
      <c r="I35" s="81">
        <f t="shared" ref="I35:I37" si="7">+M35+Q35+U35+Y35+AC35+AG35+AK35+AO35+AS35+AW35+BA35+BE35</f>
        <v>0</v>
      </c>
      <c r="J35" s="81">
        <f t="shared" ref="J35:J37" si="8">+N35+R35+V35+Z35+AD35+AH35+AL35+AP35+AT35+AX35+BB35+BF35</f>
        <v>0</v>
      </c>
      <c r="L35" s="44">
        <f>'Class Allocation'!L27</f>
        <v>1377081017.0537612</v>
      </c>
      <c r="M35" s="44">
        <f>'Class Allocation'!M27</f>
        <v>0</v>
      </c>
      <c r="N35" s="44">
        <f>'Class Allocation'!N27</f>
        <v>0</v>
      </c>
      <c r="O35" s="44">
        <f>'Class Allocation'!O27</f>
        <v>0</v>
      </c>
      <c r="P35" s="44">
        <f>'Class Allocation'!P27</f>
        <v>413325251.09762764</v>
      </c>
      <c r="Q35" s="44">
        <f>'Class Allocation'!Q27</f>
        <v>0</v>
      </c>
      <c r="R35" s="44">
        <f>'Class Allocation'!R27</f>
        <v>0</v>
      </c>
      <c r="S35" s="44">
        <f>'Class Allocation'!S27</f>
        <v>0</v>
      </c>
      <c r="T35" s="44">
        <f>'Class Allocation'!T27</f>
        <v>34044196.419179745</v>
      </c>
      <c r="U35" s="44">
        <f>'Class Allocation'!U27</f>
        <v>0</v>
      </c>
      <c r="V35" s="44">
        <f>'Class Allocation'!V27</f>
        <v>0</v>
      </c>
      <c r="W35" s="44">
        <f>'Class Allocation'!W27</f>
        <v>0</v>
      </c>
      <c r="X35" s="44">
        <f>'Class Allocation'!X27</f>
        <v>484827034.38065058</v>
      </c>
      <c r="Y35" s="44">
        <f>'Class Allocation'!Y27</f>
        <v>0</v>
      </c>
      <c r="Z35" s="44">
        <f>'Class Allocation'!Z27</f>
        <v>0</v>
      </c>
      <c r="AA35" s="44">
        <f>'Class Allocation'!AA27</f>
        <v>0</v>
      </c>
      <c r="AB35" s="44">
        <f>'Class Allocation'!AB27</f>
        <v>36973163.515586115</v>
      </c>
      <c r="AC35" s="44">
        <f>'Class Allocation'!AC27</f>
        <v>0</v>
      </c>
      <c r="AD35" s="44">
        <f>'Class Allocation'!AD27</f>
        <v>0</v>
      </c>
      <c r="AE35" s="44">
        <f>'Class Allocation'!AE27</f>
        <v>0</v>
      </c>
      <c r="AF35" s="44">
        <f>'Class Allocation'!AF27</f>
        <v>374674547.46863264</v>
      </c>
      <c r="AG35" s="44">
        <f>'Class Allocation'!AG27</f>
        <v>0</v>
      </c>
      <c r="AH35" s="44">
        <f>'Class Allocation'!AH27</f>
        <v>0</v>
      </c>
      <c r="AI35" s="44">
        <f>'Class Allocation'!AI27</f>
        <v>0</v>
      </c>
      <c r="AJ35" s="44">
        <f>'Class Allocation'!AJ27</f>
        <v>897797938.76983094</v>
      </c>
      <c r="AK35" s="44">
        <f>'Class Allocation'!AK27</f>
        <v>0</v>
      </c>
      <c r="AL35" s="44">
        <f>'Class Allocation'!AL27</f>
        <v>0</v>
      </c>
      <c r="AM35" s="44">
        <f>'Class Allocation'!AM27</f>
        <v>0</v>
      </c>
      <c r="AN35" s="44">
        <f>'Class Allocation'!AN27</f>
        <v>317351117.92487544</v>
      </c>
      <c r="AO35" s="44">
        <f>'Class Allocation'!AO27</f>
        <v>0</v>
      </c>
      <c r="AP35" s="44">
        <f>'Class Allocation'!AP27</f>
        <v>0</v>
      </c>
      <c r="AQ35" s="44">
        <f>'Class Allocation'!AQ27</f>
        <v>0</v>
      </c>
      <c r="AR35" s="44">
        <f>'Class Allocation'!AR27</f>
        <v>114512297.04633184</v>
      </c>
      <c r="AS35" s="44">
        <f>'Class Allocation'!AS27</f>
        <v>0</v>
      </c>
      <c r="AT35" s="44">
        <f>'Class Allocation'!AT27</f>
        <v>0</v>
      </c>
      <c r="AU35" s="44">
        <f>'Class Allocation'!AU27</f>
        <v>0</v>
      </c>
      <c r="AV35" s="44">
        <f>'Class Allocation'!AV27</f>
        <v>25916649.131755009</v>
      </c>
      <c r="AW35" s="44">
        <f>'Class Allocation'!AW27</f>
        <v>0</v>
      </c>
      <c r="AX35" s="44">
        <f>'Class Allocation'!AX27</f>
        <v>0</v>
      </c>
      <c r="AY35" s="44">
        <f>'Class Allocation'!AY27</f>
        <v>0</v>
      </c>
      <c r="AZ35" s="44">
        <f>'Class Allocation'!AZ27</f>
        <v>94193.428827770025</v>
      </c>
      <c r="BA35" s="44">
        <f>'Class Allocation'!BA27</f>
        <v>0</v>
      </c>
      <c r="BB35" s="44">
        <f>'Class Allocation'!BB27</f>
        <v>0</v>
      </c>
      <c r="BC35" s="44">
        <f>'Class Allocation'!BC27</f>
        <v>0</v>
      </c>
      <c r="BD35" s="44">
        <f>'Class Allocation'!BD27</f>
        <v>322948.89883806871</v>
      </c>
      <c r="BE35" s="44">
        <f>'Class Allocation'!BE27</f>
        <v>0</v>
      </c>
      <c r="BF35" s="44">
        <f>'Class Allocation'!BF27</f>
        <v>0</v>
      </c>
    </row>
    <row r="36" spans="3:58" x14ac:dyDescent="0.25">
      <c r="C36" s="6" t="s">
        <v>257</v>
      </c>
      <c r="D36" s="6" t="s">
        <v>363</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25">
      <c r="C37" s="6" t="s">
        <v>258</v>
      </c>
      <c r="D37" s="6" t="s">
        <v>254</v>
      </c>
      <c r="E37">
        <f t="shared" si="4"/>
        <v>26</v>
      </c>
      <c r="G37" s="79">
        <f t="shared" si="5"/>
        <v>1731597011.3957977</v>
      </c>
      <c r="H37" s="81">
        <f t="shared" si="6"/>
        <v>706535354.36564076</v>
      </c>
      <c r="I37" s="81">
        <f t="shared" si="7"/>
        <v>0</v>
      </c>
      <c r="J37" s="81">
        <f t="shared" si="8"/>
        <v>1025061657.0301567</v>
      </c>
      <c r="L37" s="44">
        <f>'Class Allocation'!L62</f>
        <v>408699614.28422576</v>
      </c>
      <c r="M37" s="44">
        <f>'Class Allocation'!M62</f>
        <v>0</v>
      </c>
      <c r="N37" s="44">
        <f>'Class Allocation'!N62</f>
        <v>704301916.85646904</v>
      </c>
      <c r="O37" s="44">
        <f>'Class Allocation'!O62</f>
        <v>0</v>
      </c>
      <c r="P37" s="44">
        <f>'Class Allocation'!P62</f>
        <v>88791385.296337187</v>
      </c>
      <c r="Q37" s="44">
        <f>'Class Allocation'!Q62</f>
        <v>0</v>
      </c>
      <c r="R37" s="44">
        <f>'Class Allocation'!R62</f>
        <v>159034255.94819126</v>
      </c>
      <c r="S37" s="44">
        <f>'Class Allocation'!S62</f>
        <v>0</v>
      </c>
      <c r="T37" s="44">
        <f>'Class Allocation'!T62</f>
        <v>7620535.1446094802</v>
      </c>
      <c r="U37" s="44">
        <f>'Class Allocation'!U62</f>
        <v>0</v>
      </c>
      <c r="V37" s="44">
        <f>'Class Allocation'!V62</f>
        <v>1465575.0819460913</v>
      </c>
      <c r="W37" s="44">
        <f>'Class Allocation'!W62</f>
        <v>0</v>
      </c>
      <c r="X37" s="44">
        <f>'Class Allocation'!X62</f>
        <v>62401412.343260981</v>
      </c>
      <c r="Y37" s="44">
        <f>'Class Allocation'!Y62</f>
        <v>0</v>
      </c>
      <c r="Z37" s="44">
        <f>'Class Allocation'!Z62</f>
        <v>11779510.374030918</v>
      </c>
      <c r="AA37" s="44">
        <f>'Class Allocation'!AA62</f>
        <v>0</v>
      </c>
      <c r="AB37" s="44">
        <f>'Class Allocation'!AB62</f>
        <v>3647743.7898027021</v>
      </c>
      <c r="AC37" s="44">
        <f>'Class Allocation'!AC62</f>
        <v>0</v>
      </c>
      <c r="AD37" s="44">
        <f>'Class Allocation'!AD62</f>
        <v>1284667.9243139341</v>
      </c>
      <c r="AE37" s="44">
        <f>'Class Allocation'!AE62</f>
        <v>0</v>
      </c>
      <c r="AF37" s="44">
        <f>'Class Allocation'!AF62</f>
        <v>47121402.761134803</v>
      </c>
      <c r="AG37" s="44">
        <f>'Class Allocation'!AG62</f>
        <v>0</v>
      </c>
      <c r="AH37" s="44">
        <f>'Class Allocation'!AH62</f>
        <v>1882422.4721226816</v>
      </c>
      <c r="AI37" s="44">
        <f>'Class Allocation'!AI62</f>
        <v>0</v>
      </c>
      <c r="AJ37" s="44">
        <f>'Class Allocation'!AJ62</f>
        <v>83061864.465877503</v>
      </c>
      <c r="AK37" s="44">
        <f>'Class Allocation'!AK62</f>
        <v>0</v>
      </c>
      <c r="AL37" s="44">
        <f>'Class Allocation'!AL62</f>
        <v>2769965.9043286163</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5136570.5077170413</v>
      </c>
      <c r="AW37" s="44">
        <f>'Class Allocation'!AW62</f>
        <v>0</v>
      </c>
      <c r="AX37" s="44">
        <f>'Class Allocation'!AX62</f>
        <v>140517985.18633363</v>
      </c>
      <c r="AY37" s="44">
        <f>'Class Allocation'!AY62</f>
        <v>0</v>
      </c>
      <c r="AZ37" s="44">
        <f>'Class Allocation'!AZ62</f>
        <v>21515.299659951565</v>
      </c>
      <c r="BA37" s="44">
        <f>'Class Allocation'!BA62</f>
        <v>0</v>
      </c>
      <c r="BB37" s="44">
        <f>'Class Allocation'!BB62</f>
        <v>1082.2004947039572</v>
      </c>
      <c r="BC37" s="44">
        <f>'Class Allocation'!BC62</f>
        <v>0</v>
      </c>
      <c r="BD37" s="44">
        <f>'Class Allocation'!BD62</f>
        <v>33310.473015260999</v>
      </c>
      <c r="BE37" s="44">
        <f>'Class Allocation'!BE62</f>
        <v>0</v>
      </c>
      <c r="BF37" s="44">
        <f>'Class Allocation'!BF62</f>
        <v>209946.89597256776</v>
      </c>
    </row>
    <row r="38" spans="3:58" x14ac:dyDescent="0.25">
      <c r="C38" s="6" t="s">
        <v>37</v>
      </c>
      <c r="D38" s="6" t="s">
        <v>260</v>
      </c>
      <c r="E38">
        <f t="shared" si="4"/>
        <v>27</v>
      </c>
      <c r="G38" s="79">
        <f t="shared" ref="G38" si="9">SUM(L38:BF38)</f>
        <v>6970753238.6232023</v>
      </c>
      <c r="H38" s="81">
        <f t="shared" ref="H38" si="10">+L38+P38+T38+X38+AB38+AF38+AJ38+AN38+AR38+AV38+AZ38+BD38</f>
        <v>5902626291.9317865</v>
      </c>
      <c r="I38" s="81">
        <f t="shared" ref="I38" si="11">+M38+Q38+U38+Y38+AC38+AG38+AK38+AO38+AS38+AW38+BA38+BE38</f>
        <v>0</v>
      </c>
      <c r="J38" s="81">
        <f t="shared" ref="J38" si="12">+N38+R38+V38+Z38+AD38+AH38+AL38+AP38+AT38+AX38+BB38+BF38</f>
        <v>1068126946.6914139</v>
      </c>
      <c r="L38" s="44">
        <f>'Class Allocation'!L76</f>
        <v>2251354762.2495427</v>
      </c>
      <c r="M38" s="44">
        <f>'Class Allocation'!M76</f>
        <v>0</v>
      </c>
      <c r="N38" s="44">
        <f>'Class Allocation'!N76</f>
        <v>733891323.35741901</v>
      </c>
      <c r="O38" s="44">
        <f>'Class Allocation'!O76</f>
        <v>0</v>
      </c>
      <c r="P38" s="44">
        <f>'Class Allocation'!P76</f>
        <v>622087193.12536025</v>
      </c>
      <c r="Q38" s="44">
        <f>'Class Allocation'!Q76</f>
        <v>0</v>
      </c>
      <c r="R38" s="44">
        <f>'Class Allocation'!R76</f>
        <v>165715665.0629504</v>
      </c>
      <c r="S38" s="44">
        <f>'Class Allocation'!S76</f>
        <v>0</v>
      </c>
      <c r="T38" s="44">
        <f>'Class Allocation'!T76</f>
        <v>52960561.651939169</v>
      </c>
      <c r="U38" s="44">
        <f>'Class Allocation'!U76</f>
        <v>0</v>
      </c>
      <c r="V38" s="44">
        <f>'Class Allocation'!V76</f>
        <v>1527147.3932226533</v>
      </c>
      <c r="W38" s="44">
        <f>'Class Allocation'!W76</f>
        <v>0</v>
      </c>
      <c r="X38" s="44">
        <f>'Class Allocation'!X76</f>
        <v>657387130.73492527</v>
      </c>
      <c r="Y38" s="44">
        <f>'Class Allocation'!Y76</f>
        <v>0</v>
      </c>
      <c r="Z38" s="44">
        <f>'Class Allocation'!Z76</f>
        <v>12274395.752726246</v>
      </c>
      <c r="AA38" s="44">
        <f>'Class Allocation'!AA76</f>
        <v>0</v>
      </c>
      <c r="AB38" s="44">
        <f>'Class Allocation'!AB76</f>
        <v>49182508.6473184</v>
      </c>
      <c r="AC38" s="44">
        <f>'Class Allocation'!AC76</f>
        <v>0</v>
      </c>
      <c r="AD38" s="44">
        <f>'Class Allocation'!AD76</f>
        <v>1338639.8936093168</v>
      </c>
      <c r="AE38" s="44">
        <f>'Class Allocation'!AE76</f>
        <v>0</v>
      </c>
      <c r="AF38" s="44">
        <f>'Class Allocation'!AF76</f>
        <v>506888983.38978249</v>
      </c>
      <c r="AG38" s="44">
        <f>'Class Allocation'!AG76</f>
        <v>0</v>
      </c>
      <c r="AH38" s="44">
        <f>'Class Allocation'!AH76</f>
        <v>1961507.5383436675</v>
      </c>
      <c r="AI38" s="44">
        <f>'Class Allocation'!AI76</f>
        <v>0</v>
      </c>
      <c r="AJ38" s="44">
        <f>'Class Allocation'!AJ76</f>
        <v>1178162058.5615044</v>
      </c>
      <c r="AK38" s="44">
        <f>'Class Allocation'!AK76</f>
        <v>0</v>
      </c>
      <c r="AL38" s="44">
        <f>'Class Allocation'!AL76</f>
        <v>2886338.7909775311</v>
      </c>
      <c r="AM38" s="44">
        <f>'Class Allocation'!AM76</f>
        <v>0</v>
      </c>
      <c r="AN38" s="44">
        <f>'Class Allocation'!AN76</f>
        <v>387811352.04805046</v>
      </c>
      <c r="AO38" s="44">
        <f>'Class Allocation'!AO76</f>
        <v>0</v>
      </c>
      <c r="AP38" s="44">
        <f>'Class Allocation'!AP76</f>
        <v>1813785.097963582</v>
      </c>
      <c r="AQ38" s="44">
        <f>'Class Allocation'!AQ76</f>
        <v>0</v>
      </c>
      <c r="AR38" s="44">
        <f>'Class Allocation'!AR76</f>
        <v>157095320.82878989</v>
      </c>
      <c r="AS38" s="44">
        <f>'Class Allocation'!AS76</f>
        <v>0</v>
      </c>
      <c r="AT38" s="44">
        <f>'Class Allocation'!AT76</f>
        <v>76767.35053309449</v>
      </c>
      <c r="AU38" s="44">
        <f>'Class Allocation'!AU76</f>
        <v>0</v>
      </c>
      <c r="AV38" s="44">
        <f>'Class Allocation'!AV76</f>
        <v>39132301.342034914</v>
      </c>
      <c r="AW38" s="44">
        <f>'Class Allocation'!AW76</f>
        <v>0</v>
      </c>
      <c r="AX38" s="44">
        <f>'Class Allocation'!AX76</f>
        <v>146421481.52059141</v>
      </c>
      <c r="AY38" s="44">
        <f>'Class Allocation'!AY76</f>
        <v>0</v>
      </c>
      <c r="AZ38" s="44">
        <f>'Class Allocation'!AZ76</f>
        <v>148945.77215939364</v>
      </c>
      <c r="BA38" s="44">
        <f>'Class Allocation'!BA76</f>
        <v>0</v>
      </c>
      <c r="BB38" s="44">
        <f>'Class Allocation'!BB76</f>
        <v>1127.6663234727441</v>
      </c>
      <c r="BC38" s="44">
        <f>'Class Allocation'!BC76</f>
        <v>0</v>
      </c>
      <c r="BD38" s="44">
        <f>'Class Allocation'!BD76</f>
        <v>415173.58037869731</v>
      </c>
      <c r="BE38" s="44">
        <f>'Class Allocation'!BE76</f>
        <v>0</v>
      </c>
      <c r="BF38" s="44">
        <f>'Class Allocation'!BF76</f>
        <v>218767.26675371238</v>
      </c>
    </row>
    <row r="39" spans="3:58" x14ac:dyDescent="0.25">
      <c r="C39" t="s">
        <v>262</v>
      </c>
      <c r="D39" s="6" t="s">
        <v>263</v>
      </c>
      <c r="E39">
        <f t="shared" si="4"/>
        <v>28</v>
      </c>
      <c r="G39" s="79">
        <f t="shared" ref="G39" si="13">SUM(L39:BF39)</f>
        <v>918042685.90230596</v>
      </c>
      <c r="H39" s="81">
        <f t="shared" ref="H39" si="14">+L39+P39+T39+X39+AB39+AF39+AJ39+AN39+AR39+AV39+AZ39+BD39</f>
        <v>333624371.62454963</v>
      </c>
      <c r="I39" s="81">
        <f t="shared" ref="I39" si="15">+M39+Q39+U39+Y39+AC39+AG39+AK39+AO39+AS39+AW39+BA39+BE39</f>
        <v>0</v>
      </c>
      <c r="J39" s="81">
        <f t="shared" ref="J39" si="16">+N39+R39+V39+Z39+AD39+AH39+AL39+AP39+AT39+AX39+BB39+BF39</f>
        <v>584418314.27775645</v>
      </c>
      <c r="L39" s="44">
        <f>SUM('Class Allocation'!L38:L50)</f>
        <v>195980015.21534559</v>
      </c>
      <c r="M39" s="44">
        <f>SUM('Class Allocation'!M38:M50)</f>
        <v>0</v>
      </c>
      <c r="N39" s="44">
        <f>SUM('Class Allocation'!N38:N50)</f>
        <v>468329353.48640174</v>
      </c>
      <c r="O39" s="44">
        <f>SUM('Class Allocation'!O38:O50)</f>
        <v>0</v>
      </c>
      <c r="P39" s="44">
        <f>SUM('Class Allocation'!P38:P50)</f>
        <v>43214248.924970016</v>
      </c>
      <c r="Q39" s="44">
        <f>SUM('Class Allocation'!Q38:Q50)</f>
        <v>0</v>
      </c>
      <c r="R39" s="44">
        <f>SUM('Class Allocation'!R38:R50)</f>
        <v>90613908.062794849</v>
      </c>
      <c r="S39" s="44">
        <f>SUM('Class Allocation'!S38:S50)</f>
        <v>0</v>
      </c>
      <c r="T39" s="44">
        <f>SUM('Class Allocation'!T38:T50)</f>
        <v>3756973.1101965704</v>
      </c>
      <c r="U39" s="44">
        <f>SUM('Class Allocation'!U38:U50)</f>
        <v>0</v>
      </c>
      <c r="V39" s="44">
        <f>SUM('Class Allocation'!V38:V50)</f>
        <v>644842.10156412947</v>
      </c>
      <c r="W39" s="44">
        <f>SUM('Class Allocation'!W38:W50)</f>
        <v>0</v>
      </c>
      <c r="X39" s="44">
        <f>SUM('Class Allocation'!X38:X50)</f>
        <v>24187759.70274223</v>
      </c>
      <c r="Y39" s="44">
        <f>SUM('Class Allocation'!Y38:Y50)</f>
        <v>0</v>
      </c>
      <c r="Z39" s="44">
        <f>SUM('Class Allocation'!Z38:Z50)</f>
        <v>3539447.8126179771</v>
      </c>
      <c r="AA39" s="44">
        <f>SUM('Class Allocation'!AA38:AA50)</f>
        <v>0</v>
      </c>
      <c r="AB39" s="44">
        <f>SUM('Class Allocation'!AB38:AB50)</f>
        <v>1902154.5456527662</v>
      </c>
      <c r="AC39" s="44">
        <f>SUM('Class Allocation'!AC38:AC50)</f>
        <v>0</v>
      </c>
      <c r="AD39" s="44">
        <f>SUM('Class Allocation'!AD38:AD50)</f>
        <v>135981.45049587166</v>
      </c>
      <c r="AE39" s="44">
        <f>SUM('Class Allocation'!AE38:AE50)</f>
        <v>0</v>
      </c>
      <c r="AF39" s="44">
        <f>SUM('Class Allocation'!AF38:AF50)</f>
        <v>18694717.015420303</v>
      </c>
      <c r="AG39" s="44">
        <f>SUM('Class Allocation'!AG38:AG50)</f>
        <v>0</v>
      </c>
      <c r="AH39" s="44">
        <f>SUM('Class Allocation'!AH38:AH50)</f>
        <v>485760.32604883634</v>
      </c>
      <c r="AI39" s="44">
        <f>SUM('Class Allocation'!AI38:AI50)</f>
        <v>0</v>
      </c>
      <c r="AJ39" s="44">
        <f>SUM('Class Allocation'!AJ38:AJ50)</f>
        <v>43313486.957566321</v>
      </c>
      <c r="AK39" s="44">
        <f>SUM('Class Allocation'!AK38:AK50)</f>
        <v>0</v>
      </c>
      <c r="AL39" s="44">
        <f>SUM('Class Allocation'!AL38:AL50)</f>
        <v>217727.52478240721</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2547821.0283508752</v>
      </c>
      <c r="AW39" s="44">
        <f>SUM('Class Allocation'!AW38:AW50)</f>
        <v>0</v>
      </c>
      <c r="AX39" s="44">
        <f>SUM('Class Allocation'!AX38:AX50)</f>
        <v>20357050.148010273</v>
      </c>
      <c r="AY39" s="44">
        <f>SUM('Class Allocation'!AY38:AY50)</f>
        <v>0</v>
      </c>
      <c r="AZ39" s="44">
        <f>SUM('Class Allocation'!AZ38:AZ50)</f>
        <v>10671.932337449529</v>
      </c>
      <c r="BA39" s="44">
        <f>SUM('Class Allocation'!BA38:BA50)</f>
        <v>0</v>
      </c>
      <c r="BB39" s="44">
        <f>SUM('Class Allocation'!BB38:BB50)</f>
        <v>483.29930789891665</v>
      </c>
      <c r="BC39" s="44">
        <f>SUM('Class Allocation'!BC38:BC50)</f>
        <v>0</v>
      </c>
      <c r="BD39" s="44">
        <f>SUM('Class Allocation'!BD38:BD50)</f>
        <v>16523.191967513842</v>
      </c>
      <c r="BE39" s="44">
        <f>SUM('Class Allocation'!BE38:BE50)</f>
        <v>0</v>
      </c>
      <c r="BF39" s="44">
        <f>SUM('Class Allocation'!BF38:BF50)</f>
        <v>93760.065732389834</v>
      </c>
    </row>
    <row r="40" spans="3:58" x14ac:dyDescent="0.25">
      <c r="C40" s="6" t="s">
        <v>364</v>
      </c>
      <c r="D40" s="6" t="s">
        <v>366</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25">
      <c r="C41" s="6" t="s">
        <v>365</v>
      </c>
      <c r="D41" s="6" t="s">
        <v>367</v>
      </c>
      <c r="E41">
        <f t="shared" si="4"/>
        <v>30</v>
      </c>
      <c r="G41" s="79">
        <f t="shared" si="17"/>
        <v>717117864.68692124</v>
      </c>
      <c r="H41" s="81">
        <f t="shared" si="18"/>
        <v>292655800.57873273</v>
      </c>
      <c r="I41" s="81">
        <f t="shared" si="19"/>
        <v>0</v>
      </c>
      <c r="J41" s="81">
        <f t="shared" si="20"/>
        <v>424462064.10818863</v>
      </c>
      <c r="L41" s="44">
        <f>SUM('Class Allocation'!L38:L42)</f>
        <v>175342478.86623564</v>
      </c>
      <c r="M41" s="44">
        <f>SUM('Class Allocation'!M38:M42)</f>
        <v>0</v>
      </c>
      <c r="N41" s="44">
        <f>SUM('Class Allocation'!N38:N42)</f>
        <v>340404743.57246929</v>
      </c>
      <c r="O41" s="44">
        <f>SUM('Class Allocation'!O38:O42)</f>
        <v>0</v>
      </c>
      <c r="P41" s="44">
        <f>SUM('Class Allocation'!P38:P42)</f>
        <v>38193690.377245128</v>
      </c>
      <c r="Q41" s="44">
        <f>SUM('Class Allocation'!Q38:Q42)</f>
        <v>0</v>
      </c>
      <c r="R41" s="44">
        <f>SUM('Class Allocation'!R38:R42)</f>
        <v>65862632.58664313</v>
      </c>
      <c r="S41" s="44">
        <f>SUM('Class Allocation'!S38:S42)</f>
        <v>0</v>
      </c>
      <c r="T41" s="44">
        <f>SUM('Class Allocation'!T38:T42)</f>
        <v>3285527.5244608866</v>
      </c>
      <c r="U41" s="44">
        <f>SUM('Class Allocation'!U38:U42)</f>
        <v>0</v>
      </c>
      <c r="V41" s="44">
        <f>SUM('Class Allocation'!V38:V42)</f>
        <v>468702.86603558634</v>
      </c>
      <c r="W41" s="44">
        <f>SUM('Class Allocation'!W38:W42)</f>
        <v>0</v>
      </c>
      <c r="X41" s="44">
        <f>SUM('Class Allocation'!X38:X42)</f>
        <v>20205427.309064668</v>
      </c>
      <c r="Y41" s="44">
        <f>SUM('Class Allocation'!Y38:Y42)</f>
        <v>0</v>
      </c>
      <c r="Z41" s="44">
        <f>SUM('Class Allocation'!Z38:Z42)</f>
        <v>2312511.4980807509</v>
      </c>
      <c r="AA41" s="44">
        <f>SUM('Class Allocation'!AA38:AA42)</f>
        <v>0</v>
      </c>
      <c r="AB41" s="44">
        <f>SUM('Class Allocation'!AB38:AB42)</f>
        <v>1588979.1313925013</v>
      </c>
      <c r="AC41" s="44">
        <f>SUM('Class Allocation'!AC38:AC42)</f>
        <v>0</v>
      </c>
      <c r="AD41" s="44">
        <f>SUM('Class Allocation'!AD38:AD42)</f>
        <v>88843.990488112351</v>
      </c>
      <c r="AE41" s="44">
        <f>SUM('Class Allocation'!AE38:AE42)</f>
        <v>0</v>
      </c>
      <c r="AF41" s="44">
        <f>SUM('Class Allocation'!AF38:AF42)</f>
        <v>15616772.713174611</v>
      </c>
      <c r="AG41" s="44">
        <f>SUM('Class Allocation'!AG38:AG42)</f>
        <v>0</v>
      </c>
      <c r="AH41" s="44">
        <f>SUM('Class Allocation'!AH38:AH42)</f>
        <v>317373.33018296782</v>
      </c>
      <c r="AI41" s="44">
        <f>SUM('Class Allocation'!AI38:AI42)</f>
        <v>0</v>
      </c>
      <c r="AJ41" s="44">
        <f>SUM('Class Allocation'!AJ38:AJ42)</f>
        <v>36182247.673148774</v>
      </c>
      <c r="AK41" s="44">
        <f>SUM('Class Allocation'!AK38:AK42)</f>
        <v>0</v>
      </c>
      <c r="AL41" s="44">
        <f>SUM('Class Allocation'!AL38:AL42)</f>
        <v>142253.09459657295</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2217013.3342951941</v>
      </c>
      <c r="AW41" s="44">
        <f>SUM('Class Allocation'!AW38:AW42)</f>
        <v>0</v>
      </c>
      <c r="AX41" s="44">
        <f>SUM('Class Allocation'!AX38:AX42)</f>
        <v>14796502.469765738</v>
      </c>
      <c r="AY41" s="44">
        <f>SUM('Class Allocation'!AY38:AY42)</f>
        <v>0</v>
      </c>
      <c r="AZ41" s="44">
        <f>SUM('Class Allocation'!AZ38:AZ42)</f>
        <v>9286.2944577139097</v>
      </c>
      <c r="BA41" s="44">
        <f>SUM('Class Allocation'!BA38:BA42)</f>
        <v>0</v>
      </c>
      <c r="BB41" s="44">
        <f>SUM('Class Allocation'!BB38:BB42)</f>
        <v>351.28564064874377</v>
      </c>
      <c r="BC41" s="44">
        <f>SUM('Class Allocation'!BC38:BC42)</f>
        <v>0</v>
      </c>
      <c r="BD41" s="44">
        <f>SUM('Class Allocation'!BD38:BD42)</f>
        <v>14377.355257557665</v>
      </c>
      <c r="BE41" s="44">
        <f>SUM('Class Allocation'!BE38:BE42)</f>
        <v>0</v>
      </c>
      <c r="BF41" s="44">
        <f>SUM('Class Allocation'!BF38:BF42)</f>
        <v>68149.414285856299</v>
      </c>
    </row>
    <row r="42" spans="3:58" x14ac:dyDescent="0.25">
      <c r="C42" s="6" t="s">
        <v>369</v>
      </c>
      <c r="D42" s="6" t="s">
        <v>370</v>
      </c>
      <c r="E42">
        <f t="shared" si="4"/>
        <v>31</v>
      </c>
      <c r="G42" s="79">
        <f t="shared" ref="G42" si="21">SUM(L42:BF42)</f>
        <v>200924821.21538457</v>
      </c>
      <c r="H42" s="81">
        <f t="shared" ref="H42" si="22">+L42+P42+T42+X42+AB42+AF42+AJ42+AN42+AR42+AV42+AZ42+BD42</f>
        <v>40968571.045816936</v>
      </c>
      <c r="I42" s="81">
        <f t="shared" ref="I42" si="23">+M42+Q42+U42+Y42+AC42+AG42+AK42+AO42+AS42+AW42+BA42+BE42</f>
        <v>0</v>
      </c>
      <c r="J42" s="81">
        <f t="shared" ref="J42" si="24">+N42+R42+V42+Z42+AD42+AH42+AL42+AP42+AT42+AX42+BB42+BF42</f>
        <v>159956250.16956764</v>
      </c>
      <c r="L42" s="44">
        <f>SUM('Class Allocation'!L46:L50)</f>
        <v>20637536.349109933</v>
      </c>
      <c r="M42" s="44">
        <f>SUM('Class Allocation'!M46:M50)</f>
        <v>0</v>
      </c>
      <c r="N42" s="44">
        <f>SUM('Class Allocation'!N46:N50)</f>
        <v>127924609.9139324</v>
      </c>
      <c r="O42" s="44">
        <f>SUM('Class Allocation'!O46:O50)</f>
        <v>0</v>
      </c>
      <c r="P42" s="44">
        <f>SUM('Class Allocation'!P46:P50)</f>
        <v>5020558.547724884</v>
      </c>
      <c r="Q42" s="44">
        <f>SUM('Class Allocation'!Q46:Q50)</f>
        <v>0</v>
      </c>
      <c r="R42" s="44">
        <f>SUM('Class Allocation'!R46:R50)</f>
        <v>24751275.476151723</v>
      </c>
      <c r="S42" s="44">
        <f>SUM('Class Allocation'!S46:S50)</f>
        <v>0</v>
      </c>
      <c r="T42" s="44">
        <f>SUM('Class Allocation'!T46:T50)</f>
        <v>471445.58573568414</v>
      </c>
      <c r="U42" s="44">
        <f>SUM('Class Allocation'!U46:U50)</f>
        <v>0</v>
      </c>
      <c r="V42" s="44">
        <f>SUM('Class Allocation'!V46:V50)</f>
        <v>176139.23552854315</v>
      </c>
      <c r="W42" s="44">
        <f>SUM('Class Allocation'!W46:W50)</f>
        <v>0</v>
      </c>
      <c r="X42" s="44">
        <f>SUM('Class Allocation'!X46:X50)</f>
        <v>3982332.3936775639</v>
      </c>
      <c r="Y42" s="44">
        <f>SUM('Class Allocation'!Y46:Y50)</f>
        <v>0</v>
      </c>
      <c r="Z42" s="44">
        <f>SUM('Class Allocation'!Z46:Z50)</f>
        <v>1226936.3145372265</v>
      </c>
      <c r="AA42" s="44">
        <f>SUM('Class Allocation'!AA46:AA50)</f>
        <v>0</v>
      </c>
      <c r="AB42" s="44">
        <f>SUM('Class Allocation'!AB46:AB50)</f>
        <v>313175.41426026489</v>
      </c>
      <c r="AC42" s="44">
        <f>SUM('Class Allocation'!AC46:AC50)</f>
        <v>0</v>
      </c>
      <c r="AD42" s="44">
        <f>SUM('Class Allocation'!AD46:AD50)</f>
        <v>47137.460007759313</v>
      </c>
      <c r="AE42" s="44">
        <f>SUM('Class Allocation'!AE46:AE50)</f>
        <v>0</v>
      </c>
      <c r="AF42" s="44">
        <f>SUM('Class Allocation'!AF46:AF50)</f>
        <v>3077944.3022456928</v>
      </c>
      <c r="AG42" s="44">
        <f>SUM('Class Allocation'!AG46:AG50)</f>
        <v>0</v>
      </c>
      <c r="AH42" s="44">
        <f>SUM('Class Allocation'!AH46:AH50)</f>
        <v>168386.99586586852</v>
      </c>
      <c r="AI42" s="44">
        <f>SUM('Class Allocation'!AI46:AI50)</f>
        <v>0</v>
      </c>
      <c r="AJ42" s="44">
        <f>SUM('Class Allocation'!AJ46:AJ50)</f>
        <v>7131239.2844175445</v>
      </c>
      <c r="AK42" s="44">
        <f>SUM('Class Allocation'!AK46:AK50)</f>
        <v>0</v>
      </c>
      <c r="AL42" s="44">
        <f>SUM('Class Allocation'!AL46:AL50)</f>
        <v>75474.430185834281</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330807.69405568088</v>
      </c>
      <c r="AW42" s="44">
        <f>SUM('Class Allocation'!AW46:AW50)</f>
        <v>0</v>
      </c>
      <c r="AX42" s="44">
        <f>SUM('Class Allocation'!AX46:AX50)</f>
        <v>5560547.6782445321</v>
      </c>
      <c r="AY42" s="44">
        <f>SUM('Class Allocation'!AY46:AY50)</f>
        <v>0</v>
      </c>
      <c r="AZ42" s="44">
        <f>SUM('Class Allocation'!AZ46:AZ50)</f>
        <v>1385.637879735619</v>
      </c>
      <c r="BA42" s="44">
        <f>SUM('Class Allocation'!BA46:BA50)</f>
        <v>0</v>
      </c>
      <c r="BB42" s="44">
        <f>SUM('Class Allocation'!BB46:BB50)</f>
        <v>132.01366725017289</v>
      </c>
      <c r="BC42" s="44">
        <f>SUM('Class Allocation'!BC46:BC50)</f>
        <v>0</v>
      </c>
      <c r="BD42" s="44">
        <f>SUM('Class Allocation'!BD46:BD50)</f>
        <v>2145.8367099561769</v>
      </c>
      <c r="BE42" s="44">
        <f>SUM('Class Allocation'!BE46:BE50)</f>
        <v>0</v>
      </c>
      <c r="BF42" s="44">
        <f>SUM('Class Allocation'!BF46:BF50)</f>
        <v>25610.651446533542</v>
      </c>
    </row>
    <row r="43" spans="3:58" x14ac:dyDescent="0.25">
      <c r="C43" s="6" t="s">
        <v>371</v>
      </c>
      <c r="D43" s="6" t="s">
        <v>372</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25">
      <c r="C44" s="6" t="s">
        <v>312</v>
      </c>
      <c r="D44" s="6" t="s">
        <v>373</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25">
      <c r="C45" s="6" t="s">
        <v>273</v>
      </c>
      <c r="D45" s="6" t="s">
        <v>274</v>
      </c>
      <c r="E45">
        <f t="shared" si="4"/>
        <v>34</v>
      </c>
      <c r="G45" s="79">
        <f t="shared" ref="G45" si="33">SUM(L45:BF45)</f>
        <v>7089457179.4041071</v>
      </c>
      <c r="H45" s="81">
        <f t="shared" ref="H45" si="34">+L45+P45+T45+X45+AB45+AF45+AJ45+AN45+AR45+AV45+AZ45+BD45</f>
        <v>5997660369.5440483</v>
      </c>
      <c r="I45" s="81">
        <f t="shared" ref="I45" si="35">+M45+Q45+U45+Y45+AC45+AG45+AK45+AO45+AS45+AW45+BA45+BE45</f>
        <v>0</v>
      </c>
      <c r="J45" s="81">
        <f t="shared" ref="J45" si="36">+N45+R45+V45+Z45+AD45+AH45+AL45+AP45+AT45+AX45+BB45+BF45</f>
        <v>1091796809.8600578</v>
      </c>
      <c r="L45" s="44">
        <f>'Class Allocation'!L87</f>
        <v>2290342297.8724642</v>
      </c>
      <c r="M45" s="44">
        <f>'Class Allocation'!M87</f>
        <v>0</v>
      </c>
      <c r="N45" s="44">
        <f>'Class Allocation'!N87</f>
        <v>750154471.90762937</v>
      </c>
      <c r="O45" s="44">
        <f>'Class Allocation'!O87</f>
        <v>0</v>
      </c>
      <c r="P45" s="44">
        <f>'Class Allocation'!P87</f>
        <v>632331264.16054082</v>
      </c>
      <c r="Q45" s="44">
        <f>'Class Allocation'!Q87</f>
        <v>0</v>
      </c>
      <c r="R45" s="44">
        <f>'Class Allocation'!R87</f>
        <v>169387950.58022055</v>
      </c>
      <c r="S45" s="44">
        <f>'Class Allocation'!S87</f>
        <v>0</v>
      </c>
      <c r="T45" s="44">
        <f>'Class Allocation'!T87</f>
        <v>53863026.425447159</v>
      </c>
      <c r="U45" s="44">
        <f>'Class Allocation'!U87</f>
        <v>0</v>
      </c>
      <c r="V45" s="44">
        <f>'Class Allocation'!V87</f>
        <v>1560989.2225556741</v>
      </c>
      <c r="W45" s="44">
        <f>'Class Allocation'!W87</f>
        <v>0</v>
      </c>
      <c r="X45" s="44">
        <f>'Class Allocation'!X87</f>
        <v>667378303.68914068</v>
      </c>
      <c r="Y45" s="44">
        <f>'Class Allocation'!Y87</f>
        <v>0</v>
      </c>
      <c r="Z45" s="44">
        <f>'Class Allocation'!Z87</f>
        <v>12546398.316508349</v>
      </c>
      <c r="AA45" s="44">
        <f>'Class Allocation'!AA87</f>
        <v>0</v>
      </c>
      <c r="AB45" s="44">
        <f>'Class Allocation'!AB87</f>
        <v>49926427.750781767</v>
      </c>
      <c r="AC45" s="44">
        <f>'Class Allocation'!AC87</f>
        <v>0</v>
      </c>
      <c r="AD45" s="44">
        <f>'Class Allocation'!AD87</f>
        <v>1368304.366743309</v>
      </c>
      <c r="AE45" s="44">
        <f>'Class Allocation'!AE87</f>
        <v>0</v>
      </c>
      <c r="AF45" s="44">
        <f>'Class Allocation'!AF87</f>
        <v>514585028.98920757</v>
      </c>
      <c r="AG45" s="44">
        <f>'Class Allocation'!AG87</f>
        <v>0</v>
      </c>
      <c r="AH45" s="44">
        <f>'Class Allocation'!AH87</f>
        <v>2004974.8576362606</v>
      </c>
      <c r="AI45" s="44">
        <f>'Class Allocation'!AI87</f>
        <v>0</v>
      </c>
      <c r="AJ45" s="44">
        <f>'Class Allocation'!AJ87</f>
        <v>1195717293.5674362</v>
      </c>
      <c r="AK45" s="44">
        <f>'Class Allocation'!AK87</f>
        <v>0</v>
      </c>
      <c r="AL45" s="44">
        <f>'Class Allocation'!AL87</f>
        <v>2950300.5180479041</v>
      </c>
      <c r="AM45" s="44">
        <f>'Class Allocation'!AM87</f>
        <v>0</v>
      </c>
      <c r="AN45" s="44">
        <f>'Class Allocation'!AN87</f>
        <v>393410637.33597368</v>
      </c>
      <c r="AO45" s="44">
        <f>'Class Allocation'!AO87</f>
        <v>0</v>
      </c>
      <c r="AP45" s="44">
        <f>'Class Allocation'!AP87</f>
        <v>1853978.8644621316</v>
      </c>
      <c r="AQ45" s="44">
        <f>'Class Allocation'!AQ87</f>
        <v>0</v>
      </c>
      <c r="AR45" s="44">
        <f>'Class Allocation'!AR87</f>
        <v>159747600.21606958</v>
      </c>
      <c r="AS45" s="44">
        <f>'Class Allocation'!AS87</f>
        <v>0</v>
      </c>
      <c r="AT45" s="44">
        <f>'Class Allocation'!AT87</f>
        <v>78468.527241131073</v>
      </c>
      <c r="AU45" s="44">
        <f>'Class Allocation'!AU87</f>
        <v>0</v>
      </c>
      <c r="AV45" s="44">
        <f>'Class Allocation'!AV87</f>
        <v>39785846.162649609</v>
      </c>
      <c r="AW45" s="44">
        <f>'Class Allocation'!AW87</f>
        <v>0</v>
      </c>
      <c r="AX45" s="44">
        <f>'Class Allocation'!AX87</f>
        <v>149666204.85921511</v>
      </c>
      <c r="AY45" s="44">
        <f>'Class Allocation'!AY87</f>
        <v>0</v>
      </c>
      <c r="AZ45" s="44">
        <f>'Class Allocation'!AZ87</f>
        <v>151525.04263022309</v>
      </c>
      <c r="BA45" s="44">
        <f>'Class Allocation'!BA87</f>
        <v>0</v>
      </c>
      <c r="BB45" s="44">
        <f>'Class Allocation'!BB87</f>
        <v>1152.6555887086477</v>
      </c>
      <c r="BC45" s="44">
        <f>'Class Allocation'!BC87</f>
        <v>0</v>
      </c>
      <c r="BD45" s="44">
        <f>'Class Allocation'!BD87</f>
        <v>421118.33170806168</v>
      </c>
      <c r="BE45" s="44">
        <f>'Class Allocation'!BE87</f>
        <v>0</v>
      </c>
      <c r="BF45" s="44">
        <f>'Class Allocation'!BF87</f>
        <v>223615.18420947768</v>
      </c>
    </row>
    <row r="46" spans="3:58" x14ac:dyDescent="0.25">
      <c r="C46" t="s">
        <v>276</v>
      </c>
      <c r="D46" t="s">
        <v>292</v>
      </c>
      <c r="E46">
        <f t="shared" si="4"/>
        <v>35</v>
      </c>
      <c r="G46" s="79">
        <f t="shared" ref="G46" si="37">SUM(L46:BF46)</f>
        <v>100294209.5631099</v>
      </c>
      <c r="H46" s="81">
        <f t="shared" ref="H46" si="38">+L46+P46+T46+X46+AB46+AF46+AJ46+AN46+AR46+AV46+AZ46+BD46</f>
        <v>45544031.270892806</v>
      </c>
      <c r="I46" s="81">
        <f t="shared" ref="I46" si="39">+M46+Q46+U46+Y46+AC46+AG46+AK46+AO46+AS46+AW46+BA46+BE46</f>
        <v>22783264.729198322</v>
      </c>
      <c r="J46" s="81">
        <f t="shared" ref="J46" si="40">+N46+R46+V46+Z46+AD46+AH46+AL46+AP46+AT46+AX46+BB46+BF46</f>
        <v>31966913.563018743</v>
      </c>
      <c r="L46" s="44">
        <f>'Class Allocation'!L418</f>
        <v>17525829.972771347</v>
      </c>
      <c r="M46" s="44">
        <f>'Class Allocation'!M418</f>
        <v>7651625.3606428681</v>
      </c>
      <c r="N46" s="44">
        <f>'Class Allocation'!N418</f>
        <v>21409307.073440172</v>
      </c>
      <c r="O46" s="44">
        <f>'Class Allocation'!O418</f>
        <v>0</v>
      </c>
      <c r="P46" s="44">
        <f>'Class Allocation'!P418</f>
        <v>4835503.2419381011</v>
      </c>
      <c r="Q46" s="44">
        <f>'Class Allocation'!Q418</f>
        <v>2282411.2330878628</v>
      </c>
      <c r="R46" s="44">
        <f>'Class Allocation'!R418</f>
        <v>7154419.9802125469</v>
      </c>
      <c r="S46" s="44">
        <f>'Class Allocation'!S418</f>
        <v>0</v>
      </c>
      <c r="T46" s="44">
        <f>'Class Allocation'!T418</f>
        <v>414229.8769903722</v>
      </c>
      <c r="U46" s="44">
        <f>'Class Allocation'!U418</f>
        <v>190779.34538587322</v>
      </c>
      <c r="V46" s="44">
        <f>'Class Allocation'!V418</f>
        <v>201259.03322402044</v>
      </c>
      <c r="W46" s="44">
        <f>'Class Allocation'!W418</f>
        <v>0</v>
      </c>
      <c r="X46" s="44">
        <f>'Class Allocation'!X418</f>
        <v>5008137.4759398885</v>
      </c>
      <c r="Y46" s="44">
        <f>'Class Allocation'!Y418</f>
        <v>2694212.882576671</v>
      </c>
      <c r="Z46" s="44">
        <f>'Class Allocation'!Z418</f>
        <v>1058987.9419279783</v>
      </c>
      <c r="AA46" s="44">
        <f>'Class Allocation'!AA418</f>
        <v>0</v>
      </c>
      <c r="AB46" s="44">
        <f>'Class Allocation'!AB418</f>
        <v>381987.81118284038</v>
      </c>
      <c r="AC46" s="44">
        <f>'Class Allocation'!AC418</f>
        <v>207926.75047579111</v>
      </c>
      <c r="AD46" s="44">
        <f>'Class Allocation'!AD418</f>
        <v>113454.2465199446</v>
      </c>
      <c r="AE46" s="44">
        <f>'Class Allocation'!AE418</f>
        <v>0</v>
      </c>
      <c r="AF46" s="44">
        <f>'Class Allocation'!AF418</f>
        <v>3867901.5848362562</v>
      </c>
      <c r="AG46" s="44">
        <f>'Class Allocation'!AG418</f>
        <v>2097996.6073498935</v>
      </c>
      <c r="AH46" s="44">
        <f>'Class Allocation'!AH418</f>
        <v>501729.02573257807</v>
      </c>
      <c r="AI46" s="44">
        <f>'Class Allocation'!AI418</f>
        <v>0</v>
      </c>
      <c r="AJ46" s="44">
        <f>'Class Allocation'!AJ418</f>
        <v>9134207.3639133945</v>
      </c>
      <c r="AK46" s="44">
        <f>'Class Allocation'!AK418</f>
        <v>5042223.6990379337</v>
      </c>
      <c r="AL46" s="44">
        <f>'Class Allocation'!AL418</f>
        <v>387609.47055987892</v>
      </c>
      <c r="AM46" s="44">
        <f>'Class Allocation'!AM418</f>
        <v>0</v>
      </c>
      <c r="AN46" s="44">
        <f>'Class Allocation'!AN418</f>
        <v>2895405.9610301796</v>
      </c>
      <c r="AO46" s="44">
        <f>'Class Allocation'!AO418</f>
        <v>1795649.830401815</v>
      </c>
      <c r="AP46" s="44">
        <f>'Class Allocation'!AP418</f>
        <v>150362.89946779667</v>
      </c>
      <c r="AQ46" s="44">
        <f>'Class Allocation'!AQ418</f>
        <v>0</v>
      </c>
      <c r="AR46" s="44">
        <f>'Class Allocation'!AR418</f>
        <v>1170758.6498914587</v>
      </c>
      <c r="AS46" s="44">
        <f>'Class Allocation'!AS418</f>
        <v>662985.99860432255</v>
      </c>
      <c r="AT46" s="44">
        <f>'Class Allocation'!AT418</f>
        <v>7034.9410695571405</v>
      </c>
      <c r="AU46" s="44">
        <f>'Class Allocation'!AU418</f>
        <v>0</v>
      </c>
      <c r="AV46" s="44">
        <f>'Class Allocation'!AV418</f>
        <v>305709.85189222731</v>
      </c>
      <c r="AW46" s="44">
        <f>'Class Allocation'!AW418</f>
        <v>155023.84226696935</v>
      </c>
      <c r="AX46" s="44">
        <f>'Class Allocation'!AX418</f>
        <v>971622.55305801099</v>
      </c>
      <c r="AY46" s="44">
        <f>'Class Allocation'!AY418</f>
        <v>0</v>
      </c>
      <c r="AZ46" s="44">
        <f>'Class Allocation'!AZ418</f>
        <v>1168.4580233091733</v>
      </c>
      <c r="BA46" s="44">
        <f>'Class Allocation'!BA418</f>
        <v>560.05568079670411</v>
      </c>
      <c r="BB46" s="44">
        <f>'Class Allocation'!BB418</f>
        <v>42.605172575754892</v>
      </c>
      <c r="BC46" s="44">
        <f>'Class Allocation'!BC418</f>
        <v>0</v>
      </c>
      <c r="BD46" s="44">
        <f>'Class Allocation'!BD418</f>
        <v>3191.0224834395763</v>
      </c>
      <c r="BE46" s="44">
        <f>'Class Allocation'!BE418</f>
        <v>1869.1236875232485</v>
      </c>
      <c r="BF46" s="44">
        <f>'Class Allocation'!BF418</f>
        <v>11083.792633686327</v>
      </c>
    </row>
    <row r="47" spans="3:58" x14ac:dyDescent="0.25">
      <c r="C47" t="s">
        <v>280</v>
      </c>
      <c r="D47" t="s">
        <v>281</v>
      </c>
      <c r="E47">
        <f t="shared" si="4"/>
        <v>36</v>
      </c>
      <c r="G47" s="79">
        <f t="shared" ref="G47" si="41">SUM(L47:BF47)</f>
        <v>18373986.24719847</v>
      </c>
      <c r="H47" s="81">
        <f t="shared" ref="H47" si="42">+L47+P47+T47+X47+AB47+AF47+AJ47+AN47+AR47+AV47+AZ47+BD47</f>
        <v>15855690.873009093</v>
      </c>
      <c r="I47" s="81">
        <f t="shared" ref="I47" si="43">+M47+Q47+U47+Y47+AC47+AG47+AK47+AO47+AS47+AW47+BA47+BE47</f>
        <v>2518295.3741893792</v>
      </c>
      <c r="J47" s="81">
        <f t="shared" ref="J47" si="44">+N47+R47+V47+Z47+AD47+AH47+AL47+AP47+AT47+AX47+BB47+BF47</f>
        <v>0</v>
      </c>
      <c r="L47" s="44">
        <f>SUM('Class Allocation'!L295:L299)</f>
        <v>5355653.0448252</v>
      </c>
      <c r="M47" s="44">
        <f>SUM('Class Allocation'!M295:M299)</f>
        <v>847502.93371376023</v>
      </c>
      <c r="N47" s="44">
        <f>SUM('Class Allocation'!N295:N299)</f>
        <v>0</v>
      </c>
      <c r="O47" s="44">
        <f>SUM('Class Allocation'!O295:O299)</f>
        <v>0</v>
      </c>
      <c r="P47" s="44">
        <f>SUM('Class Allocation'!P295:P299)</f>
        <v>1607477.4193606721</v>
      </c>
      <c r="Q47" s="44">
        <f>SUM('Class Allocation'!Q295:Q299)</f>
        <v>252553.97138874148</v>
      </c>
      <c r="R47" s="44">
        <f>SUM('Class Allocation'!R295:R299)</f>
        <v>0</v>
      </c>
      <c r="S47" s="44">
        <f>SUM('Class Allocation'!S295:S299)</f>
        <v>0</v>
      </c>
      <c r="T47" s="44">
        <f>SUM('Class Allocation'!T295:T299)</f>
        <v>132402.45269018115</v>
      </c>
      <c r="U47" s="44">
        <f>SUM('Class Allocation'!U295:U299)</f>
        <v>21154.786990162323</v>
      </c>
      <c r="V47" s="44">
        <f>SUM('Class Allocation'!V295:V299)</f>
        <v>0</v>
      </c>
      <c r="W47" s="44">
        <f>SUM('Class Allocation'!W295:W299)</f>
        <v>0</v>
      </c>
      <c r="X47" s="44">
        <f>SUM('Class Allocation'!X295:X299)</f>
        <v>1885557.4586668878</v>
      </c>
      <c r="Y47" s="44">
        <f>SUM('Class Allocation'!Y295:Y299)</f>
        <v>297229.0475341648</v>
      </c>
      <c r="Z47" s="44">
        <f>SUM('Class Allocation'!Z295:Z299)</f>
        <v>0</v>
      </c>
      <c r="AA47" s="44">
        <f>SUM('Class Allocation'!AA295:AA299)</f>
        <v>0</v>
      </c>
      <c r="AB47" s="44">
        <f>SUM('Class Allocation'!AB295:AB299)</f>
        <v>143793.59914692532</v>
      </c>
      <c r="AC47" s="44">
        <f>SUM('Class Allocation'!AC295:AC299)</f>
        <v>22948.140932972485</v>
      </c>
      <c r="AD47" s="44">
        <f>SUM('Class Allocation'!AD295:AD299)</f>
        <v>0</v>
      </c>
      <c r="AE47" s="44">
        <f>SUM('Class Allocation'!AE295:AE299)</f>
        <v>0</v>
      </c>
      <c r="AF47" s="44">
        <f>SUM('Class Allocation'!AF295:AF299)</f>
        <v>1457159.6413855348</v>
      </c>
      <c r="AG47" s="44">
        <f>SUM('Class Allocation'!AG295:AG299)</f>
        <v>231784.04456492959</v>
      </c>
      <c r="AH47" s="44">
        <f>SUM('Class Allocation'!AH295:AH299)</f>
        <v>0</v>
      </c>
      <c r="AI47" s="44">
        <f>SUM('Class Allocation'!AI295:AI299)</f>
        <v>0</v>
      </c>
      <c r="AJ47" s="44">
        <f>SUM('Class Allocation'!AJ295:AJ299)</f>
        <v>3491656.7760825632</v>
      </c>
      <c r="AK47" s="44">
        <f>SUM('Class Allocation'!AK295:AK299)</f>
        <v>556492.41762458242</v>
      </c>
      <c r="AL47" s="44">
        <f>SUM('Class Allocation'!AL295:AL299)</f>
        <v>0</v>
      </c>
      <c r="AM47" s="44">
        <f>SUM('Class Allocation'!AM295:AM299)</f>
        <v>0</v>
      </c>
      <c r="AN47" s="44">
        <f>SUM('Class Allocation'!AN295:AN299)</f>
        <v>1234221.1242076014</v>
      </c>
      <c r="AO47" s="44">
        <f>SUM('Class Allocation'!AO295:AO299)</f>
        <v>198145.53828087699</v>
      </c>
      <c r="AP47" s="44">
        <f>SUM('Class Allocation'!AP295:AP299)</f>
        <v>0</v>
      </c>
      <c r="AQ47" s="44">
        <f>SUM('Class Allocation'!AQ295:AQ299)</f>
        <v>0</v>
      </c>
      <c r="AR47" s="44">
        <f>SUM('Class Allocation'!AR295:AR299)</f>
        <v>445353.70450333646</v>
      </c>
      <c r="AS47" s="44">
        <f>SUM('Class Allocation'!AS295:AS299)</f>
        <v>73206.514388235679</v>
      </c>
      <c r="AT47" s="44">
        <f>SUM('Class Allocation'!AT295:AT299)</f>
        <v>0</v>
      </c>
      <c r="AU47" s="44">
        <f>SUM('Class Allocation'!AU295:AU299)</f>
        <v>0</v>
      </c>
      <c r="AV47" s="44">
        <f>SUM('Class Allocation'!AV295:AV299)</f>
        <v>100793.32959734737</v>
      </c>
      <c r="AW47" s="44">
        <f>SUM('Class Allocation'!AW295:AW299)</f>
        <v>17010.310844568499</v>
      </c>
      <c r="AX47" s="44">
        <f>SUM('Class Allocation'!AX295:AX299)</f>
        <v>0</v>
      </c>
      <c r="AY47" s="44">
        <f>SUM('Class Allocation'!AY295:AY299)</f>
        <v>0</v>
      </c>
      <c r="AZ47" s="44">
        <f>SUM('Class Allocation'!AZ295:AZ299)</f>
        <v>366.33089677125207</v>
      </c>
      <c r="BA47" s="44">
        <f>SUM('Class Allocation'!BA295:BA299)</f>
        <v>61.403401768058053</v>
      </c>
      <c r="BB47" s="44">
        <f>SUM('Class Allocation'!BB295:BB299)</f>
        <v>0</v>
      </c>
      <c r="BC47" s="44">
        <f>SUM('Class Allocation'!BC295:BC299)</f>
        <v>0</v>
      </c>
      <c r="BD47" s="44">
        <f>SUM('Class Allocation'!BD295:BD299)</f>
        <v>1255.9916460728646</v>
      </c>
      <c r="BE47" s="44">
        <f>SUM('Class Allocation'!BE295:BE299)</f>
        <v>206.26452461742846</v>
      </c>
      <c r="BF47" s="44">
        <f>SUM('Class Allocation'!BF295:BF299)</f>
        <v>0</v>
      </c>
    </row>
    <row r="48" spans="3:58" x14ac:dyDescent="0.25">
      <c r="C48" t="s">
        <v>284</v>
      </c>
      <c r="D48" t="s">
        <v>285</v>
      </c>
      <c r="E48">
        <f t="shared" si="4"/>
        <v>37</v>
      </c>
      <c r="G48" s="79">
        <f t="shared" ref="G48" si="45">SUM(L48:BF48)</f>
        <v>21340019.527229309</v>
      </c>
      <c r="H48" s="81">
        <f t="shared" ref="H48" si="46">+L48+P48+T48+X48+AB48+AF48+AJ48+AN48+AR48+AV48+AZ48+BD48</f>
        <v>2058618.4309385088</v>
      </c>
      <c r="I48" s="81">
        <f t="shared" ref="I48" si="47">+M48+Q48+U48+Y48+AC48+AG48+AK48+AO48+AS48+AW48+BA48+BE48</f>
        <v>19281401.096290801</v>
      </c>
      <c r="J48" s="81">
        <f t="shared" ref="J48" si="48">+N48+R48+V48+Z48+AD48+AH48+AL48+AP48+AT48+AX48+BB48+BF48</f>
        <v>0</v>
      </c>
      <c r="L48" s="110">
        <f>'Class Allocation'!L308</f>
        <v>695349.45882157772</v>
      </c>
      <c r="M48" s="110">
        <f>'Class Allocation'!M308</f>
        <v>6473114.0022165459</v>
      </c>
      <c r="N48" s="110">
        <f>'Class Allocation'!N308</f>
        <v>0</v>
      </c>
      <c r="O48" s="110">
        <f>'Class Allocation'!O308</f>
        <v>0</v>
      </c>
      <c r="P48" s="110">
        <f>'Class Allocation'!P308</f>
        <v>208706.30421071866</v>
      </c>
      <c r="Q48" s="110">
        <f>'Class Allocation'!Q308</f>
        <v>1931217.4943322237</v>
      </c>
      <c r="R48" s="110">
        <f>'Class Allocation'!R308</f>
        <v>0</v>
      </c>
      <c r="S48" s="110">
        <f>'Class Allocation'!S308</f>
        <v>0</v>
      </c>
      <c r="T48" s="110">
        <f>'Class Allocation'!T308</f>
        <v>17190.429076380155</v>
      </c>
      <c r="U48" s="110">
        <f>'Class Allocation'!U308</f>
        <v>161362.15311286564</v>
      </c>
      <c r="V48" s="110">
        <f>'Class Allocation'!V308</f>
        <v>0</v>
      </c>
      <c r="W48" s="110">
        <f>'Class Allocation'!W308</f>
        <v>0</v>
      </c>
      <c r="X48" s="110">
        <f>'Class Allocation'!X308</f>
        <v>244810.7350284493</v>
      </c>
      <c r="Y48" s="110">
        <f>'Class Allocation'!Y308</f>
        <v>2280895.3651513467</v>
      </c>
      <c r="Z48" s="110">
        <f>'Class Allocation'!Z308</f>
        <v>0</v>
      </c>
      <c r="AA48" s="110">
        <f>'Class Allocation'!AA308</f>
        <v>0</v>
      </c>
      <c r="AB48" s="110">
        <f>'Class Allocation'!AB308</f>
        <v>18669.394845402054</v>
      </c>
      <c r="AC48" s="110">
        <f>'Class Allocation'!AC308</f>
        <v>176015.77569513003</v>
      </c>
      <c r="AD48" s="110">
        <f>'Class Allocation'!AD308</f>
        <v>0</v>
      </c>
      <c r="AE48" s="110">
        <f>'Class Allocation'!AE308</f>
        <v>0</v>
      </c>
      <c r="AF48" s="110">
        <f>'Class Allocation'!AF308</f>
        <v>189189.84474416159</v>
      </c>
      <c r="AG48" s="110">
        <f>'Class Allocation'!AG308</f>
        <v>1775684.886227261</v>
      </c>
      <c r="AH48" s="110">
        <f>'Class Allocation'!AH308</f>
        <v>0</v>
      </c>
      <c r="AI48" s="110">
        <f>'Class Allocation'!AI308</f>
        <v>0</v>
      </c>
      <c r="AJ48" s="110">
        <f>'Class Allocation'!AJ308</f>
        <v>453338.113824539</v>
      </c>
      <c r="AK48" s="110">
        <f>'Class Allocation'!AK308</f>
        <v>4268382.5606069025</v>
      </c>
      <c r="AL48" s="110">
        <f>'Class Allocation'!AL308</f>
        <v>0</v>
      </c>
      <c r="AM48" s="110">
        <f>'Class Allocation'!AM308</f>
        <v>0</v>
      </c>
      <c r="AN48" s="110">
        <f>'Class Allocation'!AN308</f>
        <v>160244.69539025667</v>
      </c>
      <c r="AO48" s="110">
        <f>'Class Allocation'!AO308</f>
        <v>1520114.7753640229</v>
      </c>
      <c r="AP48" s="110">
        <f>'Class Allocation'!AP308</f>
        <v>0</v>
      </c>
      <c r="AQ48" s="110">
        <f>'Class Allocation'!AQ308</f>
        <v>0</v>
      </c>
      <c r="AR48" s="110">
        <f>'Class Allocation'!AR308</f>
        <v>57822.352347824133</v>
      </c>
      <c r="AS48" s="110">
        <f>'Class Allocation'!AS308</f>
        <v>561187.28465854342</v>
      </c>
      <c r="AT48" s="110">
        <f>'Class Allocation'!AT308</f>
        <v>0</v>
      </c>
      <c r="AU48" s="110">
        <f>'Class Allocation'!AU308</f>
        <v>0</v>
      </c>
      <c r="AV48" s="110">
        <f>'Class Allocation'!AV308</f>
        <v>13086.468933244336</v>
      </c>
      <c r="AW48" s="110">
        <f>'Class Allocation'!AW308</f>
        <v>131369.83029459647</v>
      </c>
      <c r="AX48" s="110">
        <f>'Class Allocation'!AX308</f>
        <v>0</v>
      </c>
      <c r="AY48" s="110">
        <f>'Class Allocation'!AY308</f>
        <v>0</v>
      </c>
      <c r="AZ48" s="110">
        <f>'Class Allocation'!AZ308</f>
        <v>47.562451989984602</v>
      </c>
      <c r="BA48" s="110">
        <f>'Class Allocation'!BA308</f>
        <v>474.670010079826</v>
      </c>
      <c r="BB48" s="110">
        <f>'Class Allocation'!BB308</f>
        <v>0</v>
      </c>
      <c r="BC48" s="110">
        <f>'Class Allocation'!BC308</f>
        <v>0</v>
      </c>
      <c r="BD48" s="110">
        <f>'Class Allocation'!BD308</f>
        <v>163.07126396566153</v>
      </c>
      <c r="BE48" s="110">
        <f>'Class Allocation'!BE308</f>
        <v>1582.2986212820667</v>
      </c>
      <c r="BF48" s="110">
        <f>'Class Allocation'!BF308</f>
        <v>0</v>
      </c>
    </row>
    <row r="49" spans="3:77" x14ac:dyDescent="0.25">
      <c r="C49" t="s">
        <v>286</v>
      </c>
      <c r="D49" t="s">
        <v>287</v>
      </c>
      <c r="E49">
        <f t="shared" si="4"/>
        <v>38</v>
      </c>
      <c r="G49" s="79">
        <f t="shared" ref="G49" si="49">SUM(L49:BF49)</f>
        <v>213876.6313868115</v>
      </c>
      <c r="H49" s="81">
        <f t="shared" ref="H49" si="50">+L49+P49+T49+X49+AB49+AF49+AJ49+AN49+AR49+AV49+AZ49+BD49</f>
        <v>213876.6313868115</v>
      </c>
      <c r="I49" s="81">
        <f t="shared" ref="I49" si="51">+M49+Q49+U49+Y49+AC49+AG49+AK49+AO49+AS49+AW49+BA49+BE49</f>
        <v>0</v>
      </c>
      <c r="J49" s="81">
        <f t="shared" ref="J49" si="52">+N49+R49+V49+Z49+AD49+AH49+AL49+AP49+AT49+AX49+BB49+BF49</f>
        <v>0</v>
      </c>
      <c r="L49" s="44">
        <f>SUM('Class Allocation'!L322:L326)</f>
        <v>72242.139511789734</v>
      </c>
      <c r="M49" s="44">
        <f>SUM('Class Allocation'!M322:M326)</f>
        <v>0</v>
      </c>
      <c r="N49" s="44">
        <f>SUM('Class Allocation'!N322:N326)</f>
        <v>0</v>
      </c>
      <c r="O49" s="44">
        <f>SUM('Class Allocation'!O322:O326)</f>
        <v>0</v>
      </c>
      <c r="P49" s="44">
        <f>SUM('Class Allocation'!P322:P326)</f>
        <v>21683.183548215755</v>
      </c>
      <c r="Q49" s="44">
        <f>SUM('Class Allocation'!Q322:Q326)</f>
        <v>0</v>
      </c>
      <c r="R49" s="44">
        <f>SUM('Class Allocation'!R322:R326)</f>
        <v>0</v>
      </c>
      <c r="S49" s="44">
        <f>SUM('Class Allocation'!S322:S326)</f>
        <v>0</v>
      </c>
      <c r="T49" s="44">
        <f>SUM('Class Allocation'!T322:T326)</f>
        <v>1785.9701475974521</v>
      </c>
      <c r="U49" s="44">
        <f>SUM('Class Allocation'!U322:U326)</f>
        <v>0</v>
      </c>
      <c r="V49" s="44">
        <f>SUM('Class Allocation'!V322:V326)</f>
        <v>0</v>
      </c>
      <c r="W49" s="44">
        <f>SUM('Class Allocation'!W322:W326)</f>
        <v>0</v>
      </c>
      <c r="X49" s="44">
        <f>SUM('Class Allocation'!X322:X326)</f>
        <v>25434.191469539994</v>
      </c>
      <c r="Y49" s="44">
        <f>SUM('Class Allocation'!Y322:Y326)</f>
        <v>0</v>
      </c>
      <c r="Z49" s="44">
        <f>SUM('Class Allocation'!Z322:Z326)</f>
        <v>0</v>
      </c>
      <c r="AA49" s="44">
        <f>SUM('Class Allocation'!AA322:AA326)</f>
        <v>0</v>
      </c>
      <c r="AB49" s="44">
        <f>SUM('Class Allocation'!AB322:AB326)</f>
        <v>1939.6247597688794</v>
      </c>
      <c r="AC49" s="44">
        <f>SUM('Class Allocation'!AC322:AC326)</f>
        <v>0</v>
      </c>
      <c r="AD49" s="44">
        <f>SUM('Class Allocation'!AD322:AD326)</f>
        <v>0</v>
      </c>
      <c r="AE49" s="44">
        <f>SUM('Class Allocation'!AE322:AE326)</f>
        <v>0</v>
      </c>
      <c r="AF49" s="44">
        <f>SUM('Class Allocation'!AF322:AF326)</f>
        <v>19655.554462333377</v>
      </c>
      <c r="AG49" s="44">
        <f>SUM('Class Allocation'!AG322:AG326)</f>
        <v>0</v>
      </c>
      <c r="AH49" s="44">
        <f>SUM('Class Allocation'!AH322:AH326)</f>
        <v>0</v>
      </c>
      <c r="AI49" s="44">
        <f>SUM('Class Allocation'!AI322:AI326)</f>
        <v>0</v>
      </c>
      <c r="AJ49" s="44">
        <f>SUM('Class Allocation'!AJ322:AJ326)</f>
        <v>47098.785868656909</v>
      </c>
      <c r="AK49" s="44">
        <f>SUM('Class Allocation'!AK322:AK326)</f>
        <v>0</v>
      </c>
      <c r="AL49" s="44">
        <f>SUM('Class Allocation'!AL322:AL326)</f>
        <v>0</v>
      </c>
      <c r="AM49" s="44">
        <f>SUM('Class Allocation'!AM322:AM326)</f>
        <v>0</v>
      </c>
      <c r="AN49" s="44">
        <f>SUM('Class Allocation'!AN322:AN326)</f>
        <v>16648.347810647549</v>
      </c>
      <c r="AO49" s="44">
        <f>SUM('Class Allocation'!AO322:AO326)</f>
        <v>0</v>
      </c>
      <c r="AP49" s="44">
        <f>SUM('Class Allocation'!AP322:AP326)</f>
        <v>0</v>
      </c>
      <c r="AQ49" s="44">
        <f>SUM('Class Allocation'!AQ322:AQ326)</f>
        <v>0</v>
      </c>
      <c r="AR49" s="44">
        <f>SUM('Class Allocation'!AR322:AR326)</f>
        <v>6007.3541328277915</v>
      </c>
      <c r="AS49" s="44">
        <f>SUM('Class Allocation'!AS322:AS326)</f>
        <v>0</v>
      </c>
      <c r="AT49" s="44">
        <f>SUM('Class Allocation'!AT322:AT326)</f>
        <v>0</v>
      </c>
      <c r="AU49" s="44">
        <f>SUM('Class Allocation'!AU322:AU326)</f>
        <v>0</v>
      </c>
      <c r="AV49" s="44">
        <f>SUM('Class Allocation'!AV322:AV326)</f>
        <v>1359.5962467480995</v>
      </c>
      <c r="AW49" s="44">
        <f>SUM('Class Allocation'!AW322:AW326)</f>
        <v>0</v>
      </c>
      <c r="AX49" s="44">
        <f>SUM('Class Allocation'!AX322:AX326)</f>
        <v>0</v>
      </c>
      <c r="AY49" s="44">
        <f>SUM('Class Allocation'!AY322:AY326)</f>
        <v>0</v>
      </c>
      <c r="AZ49" s="44">
        <f>SUM('Class Allocation'!AZ322:AZ326)</f>
        <v>4.9414193807044109</v>
      </c>
      <c r="BA49" s="44">
        <f>SUM('Class Allocation'!BA322:BA326)</f>
        <v>0</v>
      </c>
      <c r="BB49" s="44">
        <f>SUM('Class Allocation'!BB322:BB326)</f>
        <v>0</v>
      </c>
      <c r="BC49" s="44">
        <f>SUM('Class Allocation'!BC322:BC326)</f>
        <v>0</v>
      </c>
      <c r="BD49" s="44">
        <f>SUM('Class Allocation'!BD322:BD326)</f>
        <v>16.942009305272272</v>
      </c>
      <c r="BE49" s="44">
        <f>SUM('Class Allocation'!BE322:BE326)</f>
        <v>0</v>
      </c>
      <c r="BF49" s="44">
        <f>SUM('Class Allocation'!BF322:BF326)</f>
        <v>0</v>
      </c>
    </row>
    <row r="50" spans="3:77" x14ac:dyDescent="0.25">
      <c r="C50" t="s">
        <v>288</v>
      </c>
      <c r="D50" t="s">
        <v>289</v>
      </c>
      <c r="E50">
        <f t="shared" si="4"/>
        <v>39</v>
      </c>
      <c r="G50" s="79">
        <f t="shared" ref="G50" si="53">SUM(L50:BF50)</f>
        <v>2838080.014852595</v>
      </c>
      <c r="H50" s="81">
        <f t="shared" ref="H50" si="54">+L50+P50+T50+X50+AB50+AF50+AJ50+AN50+AR50+AV50+AZ50+BD50</f>
        <v>2838080.014852595</v>
      </c>
      <c r="I50" s="81">
        <f t="shared" ref="I50" si="55">+M50+Q50+U50+Y50+AC50+AG50+AK50+AO50+AS50+AW50+BA50+BE50</f>
        <v>0</v>
      </c>
      <c r="J50" s="81">
        <f t="shared" ref="J50" si="56">+N50+R50+V50+Z50+AD50+AH50+AL50+AP50+AT50+AX50+BB50+BF50</f>
        <v>0</v>
      </c>
      <c r="L50" s="44">
        <f>SUM('Class Allocation'!L332:L336)</f>
        <v>958631.95080809738</v>
      </c>
      <c r="M50" s="44">
        <f>SUM('Class Allocation'!M332:M336)</f>
        <v>0</v>
      </c>
      <c r="N50" s="44">
        <f>SUM('Class Allocation'!N332:N336)</f>
        <v>0</v>
      </c>
      <c r="O50" s="44">
        <f>SUM('Class Allocation'!O332:O336)</f>
        <v>0</v>
      </c>
      <c r="P50" s="44">
        <f>SUM('Class Allocation'!P332:P336)</f>
        <v>287729.47043136583</v>
      </c>
      <c r="Q50" s="44">
        <f>SUM('Class Allocation'!Q332:Q336)</f>
        <v>0</v>
      </c>
      <c r="R50" s="44">
        <f>SUM('Class Allocation'!R332:R336)</f>
        <v>0</v>
      </c>
      <c r="S50" s="44">
        <f>SUM('Class Allocation'!S332:S336)</f>
        <v>0</v>
      </c>
      <c r="T50" s="44">
        <f>SUM('Class Allocation'!T332:T336)</f>
        <v>23699.298750654561</v>
      </c>
      <c r="U50" s="44">
        <f>SUM('Class Allocation'!U332:U336)</f>
        <v>0</v>
      </c>
      <c r="V50" s="44">
        <f>SUM('Class Allocation'!V332:V336)</f>
        <v>0</v>
      </c>
      <c r="W50" s="44">
        <f>SUM('Class Allocation'!W332:W336)</f>
        <v>0</v>
      </c>
      <c r="X50" s="44">
        <f>SUM('Class Allocation'!X332:X336)</f>
        <v>337504.24268224655</v>
      </c>
      <c r="Y50" s="44">
        <f>SUM('Class Allocation'!Y332:Y336)</f>
        <v>0</v>
      </c>
      <c r="Z50" s="44">
        <f>SUM('Class Allocation'!Z332:Z336)</f>
        <v>0</v>
      </c>
      <c r="AA50" s="44">
        <f>SUM('Class Allocation'!AA332:AA336)</f>
        <v>0</v>
      </c>
      <c r="AB50" s="44">
        <f>SUM('Class Allocation'!AB332:AB336)</f>
        <v>25738.250276896644</v>
      </c>
      <c r="AC50" s="44">
        <f>SUM('Class Allocation'!AC332:AC336)</f>
        <v>0</v>
      </c>
      <c r="AD50" s="44">
        <f>SUM('Class Allocation'!AD332:AD336)</f>
        <v>0</v>
      </c>
      <c r="AE50" s="44">
        <f>SUM('Class Allocation'!AE332:AE336)</f>
        <v>0</v>
      </c>
      <c r="AF50" s="44">
        <f>SUM('Class Allocation'!AF332:AF336)</f>
        <v>260823.42862182827</v>
      </c>
      <c r="AG50" s="44">
        <f>SUM('Class Allocation'!AG332:AG336)</f>
        <v>0</v>
      </c>
      <c r="AH50" s="44">
        <f>SUM('Class Allocation'!AH332:AH336)</f>
        <v>0</v>
      </c>
      <c r="AI50" s="44">
        <f>SUM('Class Allocation'!AI332:AI336)</f>
        <v>0</v>
      </c>
      <c r="AJ50" s="44">
        <f>SUM('Class Allocation'!AJ332:AJ336)</f>
        <v>624987.04057062138</v>
      </c>
      <c r="AK50" s="44">
        <f>SUM('Class Allocation'!AK332:AK336)</f>
        <v>0</v>
      </c>
      <c r="AL50" s="44">
        <f>SUM('Class Allocation'!AL332:AL336)</f>
        <v>0</v>
      </c>
      <c r="AM50" s="44">
        <f>SUM('Class Allocation'!AM332:AM336)</f>
        <v>0</v>
      </c>
      <c r="AN50" s="44">
        <f>SUM('Class Allocation'!AN332:AN336)</f>
        <v>220918.68052784074</v>
      </c>
      <c r="AO50" s="44">
        <f>SUM('Class Allocation'!AO332:AO336)</f>
        <v>0</v>
      </c>
      <c r="AP50" s="44">
        <f>SUM('Class Allocation'!AP332:AP336)</f>
        <v>0</v>
      </c>
      <c r="AQ50" s="44">
        <f>SUM('Class Allocation'!AQ332:AQ336)</f>
        <v>0</v>
      </c>
      <c r="AR50" s="44">
        <f>SUM('Class Allocation'!AR332:AR336)</f>
        <v>79715.823070383514</v>
      </c>
      <c r="AS50" s="44">
        <f>SUM('Class Allocation'!AS332:AS336)</f>
        <v>0</v>
      </c>
      <c r="AT50" s="44">
        <f>SUM('Class Allocation'!AT332:AT336)</f>
        <v>0</v>
      </c>
      <c r="AU50" s="44">
        <f>SUM('Class Allocation'!AU332:AU336)</f>
        <v>0</v>
      </c>
      <c r="AV50" s="44">
        <f>SUM('Class Allocation'!AV332:AV336)</f>
        <v>18041.442448126749</v>
      </c>
      <c r="AW50" s="44">
        <f>SUM('Class Allocation'!AW332:AW336)</f>
        <v>0</v>
      </c>
      <c r="AX50" s="44">
        <f>SUM('Class Allocation'!AX332:AX336)</f>
        <v>0</v>
      </c>
      <c r="AY50" s="44">
        <f>SUM('Class Allocation'!AY332:AY336)</f>
        <v>0</v>
      </c>
      <c r="AZ50" s="44">
        <f>SUM('Class Allocation'!AZ332:AZ336)</f>
        <v>65.571182314063989</v>
      </c>
      <c r="BA50" s="44">
        <f>SUM('Class Allocation'!BA332:BA336)</f>
        <v>0</v>
      </c>
      <c r="BB50" s="44">
        <f>SUM('Class Allocation'!BB332:BB336)</f>
        <v>0</v>
      </c>
      <c r="BC50" s="44">
        <f>SUM('Class Allocation'!BC332:BC336)</f>
        <v>0</v>
      </c>
      <c r="BD50" s="44">
        <f>SUM('Class Allocation'!BD332:BD336)</f>
        <v>224.815482219648</v>
      </c>
      <c r="BE50" s="44">
        <f>SUM('Class Allocation'!BE332:BE336)</f>
        <v>0</v>
      </c>
      <c r="BF50" s="44">
        <f>SUM('Class Allocation'!BF332:BF336)</f>
        <v>0</v>
      </c>
    </row>
    <row r="51" spans="3:77" x14ac:dyDescent="0.25">
      <c r="C51" t="s">
        <v>205</v>
      </c>
      <c r="D51" t="s">
        <v>290</v>
      </c>
      <c r="E51">
        <f t="shared" si="4"/>
        <v>40</v>
      </c>
      <c r="G51" s="79">
        <f t="shared" ref="G51" si="57">SUM(L51:BF51)</f>
        <v>13526013.537216896</v>
      </c>
      <c r="H51" s="81">
        <f t="shared" ref="H51" si="58">+L51+P51+T51+X51+AB51+AF51+AJ51+AN51+AR51+AV51+AZ51+BD51</f>
        <v>3764214.5385531466</v>
      </c>
      <c r="I51" s="81">
        <f t="shared" ref="I51" si="59">+M51+Q51+U51+Y51+AC51+AG51+AK51+AO51+AS51+AW51+BA51+BE51</f>
        <v>0</v>
      </c>
      <c r="J51" s="81">
        <f t="shared" ref="J51" si="60">+N51+R51+V51+Z51+AD51+AH51+AL51+AP51+AT51+AX51+BB51+BF51</f>
        <v>9761798.9986637495</v>
      </c>
      <c r="L51" s="44">
        <f>'Class Allocation'!L381</f>
        <v>2060057.6778584733</v>
      </c>
      <c r="M51" s="44">
        <f>'Class Allocation'!M381</f>
        <v>0</v>
      </c>
      <c r="N51" s="44">
        <f>'Class Allocation'!N381</f>
        <v>6459764.0754580935</v>
      </c>
      <c r="O51" s="44">
        <f>'Class Allocation'!O381</f>
        <v>0</v>
      </c>
      <c r="P51" s="44">
        <f>'Class Allocation'!P381</f>
        <v>470355.21533951198</v>
      </c>
      <c r="Q51" s="44">
        <f>'Class Allocation'!Q381</f>
        <v>0</v>
      </c>
      <c r="R51" s="44">
        <f>'Class Allocation'!R381</f>
        <v>1989772.9395133834</v>
      </c>
      <c r="S51" s="44">
        <f>'Class Allocation'!S381</f>
        <v>0</v>
      </c>
      <c r="T51" s="44">
        <f>'Class Allocation'!T381</f>
        <v>42090.318366143758</v>
      </c>
      <c r="U51" s="44">
        <f>'Class Allocation'!U381</f>
        <v>0</v>
      </c>
      <c r="V51" s="44">
        <f>'Class Allocation'!V381</f>
        <v>35149.234069887156</v>
      </c>
      <c r="W51" s="44">
        <f>'Class Allocation'!W381</f>
        <v>0</v>
      </c>
      <c r="X51" s="44">
        <f>'Class Allocation'!X381</f>
        <v>337052.84188868804</v>
      </c>
      <c r="Y51" s="44">
        <f>'Class Allocation'!Y381</f>
        <v>0</v>
      </c>
      <c r="Z51" s="44">
        <f>'Class Allocation'!Z381</f>
        <v>422475.43197632406</v>
      </c>
      <c r="AA51" s="44">
        <f>'Class Allocation'!AA381</f>
        <v>0</v>
      </c>
      <c r="AB51" s="44">
        <f>'Class Allocation'!AB381</f>
        <v>23863.106348365516</v>
      </c>
      <c r="AC51" s="44">
        <f>'Class Allocation'!AC381</f>
        <v>0</v>
      </c>
      <c r="AD51" s="44">
        <f>'Class Allocation'!AD381</f>
        <v>89007.957448805653</v>
      </c>
      <c r="AE51" s="44">
        <f>'Class Allocation'!AE381</f>
        <v>0</v>
      </c>
      <c r="AF51" s="44">
        <f>'Class Allocation'!AF381</f>
        <v>258181.70046595496</v>
      </c>
      <c r="AG51" s="44">
        <f>'Class Allocation'!AG381</f>
        <v>0</v>
      </c>
      <c r="AH51" s="44">
        <f>'Class Allocation'!AH381</f>
        <v>77348.559533245483</v>
      </c>
      <c r="AI51" s="44">
        <f>'Class Allocation'!AI381</f>
        <v>0</v>
      </c>
      <c r="AJ51" s="44">
        <f>'Class Allocation'!AJ381</f>
        <v>543380.8456569165</v>
      </c>
      <c r="AK51" s="44">
        <f>'Class Allocation'!AK381</f>
        <v>0</v>
      </c>
      <c r="AL51" s="44">
        <f>'Class Allocation'!AL381</f>
        <v>197406.08439515112</v>
      </c>
      <c r="AM51" s="44">
        <f>'Class Allocation'!AM381</f>
        <v>0</v>
      </c>
      <c r="AN51" s="44">
        <f>'Class Allocation'!AN381</f>
        <v>0</v>
      </c>
      <c r="AO51" s="44">
        <f>'Class Allocation'!AO381</f>
        <v>0</v>
      </c>
      <c r="AP51" s="44">
        <f>'Class Allocation'!AP381</f>
        <v>134002.49563620359</v>
      </c>
      <c r="AQ51" s="44">
        <f>'Class Allocation'!AQ381</f>
        <v>0</v>
      </c>
      <c r="AR51" s="44">
        <f>'Class Allocation'!AR381</f>
        <v>0</v>
      </c>
      <c r="AS51" s="44">
        <f>'Class Allocation'!AS381</f>
        <v>0</v>
      </c>
      <c r="AT51" s="44">
        <f>'Class Allocation'!AT381</f>
        <v>5671.5740835910492</v>
      </c>
      <c r="AU51" s="44">
        <f>'Class Allocation'!AU381</f>
        <v>0</v>
      </c>
      <c r="AV51" s="44">
        <f>'Class Allocation'!AV381</f>
        <v>28924.084294327844</v>
      </c>
      <c r="AW51" s="44">
        <f>'Class Allocation'!AW381</f>
        <v>0</v>
      </c>
      <c r="AX51" s="44">
        <f>'Class Allocation'!AX381</f>
        <v>343537.81125307386</v>
      </c>
      <c r="AY51" s="44">
        <f>'Class Allocation'!AY381</f>
        <v>0</v>
      </c>
      <c r="AZ51" s="44">
        <f>'Class Allocation'!AZ381</f>
        <v>121.15288596685679</v>
      </c>
      <c r="BA51" s="44">
        <f>'Class Allocation'!BA381</f>
        <v>0</v>
      </c>
      <c r="BB51" s="44">
        <f>'Class Allocation'!BB381</f>
        <v>39.296591261492267</v>
      </c>
      <c r="BC51" s="44">
        <f>'Class Allocation'!BC381</f>
        <v>0</v>
      </c>
      <c r="BD51" s="44">
        <f>'Class Allocation'!BD381</f>
        <v>187.59544879776064</v>
      </c>
      <c r="BE51" s="44">
        <f>'Class Allocation'!BE381</f>
        <v>0</v>
      </c>
      <c r="BF51" s="44">
        <f>'Class Allocation'!BF381</f>
        <v>7623.5387047295017</v>
      </c>
    </row>
    <row r="52" spans="3:77" x14ac:dyDescent="0.25">
      <c r="C52" t="s">
        <v>208</v>
      </c>
      <c r="D52" t="s">
        <v>291</v>
      </c>
      <c r="E52">
        <f t="shared" si="4"/>
        <v>41</v>
      </c>
      <c r="G52" s="79">
        <f t="shared" ref="G52" si="61">SUM(L52:BF52)</f>
        <v>7228849.9753027577</v>
      </c>
      <c r="H52" s="81">
        <f t="shared" ref="H52" si="62">+L52+P52+T52+X52+AB52+AF52+AJ52+AN52+AR52+AV52+AZ52+BD52</f>
        <v>3230077.6511601587</v>
      </c>
      <c r="I52" s="81">
        <f t="shared" ref="I52" si="63">+M52+Q52+U52+Y52+AC52+AG52+AK52+AO52+AS52+AW52+BA52+BE52</f>
        <v>0</v>
      </c>
      <c r="J52" s="81">
        <f t="shared" ref="J52" si="64">+N52+R52+V52+Z52+AD52+AH52+AL52+AP52+AT52+AX52+BB52+BF52</f>
        <v>3998772.3241426004</v>
      </c>
      <c r="L52" s="44">
        <f>'Class Allocation'!L393</f>
        <v>1854279.3762391387</v>
      </c>
      <c r="M52" s="44">
        <f>'Class Allocation'!M393</f>
        <v>0</v>
      </c>
      <c r="N52" s="44">
        <f>'Class Allocation'!N393</f>
        <v>3206099.6623439961</v>
      </c>
      <c r="O52" s="44">
        <f>'Class Allocation'!O393</f>
        <v>0</v>
      </c>
      <c r="P52" s="44">
        <f>'Class Allocation'!P393</f>
        <v>414423.6246277194</v>
      </c>
      <c r="Q52" s="44">
        <f>'Class Allocation'!Q393</f>
        <v>0</v>
      </c>
      <c r="R52" s="44">
        <f>'Class Allocation'!R393</f>
        <v>620326.73775642773</v>
      </c>
      <c r="S52" s="44">
        <f>'Class Allocation'!S393</f>
        <v>0</v>
      </c>
      <c r="T52" s="44">
        <f>'Class Allocation'!T393</f>
        <v>36442.177722443303</v>
      </c>
      <c r="U52" s="44">
        <f>'Class Allocation'!U393</f>
        <v>0</v>
      </c>
      <c r="V52" s="44">
        <f>'Class Allocation'!V393</f>
        <v>4414.4746185549056</v>
      </c>
      <c r="W52" s="44">
        <f>'Class Allocation'!W393</f>
        <v>0</v>
      </c>
      <c r="X52" s="44">
        <f>'Class Allocation'!X393</f>
        <v>248471.35123774959</v>
      </c>
      <c r="Y52" s="44">
        <f>'Class Allocation'!Y393</f>
        <v>0</v>
      </c>
      <c r="Z52" s="44">
        <f>'Class Allocation'!Z393</f>
        <v>22588.356171123454</v>
      </c>
      <c r="AA52" s="44">
        <f>'Class Allocation'!AA393</f>
        <v>0</v>
      </c>
      <c r="AB52" s="44">
        <f>'Class Allocation'!AB393</f>
        <v>19330.170602490958</v>
      </c>
      <c r="AC52" s="44">
        <f>'Class Allocation'!AC393</f>
        <v>0</v>
      </c>
      <c r="AD52" s="44">
        <f>'Class Allocation'!AD393</f>
        <v>860.04021392556945</v>
      </c>
      <c r="AE52" s="44">
        <f>'Class Allocation'!AE393</f>
        <v>0</v>
      </c>
      <c r="AF52" s="44">
        <f>'Class Allocation'!AF393</f>
        <v>191858.72078368824</v>
      </c>
      <c r="AG52" s="44">
        <f>'Class Allocation'!AG393</f>
        <v>0</v>
      </c>
      <c r="AH52" s="44">
        <f>'Class Allocation'!AH393</f>
        <v>3100.0675358104145</v>
      </c>
      <c r="AI52" s="44">
        <f>'Class Allocation'!AI393</f>
        <v>0</v>
      </c>
      <c r="AJ52" s="44">
        <f>'Class Allocation'!AJ393</f>
        <v>440162.49583505886</v>
      </c>
      <c r="AK52" s="44">
        <f>'Class Allocation'!AK393</f>
        <v>0</v>
      </c>
      <c r="AL52" s="44">
        <f>'Class Allocation'!AL393</f>
        <v>1377.0586084241777</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24844.540973496278</v>
      </c>
      <c r="AW52" s="44">
        <f>'Class Allocation'!AW393</f>
        <v>0</v>
      </c>
      <c r="AX52" s="44">
        <f>'Class Allocation'!AX393</f>
        <v>139360.75353805596</v>
      </c>
      <c r="AY52" s="44">
        <f>'Class Allocation'!AY393</f>
        <v>0</v>
      </c>
      <c r="AZ52" s="44">
        <f>'Class Allocation'!AZ393</f>
        <v>104.06510397465443</v>
      </c>
      <c r="BA52" s="44">
        <f>'Class Allocation'!BA393</f>
        <v>0</v>
      </c>
      <c r="BB52" s="44">
        <f>'Class Allocation'!BB393</f>
        <v>3.3085813142626233</v>
      </c>
      <c r="BC52" s="44">
        <f>'Class Allocation'!BC393</f>
        <v>0</v>
      </c>
      <c r="BD52" s="44">
        <f>'Class Allocation'!BD393</f>
        <v>161.12803439851874</v>
      </c>
      <c r="BE52" s="44">
        <f>'Class Allocation'!BE393</f>
        <v>0</v>
      </c>
      <c r="BF52" s="44">
        <f>'Class Allocation'!BF393</f>
        <v>641.86477496694897</v>
      </c>
    </row>
    <row r="53" spans="3:77" x14ac:dyDescent="0.25">
      <c r="C53" t="s">
        <v>293</v>
      </c>
      <c r="D53" t="s">
        <v>294</v>
      </c>
      <c r="E53">
        <f t="shared" si="4"/>
        <v>42</v>
      </c>
      <c r="G53" s="79">
        <f t="shared" ref="G53" si="65">SUM(L53:BF53)</f>
        <v>18373986.24719847</v>
      </c>
      <c r="H53" s="81">
        <f t="shared" ref="H53" si="66">+L53+P53+T53+X53+AB53+AF53+AJ53+AN53+AR53+AV53+AZ53+BD53</f>
        <v>15855690.873009093</v>
      </c>
      <c r="I53" s="81">
        <f t="shared" ref="I53" si="67">+M53+Q53+U53+Y53+AC53+AG53+AK53+AO53+AS53+AW53+BA53+BE53</f>
        <v>2518295.3741893792</v>
      </c>
      <c r="J53" s="81">
        <f t="shared" ref="J53" si="68">+N53+R53+V53+Z53+AD53+AH53+AL53+AP53+AT53+AX53+BB53+BF53</f>
        <v>0</v>
      </c>
      <c r="L53" s="44">
        <f>SUM('Class Allocation'!L295:L299)</f>
        <v>5355653.0448252</v>
      </c>
      <c r="M53" s="44">
        <f>SUM('Class Allocation'!M295:M299)</f>
        <v>847502.93371376023</v>
      </c>
      <c r="N53" s="44">
        <f>SUM('Class Allocation'!N295:N299)</f>
        <v>0</v>
      </c>
      <c r="O53" s="44">
        <f>SUM('Class Allocation'!O295:O299)</f>
        <v>0</v>
      </c>
      <c r="P53" s="44">
        <f>SUM('Class Allocation'!P295:P299)</f>
        <v>1607477.4193606721</v>
      </c>
      <c r="Q53" s="44">
        <f>SUM('Class Allocation'!Q295:Q299)</f>
        <v>252553.97138874148</v>
      </c>
      <c r="R53" s="44">
        <f>SUM('Class Allocation'!R295:R299)</f>
        <v>0</v>
      </c>
      <c r="S53" s="44">
        <f>SUM('Class Allocation'!S295:S299)</f>
        <v>0</v>
      </c>
      <c r="T53" s="44">
        <f>SUM('Class Allocation'!T295:T299)</f>
        <v>132402.45269018115</v>
      </c>
      <c r="U53" s="44">
        <f>SUM('Class Allocation'!U295:U299)</f>
        <v>21154.786990162323</v>
      </c>
      <c r="V53" s="44">
        <f>SUM('Class Allocation'!V295:V299)</f>
        <v>0</v>
      </c>
      <c r="W53" s="44">
        <f>SUM('Class Allocation'!W295:W299)</f>
        <v>0</v>
      </c>
      <c r="X53" s="44">
        <f>SUM('Class Allocation'!X295:X299)</f>
        <v>1885557.4586668878</v>
      </c>
      <c r="Y53" s="44">
        <f>SUM('Class Allocation'!Y295:Y299)</f>
        <v>297229.0475341648</v>
      </c>
      <c r="Z53" s="44">
        <f>SUM('Class Allocation'!Z295:Z299)</f>
        <v>0</v>
      </c>
      <c r="AA53" s="44">
        <f>SUM('Class Allocation'!AA295:AA299)</f>
        <v>0</v>
      </c>
      <c r="AB53" s="44">
        <f>SUM('Class Allocation'!AB295:AB299)</f>
        <v>143793.59914692532</v>
      </c>
      <c r="AC53" s="44">
        <f>SUM('Class Allocation'!AC295:AC299)</f>
        <v>22948.140932972485</v>
      </c>
      <c r="AD53" s="44">
        <f>SUM('Class Allocation'!AD295:AD299)</f>
        <v>0</v>
      </c>
      <c r="AE53" s="44">
        <f>SUM('Class Allocation'!AE295:AE299)</f>
        <v>0</v>
      </c>
      <c r="AF53" s="44">
        <f>SUM('Class Allocation'!AF295:AF299)</f>
        <v>1457159.6413855348</v>
      </c>
      <c r="AG53" s="44">
        <f>SUM('Class Allocation'!AG295:AG299)</f>
        <v>231784.04456492959</v>
      </c>
      <c r="AH53" s="44">
        <f>SUM('Class Allocation'!AH295:AH299)</f>
        <v>0</v>
      </c>
      <c r="AI53" s="44">
        <f>SUM('Class Allocation'!AI295:AI299)</f>
        <v>0</v>
      </c>
      <c r="AJ53" s="44">
        <f>SUM('Class Allocation'!AJ295:AJ299)</f>
        <v>3491656.7760825632</v>
      </c>
      <c r="AK53" s="44">
        <f>SUM('Class Allocation'!AK295:AK299)</f>
        <v>556492.41762458242</v>
      </c>
      <c r="AL53" s="44">
        <f>SUM('Class Allocation'!AL295:AL299)</f>
        <v>0</v>
      </c>
      <c r="AM53" s="44">
        <f>SUM('Class Allocation'!AM295:AM299)</f>
        <v>0</v>
      </c>
      <c r="AN53" s="44">
        <f>SUM('Class Allocation'!AN295:AN299)</f>
        <v>1234221.1242076014</v>
      </c>
      <c r="AO53" s="44">
        <f>SUM('Class Allocation'!AO295:AO299)</f>
        <v>198145.53828087699</v>
      </c>
      <c r="AP53" s="44">
        <f>SUM('Class Allocation'!AP295:AP299)</f>
        <v>0</v>
      </c>
      <c r="AQ53" s="44">
        <f>SUM('Class Allocation'!AQ295:AQ299)</f>
        <v>0</v>
      </c>
      <c r="AR53" s="44">
        <f>SUM('Class Allocation'!AR295:AR299)</f>
        <v>445353.70450333646</v>
      </c>
      <c r="AS53" s="44">
        <f>SUM('Class Allocation'!AS295:AS299)</f>
        <v>73206.514388235679</v>
      </c>
      <c r="AT53" s="44">
        <f>SUM('Class Allocation'!AT295:AT299)</f>
        <v>0</v>
      </c>
      <c r="AU53" s="44">
        <f>SUM('Class Allocation'!AU295:AU299)</f>
        <v>0</v>
      </c>
      <c r="AV53" s="44">
        <f>SUM('Class Allocation'!AV295:AV299)</f>
        <v>100793.32959734737</v>
      </c>
      <c r="AW53" s="44">
        <f>SUM('Class Allocation'!AW295:AW299)</f>
        <v>17010.310844568499</v>
      </c>
      <c r="AX53" s="44">
        <f>SUM('Class Allocation'!AX295:AX299)</f>
        <v>0</v>
      </c>
      <c r="AY53" s="44">
        <f>SUM('Class Allocation'!AY295:AY299)</f>
        <v>0</v>
      </c>
      <c r="AZ53" s="44">
        <f>SUM('Class Allocation'!AZ295:AZ299)</f>
        <v>366.33089677125207</v>
      </c>
      <c r="BA53" s="44">
        <f>SUM('Class Allocation'!BA295:BA299)</f>
        <v>61.403401768058053</v>
      </c>
      <c r="BB53" s="44">
        <f>SUM('Class Allocation'!BB295:BB299)</f>
        <v>0</v>
      </c>
      <c r="BC53" s="44">
        <f>SUM('Class Allocation'!BC295:BC299)</f>
        <v>0</v>
      </c>
      <c r="BD53" s="44">
        <f>SUM('Class Allocation'!BD295:BD299)</f>
        <v>1255.9916460728646</v>
      </c>
      <c r="BE53" s="44">
        <f>SUM('Class Allocation'!BE295:BE299)</f>
        <v>206.26452461742846</v>
      </c>
      <c r="BF53" s="44">
        <f>SUM('Class Allocation'!BF295:BF299)</f>
        <v>0</v>
      </c>
    </row>
    <row r="54" spans="3:77" x14ac:dyDescent="0.25">
      <c r="C54" t="s">
        <v>296</v>
      </c>
      <c r="D54" t="s">
        <v>295</v>
      </c>
      <c r="E54">
        <f t="shared" si="4"/>
        <v>43</v>
      </c>
      <c r="G54" s="79">
        <f t="shared" ref="G54" si="69">SUM(L54:BF54)</f>
        <v>12842397.527229313</v>
      </c>
      <c r="H54" s="81">
        <f t="shared" ref="H54" si="70">+L54+P54+T54+X54+AB54+AF54+AJ54+AN54+AR54+AV54+AZ54+BD54</f>
        <v>1238874.0419501355</v>
      </c>
      <c r="I54" s="81">
        <f t="shared" ref="I54" si="71">+M54+Q54+U54+Y54+AC54+AG54+AK54+AO54+AS54+AW54+BA54+BE54</f>
        <v>11603523.485279176</v>
      </c>
      <c r="J54" s="81">
        <f t="shared" ref="J54" si="72">+N54+R54+V54+Z54+AD54+AH54+AL54+AP54+AT54+AX54+BB54+BF54</f>
        <v>0</v>
      </c>
      <c r="L54" s="44">
        <f>SUM('Class Allocation'!L304:L307)</f>
        <v>418460.44981993013</v>
      </c>
      <c r="M54" s="44">
        <f>SUM('Class Allocation'!M304:M307)</f>
        <v>3895512.0518735745</v>
      </c>
      <c r="N54" s="44">
        <f>SUM('Class Allocation'!N304:N307)</f>
        <v>0</v>
      </c>
      <c r="O54" s="44">
        <f>SUM('Class Allocation'!O304:O307)</f>
        <v>0</v>
      </c>
      <c r="P54" s="44">
        <f>SUM('Class Allocation'!P304:P307)</f>
        <v>125599.19739965195</v>
      </c>
      <c r="Q54" s="44">
        <f>SUM('Class Allocation'!Q304:Q307)</f>
        <v>1162204.3148605423</v>
      </c>
      <c r="R54" s="44">
        <f>SUM('Class Allocation'!R304:R307)</f>
        <v>0</v>
      </c>
      <c r="S54" s="44">
        <f>SUM('Class Allocation'!S304:S307)</f>
        <v>0</v>
      </c>
      <c r="T54" s="44">
        <f>SUM('Class Allocation'!T304:T307)</f>
        <v>10345.179093244185</v>
      </c>
      <c r="U54" s="44">
        <f>SUM('Class Allocation'!U304:U307)</f>
        <v>97107.545449098194</v>
      </c>
      <c r="V54" s="44">
        <f>SUM('Class Allocation'!V304:V307)</f>
        <v>0</v>
      </c>
      <c r="W54" s="44">
        <f>SUM('Class Allocation'!W304:W307)</f>
        <v>0</v>
      </c>
      <c r="X54" s="44">
        <f>SUM('Class Allocation'!X304:X307)</f>
        <v>147326.79949786083</v>
      </c>
      <c r="Y54" s="44">
        <f>SUM('Class Allocation'!Y304:Y307)</f>
        <v>1372640.0278084287</v>
      </c>
      <c r="Z54" s="44">
        <f>SUM('Class Allocation'!Z304:Z307)</f>
        <v>0</v>
      </c>
      <c r="AA54" s="44">
        <f>SUM('Class Allocation'!AA304:AA307)</f>
        <v>0</v>
      </c>
      <c r="AB54" s="44">
        <f>SUM('Class Allocation'!AB304:AB307)</f>
        <v>11235.218875574679</v>
      </c>
      <c r="AC54" s="44">
        <f>SUM('Class Allocation'!AC304:AC307)</f>
        <v>105926.07751160643</v>
      </c>
      <c r="AD54" s="44">
        <f>SUM('Class Allocation'!AD304:AD307)</f>
        <v>0</v>
      </c>
      <c r="AE54" s="44">
        <f>SUM('Class Allocation'!AE304:AE307)</f>
        <v>0</v>
      </c>
      <c r="AF54" s="44">
        <f>SUM('Class Allocation'!AF304:AF307)</f>
        <v>113854.21607600436</v>
      </c>
      <c r="AG54" s="44">
        <f>SUM('Class Allocation'!AG304:AG307)</f>
        <v>1068604.9824334069</v>
      </c>
      <c r="AH54" s="44">
        <f>SUM('Class Allocation'!AH304:AH307)</f>
        <v>0</v>
      </c>
      <c r="AI54" s="44">
        <f>SUM('Class Allocation'!AI304:AI307)</f>
        <v>0</v>
      </c>
      <c r="AJ54" s="44">
        <f>SUM('Class Allocation'!AJ304:AJ307)</f>
        <v>272818.31980286638</v>
      </c>
      <c r="AK54" s="44">
        <f>SUM('Class Allocation'!AK304:AK307)</f>
        <v>2568707.3796564555</v>
      </c>
      <c r="AL54" s="44">
        <f>SUM('Class Allocation'!AL304:AL307)</f>
        <v>0</v>
      </c>
      <c r="AM54" s="44">
        <f>SUM('Class Allocation'!AM304:AM307)</f>
        <v>0</v>
      </c>
      <c r="AN54" s="44">
        <f>SUM('Class Allocation'!AN304:AN307)</f>
        <v>96435.060764850117</v>
      </c>
      <c r="AO54" s="44">
        <f>SUM('Class Allocation'!AO304:AO307)</f>
        <v>914803.20378011873</v>
      </c>
      <c r="AP54" s="44">
        <f>SUM('Class Allocation'!AP304:AP307)</f>
        <v>0</v>
      </c>
      <c r="AQ54" s="44">
        <f>SUM('Class Allocation'!AQ304:AQ307)</f>
        <v>0</v>
      </c>
      <c r="AR54" s="44">
        <f>SUM('Class Allocation'!AR304:AR307)</f>
        <v>34797.420586366796</v>
      </c>
      <c r="AS54" s="44">
        <f>SUM('Class Allocation'!AS304:AS307)</f>
        <v>337721.81827741431</v>
      </c>
      <c r="AT54" s="44">
        <f>SUM('Class Allocation'!AT304:AT307)</f>
        <v>0</v>
      </c>
      <c r="AU54" s="44">
        <f>SUM('Class Allocation'!AU304:AU307)</f>
        <v>0</v>
      </c>
      <c r="AV54" s="44">
        <f>SUM('Class Allocation'!AV304:AV307)</f>
        <v>7875.4209223669159</v>
      </c>
      <c r="AW54" s="44">
        <f>SUM('Class Allocation'!AW304:AW307)</f>
        <v>79058.202433936836</v>
      </c>
      <c r="AX54" s="44">
        <f>SUM('Class Allocation'!AX304:AX307)</f>
        <v>0</v>
      </c>
      <c r="AY54" s="44">
        <f>SUM('Class Allocation'!AY304:AY307)</f>
        <v>0</v>
      </c>
      <c r="AZ54" s="44">
        <f>SUM('Class Allocation'!AZ304:AZ307)</f>
        <v>28.623025159173629</v>
      </c>
      <c r="BA54" s="44">
        <f>SUM('Class Allocation'!BA304:BA307)</f>
        <v>285.65582875502332</v>
      </c>
      <c r="BB54" s="44">
        <f>SUM('Class Allocation'!BB304:BB307)</f>
        <v>0</v>
      </c>
      <c r="BC54" s="44">
        <f>SUM('Class Allocation'!BC304:BC307)</f>
        <v>0</v>
      </c>
      <c r="BD54" s="44">
        <f>SUM('Class Allocation'!BD304:BD307)</f>
        <v>98.136086260023887</v>
      </c>
      <c r="BE54" s="44">
        <f>SUM('Class Allocation'!BE304:BE307)</f>
        <v>952.22536583730493</v>
      </c>
      <c r="BF54" s="44">
        <f>SUM('Class Allocation'!BF304:BF307)</f>
        <v>0</v>
      </c>
    </row>
    <row r="55" spans="3:77" x14ac:dyDescent="0.25">
      <c r="C55" t="s">
        <v>298</v>
      </c>
      <c r="D55" t="s">
        <v>297</v>
      </c>
      <c r="E55">
        <f t="shared" si="4"/>
        <v>44</v>
      </c>
      <c r="V55" s="44"/>
    </row>
    <row r="56" spans="3:77" x14ac:dyDescent="0.25">
      <c r="C56" t="s">
        <v>300</v>
      </c>
      <c r="D56" t="s">
        <v>299</v>
      </c>
      <c r="E56">
        <f t="shared" si="4"/>
        <v>45</v>
      </c>
      <c r="G56" s="79">
        <f t="shared" ref="G56" si="73">SUM(L56:BF56)</f>
        <v>12444302.58015454</v>
      </c>
      <c r="H56" s="81">
        <f t="shared" ref="H56" si="74">+L56+P56+T56+X56+AB56+AF56+AJ56+AN56+AR56+AV56+AZ56+BD56</f>
        <v>3463180.3794579492</v>
      </c>
      <c r="I56" s="81">
        <f t="shared" ref="I56" si="75">+M56+Q56+U56+Y56+AC56+AG56+AK56+AO56+AS56+AW56+BA56+BE56</f>
        <v>0</v>
      </c>
      <c r="J56" s="81">
        <f t="shared" ref="J56" si="76">+N56+R56+V56+Z56+AD56+AH56+AL56+AP56+AT56+AX56+BB56+BF56</f>
        <v>8981122.2006965932</v>
      </c>
      <c r="L56" s="44">
        <f>SUM('Class Allocation'!L371:L380)</f>
        <v>1895309.4350603623</v>
      </c>
      <c r="M56" s="44">
        <f>SUM('Class Allocation'!M371:M380)</f>
        <v>0</v>
      </c>
      <c r="N56" s="44">
        <f>SUM('Class Allocation'!N371:N380)</f>
        <v>5943159.7144440832</v>
      </c>
      <c r="O56" s="44">
        <f>SUM('Class Allocation'!O371:O380)</f>
        <v>0</v>
      </c>
      <c r="P56" s="44">
        <f>SUM('Class Allocation'!P371:P380)</f>
        <v>432739.66891526512</v>
      </c>
      <c r="Q56" s="44">
        <f>SUM('Class Allocation'!Q371:Q380)</f>
        <v>0</v>
      </c>
      <c r="R56" s="44">
        <f>SUM('Class Allocation'!R371:R380)</f>
        <v>1830645.5525108813</v>
      </c>
      <c r="S56" s="44">
        <f>SUM('Class Allocation'!S371:S380)</f>
        <v>0</v>
      </c>
      <c r="T56" s="44">
        <f>SUM('Class Allocation'!T371:T380)</f>
        <v>38724.24465657473</v>
      </c>
      <c r="U56" s="44">
        <f>SUM('Class Allocation'!U371:U380)</f>
        <v>0</v>
      </c>
      <c r="V56" s="44">
        <f>SUM('Class Allocation'!V371:V380)</f>
        <v>32338.257168146632</v>
      </c>
      <c r="W56" s="44">
        <f>SUM('Class Allocation'!W371:W380)</f>
        <v>0</v>
      </c>
      <c r="X56" s="44">
        <f>SUM('Class Allocation'!X371:X380)</f>
        <v>310097.83765356604</v>
      </c>
      <c r="Y56" s="44">
        <f>SUM('Class Allocation'!Y371:Y380)</f>
        <v>0</v>
      </c>
      <c r="Z56" s="44">
        <f>SUM('Class Allocation'!Z371:Z380)</f>
        <v>388688.95803845517</v>
      </c>
      <c r="AA56" s="44">
        <f>SUM('Class Allocation'!AA371:AA380)</f>
        <v>0</v>
      </c>
      <c r="AB56" s="44">
        <f>SUM('Class Allocation'!AB371:AB380)</f>
        <v>21954.710830680528</v>
      </c>
      <c r="AC56" s="44">
        <f>SUM('Class Allocation'!AC371:AC380)</f>
        <v>0</v>
      </c>
      <c r="AD56" s="44">
        <f>SUM('Class Allocation'!AD371:AD380)</f>
        <v>81889.756467178988</v>
      </c>
      <c r="AE56" s="44">
        <f>SUM('Class Allocation'!AE371:AE380)</f>
        <v>0</v>
      </c>
      <c r="AF56" s="44">
        <f>SUM('Class Allocation'!AF371:AF380)</f>
        <v>237534.22931426793</v>
      </c>
      <c r="AG56" s="44">
        <f>SUM('Class Allocation'!AG371:AG380)</f>
        <v>0</v>
      </c>
      <c r="AH56" s="44">
        <f>SUM('Class Allocation'!AH371:AH380)</f>
        <v>71162.791337029616</v>
      </c>
      <c r="AI56" s="44">
        <f>SUM('Class Allocation'!AI371:AI380)</f>
        <v>0</v>
      </c>
      <c r="AJ56" s="44">
        <f>SUM('Class Allocation'!AJ371:AJ380)</f>
        <v>499925.24708106025</v>
      </c>
      <c r="AK56" s="44">
        <f>SUM('Class Allocation'!AK371:AK380)</f>
        <v>0</v>
      </c>
      <c r="AL56" s="44">
        <f>SUM('Class Allocation'!AL371:AL380)</f>
        <v>181618.99946480824</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26610.949029596526</v>
      </c>
      <c r="AW56" s="44">
        <f>SUM('Class Allocation'!AW371:AW380)</f>
        <v>0</v>
      </c>
      <c r="AX56" s="44">
        <f>SUM('Class Allocation'!AX371:AX380)</f>
        <v>316064.1869235413</v>
      </c>
      <c r="AY56" s="44">
        <f>SUM('Class Allocation'!AY371:AY380)</f>
        <v>0</v>
      </c>
      <c r="AZ56" s="44">
        <f>SUM('Class Allocation'!AZ371:AZ380)</f>
        <v>111.46397031780145</v>
      </c>
      <c r="BA56" s="44">
        <f>SUM('Class Allocation'!BA371:BA380)</f>
        <v>0</v>
      </c>
      <c r="BB56" s="44">
        <f>SUM('Class Allocation'!BB371:BB380)</f>
        <v>36.153939272730227</v>
      </c>
      <c r="BC56" s="44">
        <f>SUM('Class Allocation'!BC371:BC380)</f>
        <v>0</v>
      </c>
      <c r="BD56" s="44">
        <f>SUM('Class Allocation'!BD371:BD380)</f>
        <v>172.59294625691805</v>
      </c>
      <c r="BE56" s="44">
        <f>SUM('Class Allocation'!BE371:BE380)</f>
        <v>0</v>
      </c>
      <c r="BF56" s="44">
        <f>SUM('Class Allocation'!BF371:BF380)</f>
        <v>7013.8642189096654</v>
      </c>
    </row>
    <row r="57" spans="3:77" x14ac:dyDescent="0.25">
      <c r="C57" t="s">
        <v>377</v>
      </c>
      <c r="D57" t="s">
        <v>374</v>
      </c>
      <c r="E57">
        <f t="shared" si="4"/>
        <v>46</v>
      </c>
      <c r="G57" s="79">
        <f t="shared" ref="G57" si="77">SUM(L57:BF57)</f>
        <v>50619306.665578216</v>
      </c>
      <c r="H57" s="81">
        <f t="shared" ref="H57" si="78">+L57+P57+T57+X57+AB57+AF57+AJ57+AN57+AR57+AV57+AZ57+BD57</f>
        <v>7292915.4533461221</v>
      </c>
      <c r="I57" s="81">
        <f t="shared" ref="I57" si="79">+M57+Q57+U57+Y57+AC57+AG57+AK57+AO57+AS57+AW57+BA57+BE57</f>
        <v>43326391.212232098</v>
      </c>
      <c r="J57" s="81">
        <f t="shared" ref="J57" si="80">+N57+R57+V57+Z57+AD57+AH57+AL57+AP57+AT57+AX57+BB57+BF57</f>
        <v>0</v>
      </c>
      <c r="L57" s="44">
        <f>L69</f>
        <v>3163948.7647254025</v>
      </c>
      <c r="M57" s="44">
        <f t="shared" ref="M57:BF57" si="81">M69</f>
        <v>14545450.728441283</v>
      </c>
      <c r="N57" s="44">
        <f t="shared" si="81"/>
        <v>0</v>
      </c>
      <c r="O57" s="44">
        <f t="shared" si="81"/>
        <v>0</v>
      </c>
      <c r="P57" s="44">
        <f t="shared" si="81"/>
        <v>850511.17326625588</v>
      </c>
      <c r="Q57" s="44">
        <f t="shared" si="81"/>
        <v>4339554.1774939187</v>
      </c>
      <c r="R57" s="44">
        <f t="shared" si="81"/>
        <v>0</v>
      </c>
      <c r="S57" s="44">
        <f t="shared" si="81"/>
        <v>0</v>
      </c>
      <c r="T57" s="44">
        <f t="shared" si="81"/>
        <v>70198.555276077866</v>
      </c>
      <c r="U57" s="44">
        <f t="shared" si="81"/>
        <v>362589.82102504111</v>
      </c>
      <c r="V57" s="44">
        <f t="shared" si="81"/>
        <v>0</v>
      </c>
      <c r="W57" s="44">
        <f t="shared" si="81"/>
        <v>0</v>
      </c>
      <c r="X57" s="44">
        <f t="shared" si="81"/>
        <v>798092.0321599067</v>
      </c>
      <c r="Y57" s="44">
        <f t="shared" si="81"/>
        <v>5125299.9930448532</v>
      </c>
      <c r="Z57" s="44">
        <f t="shared" si="81"/>
        <v>0</v>
      </c>
      <c r="AA57" s="44">
        <f t="shared" si="81"/>
        <v>0</v>
      </c>
      <c r="AB57" s="44">
        <f t="shared" si="81"/>
        <v>50513.453912350684</v>
      </c>
      <c r="AC57" s="44">
        <f t="shared" si="81"/>
        <v>395517.3339949217</v>
      </c>
      <c r="AD57" s="44">
        <f t="shared" si="81"/>
        <v>0</v>
      </c>
      <c r="AE57" s="44">
        <f t="shared" si="81"/>
        <v>0</v>
      </c>
      <c r="AF57" s="44">
        <f t="shared" si="81"/>
        <v>534279.70469433512</v>
      </c>
      <c r="AG57" s="44">
        <f t="shared" si="81"/>
        <v>3990063.6715207435</v>
      </c>
      <c r="AH57" s="44">
        <f t="shared" si="81"/>
        <v>0</v>
      </c>
      <c r="AI57" s="44">
        <f t="shared" si="81"/>
        <v>0</v>
      </c>
      <c r="AJ57" s="44">
        <f t="shared" si="81"/>
        <v>1236628.4278023201</v>
      </c>
      <c r="AK57" s="44">
        <f t="shared" si="81"/>
        <v>9591295.349376848</v>
      </c>
      <c r="AL57" s="44">
        <f t="shared" si="81"/>
        <v>0</v>
      </c>
      <c r="AM57" s="44">
        <f t="shared" si="81"/>
        <v>0</v>
      </c>
      <c r="AN57" s="44">
        <f t="shared" si="81"/>
        <v>427590.96481236716</v>
      </c>
      <c r="AO57" s="44">
        <f t="shared" si="81"/>
        <v>3415783.2781968215</v>
      </c>
      <c r="AP57" s="44">
        <f t="shared" si="81"/>
        <v>0</v>
      </c>
      <c r="AQ57" s="44">
        <f t="shared" si="81"/>
        <v>0</v>
      </c>
      <c r="AR57" s="44">
        <f t="shared" si="81"/>
        <v>160767.09066108419</v>
      </c>
      <c r="AS57" s="44">
        <f t="shared" si="81"/>
        <v>1261019.3479727821</v>
      </c>
      <c r="AT57" s="44">
        <f t="shared" si="81"/>
        <v>0</v>
      </c>
      <c r="AU57" s="44">
        <f t="shared" si="81"/>
        <v>0</v>
      </c>
      <c r="AV57" s="44">
        <f t="shared" si="81"/>
        <v>0</v>
      </c>
      <c r="AW57" s="44">
        <f t="shared" si="81"/>
        <v>295195.38711961993</v>
      </c>
      <c r="AX57" s="44">
        <f t="shared" si="81"/>
        <v>0</v>
      </c>
      <c r="AY57" s="44">
        <f t="shared" si="81"/>
        <v>0</v>
      </c>
      <c r="AZ57" s="44">
        <f t="shared" si="81"/>
        <v>0</v>
      </c>
      <c r="BA57" s="44">
        <f t="shared" si="81"/>
        <v>1066.6101727114099</v>
      </c>
      <c r="BB57" s="44">
        <f t="shared" si="81"/>
        <v>0</v>
      </c>
      <c r="BC57" s="44">
        <f t="shared" si="81"/>
        <v>0</v>
      </c>
      <c r="BD57" s="44">
        <f t="shared" si="81"/>
        <v>385.28603602258227</v>
      </c>
      <c r="BE57" s="44">
        <f t="shared" si="81"/>
        <v>3555.5138725593142</v>
      </c>
      <c r="BF57" s="44">
        <f t="shared" si="81"/>
        <v>0</v>
      </c>
    </row>
    <row r="58" spans="3:77" x14ac:dyDescent="0.25">
      <c r="C58" t="s">
        <v>378</v>
      </c>
      <c r="D58" t="s">
        <v>282</v>
      </c>
      <c r="E58">
        <f t="shared" si="4"/>
        <v>47</v>
      </c>
      <c r="G58" s="79">
        <f t="shared" ref="G58" si="82">SUM(L58:BF58)</f>
        <v>15516428.646901891</v>
      </c>
      <c r="H58" s="81">
        <f t="shared" ref="H58" si="83">+L58+P58+T58+X58+AB58+AF58+AJ58+AN58+AR58+AV58+AZ58+BD58</f>
        <v>15516428.646901891</v>
      </c>
      <c r="I58" s="81">
        <f t="shared" ref="I58" si="84">+M58+Q58+U58+Y58+AC58+AG58+AK58+AO58+AS58+AW58+BA58+BE58</f>
        <v>0</v>
      </c>
      <c r="J58" s="81">
        <f t="shared" ref="J58" si="85">+N58+R58+V58+Z58+AD58+AH58+AL58+AP58+AT58+AX58+BB58+BF58</f>
        <v>0</v>
      </c>
      <c r="L58" s="44">
        <f>L74</f>
        <v>6731626.8184338044</v>
      </c>
      <c r="M58" s="44">
        <f t="shared" ref="M58:BF58" si="86">M74</f>
        <v>0</v>
      </c>
      <c r="N58" s="44">
        <f t="shared" si="86"/>
        <v>0</v>
      </c>
      <c r="O58" s="44">
        <f t="shared" si="86"/>
        <v>0</v>
      </c>
      <c r="P58" s="44">
        <f t="shared" si="86"/>
        <v>1809550.1062368266</v>
      </c>
      <c r="Q58" s="44">
        <f t="shared" si="86"/>
        <v>0</v>
      </c>
      <c r="R58" s="44">
        <f t="shared" si="86"/>
        <v>0</v>
      </c>
      <c r="S58" s="44">
        <f t="shared" si="86"/>
        <v>0</v>
      </c>
      <c r="T58" s="44">
        <f t="shared" si="86"/>
        <v>149354.65535351867</v>
      </c>
      <c r="U58" s="44">
        <f t="shared" si="86"/>
        <v>0</v>
      </c>
      <c r="V58" s="44">
        <f t="shared" si="86"/>
        <v>0</v>
      </c>
      <c r="W58" s="44">
        <f t="shared" si="86"/>
        <v>0</v>
      </c>
      <c r="X58" s="44">
        <f t="shared" si="86"/>
        <v>1698022.9854424444</v>
      </c>
      <c r="Y58" s="44">
        <f t="shared" si="86"/>
        <v>0</v>
      </c>
      <c r="Z58" s="44">
        <f t="shared" si="86"/>
        <v>0</v>
      </c>
      <c r="AA58" s="44">
        <f t="shared" si="86"/>
        <v>0</v>
      </c>
      <c r="AB58" s="44">
        <f t="shared" si="86"/>
        <v>107472.57504266559</v>
      </c>
      <c r="AC58" s="44">
        <f t="shared" si="86"/>
        <v>0</v>
      </c>
      <c r="AD58" s="44">
        <f t="shared" si="86"/>
        <v>0</v>
      </c>
      <c r="AE58" s="44">
        <f t="shared" si="86"/>
        <v>0</v>
      </c>
      <c r="AF58" s="44">
        <f t="shared" si="86"/>
        <v>1136735.0915296583</v>
      </c>
      <c r="AG58" s="44">
        <f t="shared" si="86"/>
        <v>0</v>
      </c>
      <c r="AH58" s="44">
        <f t="shared" si="86"/>
        <v>0</v>
      </c>
      <c r="AI58" s="44">
        <f t="shared" si="86"/>
        <v>0</v>
      </c>
      <c r="AJ58" s="44">
        <f t="shared" si="86"/>
        <v>2631054.3273775834</v>
      </c>
      <c r="AK58" s="44">
        <f t="shared" si="86"/>
        <v>0</v>
      </c>
      <c r="AL58" s="44">
        <f t="shared" si="86"/>
        <v>0</v>
      </c>
      <c r="AM58" s="44">
        <f t="shared" si="86"/>
        <v>0</v>
      </c>
      <c r="AN58" s="44">
        <f t="shared" si="86"/>
        <v>909743.81069054059</v>
      </c>
      <c r="AO58" s="44">
        <f t="shared" si="86"/>
        <v>0</v>
      </c>
      <c r="AP58" s="44">
        <f t="shared" si="86"/>
        <v>0</v>
      </c>
      <c r="AQ58" s="44">
        <f t="shared" si="86"/>
        <v>0</v>
      </c>
      <c r="AR58" s="44">
        <f t="shared" si="86"/>
        <v>342048.54107669438</v>
      </c>
      <c r="AS58" s="44">
        <f t="shared" si="86"/>
        <v>0</v>
      </c>
      <c r="AT58" s="44">
        <f t="shared" si="86"/>
        <v>0</v>
      </c>
      <c r="AU58" s="44">
        <f t="shared" si="86"/>
        <v>0</v>
      </c>
      <c r="AV58" s="44">
        <f t="shared" si="86"/>
        <v>0</v>
      </c>
      <c r="AW58" s="44">
        <f t="shared" si="86"/>
        <v>0</v>
      </c>
      <c r="AX58" s="44">
        <f t="shared" si="86"/>
        <v>0</v>
      </c>
      <c r="AY58" s="44">
        <f t="shared" si="86"/>
        <v>0</v>
      </c>
      <c r="AZ58" s="44">
        <f t="shared" si="86"/>
        <v>0</v>
      </c>
      <c r="BA58" s="44">
        <f t="shared" si="86"/>
        <v>0</v>
      </c>
      <c r="BB58" s="44">
        <f t="shared" si="86"/>
        <v>0</v>
      </c>
      <c r="BC58" s="44">
        <f t="shared" si="86"/>
        <v>0</v>
      </c>
      <c r="BD58" s="44">
        <f t="shared" si="86"/>
        <v>819.73571815495734</v>
      </c>
      <c r="BE58" s="44">
        <f t="shared" si="86"/>
        <v>0</v>
      </c>
      <c r="BF58" s="44">
        <f t="shared" si="86"/>
        <v>0</v>
      </c>
    </row>
    <row r="59" spans="3:77" x14ac:dyDescent="0.25">
      <c r="C59" t="s">
        <v>381</v>
      </c>
      <c r="D59" t="s">
        <v>283</v>
      </c>
      <c r="E59">
        <f t="shared" si="4"/>
        <v>48</v>
      </c>
      <c r="G59" s="79">
        <f t="shared" ref="G59" si="87">SUM(L59:BF59)</f>
        <v>7214387.5946459835</v>
      </c>
      <c r="H59" s="81">
        <f t="shared" ref="H59" si="88">+L59+P59+T59+X59+AB59+AF59+AJ59+AN59+AR59+AV59+AZ59+BD59</f>
        <v>7214387.5946459835</v>
      </c>
      <c r="I59" s="81">
        <f t="shared" ref="I59" si="89">+M59+Q59+U59+Y59+AC59+AG59+AK59+AO59+AS59+AW59+BA59+BE59</f>
        <v>0</v>
      </c>
      <c r="J59" s="81">
        <f t="shared" ref="J59" si="90">+N59+R59+V59+Z59+AD59+AH59+AL59+AP59+AT59+AX59+BB59+BF59</f>
        <v>0</v>
      </c>
      <c r="L59" s="44">
        <f>L79</f>
        <v>3129880.3426903109</v>
      </c>
      <c r="M59" s="44">
        <f t="shared" ref="M59:BF59" si="91">M79</f>
        <v>0</v>
      </c>
      <c r="N59" s="44">
        <f t="shared" si="91"/>
        <v>0</v>
      </c>
      <c r="O59" s="44">
        <f t="shared" si="91"/>
        <v>0</v>
      </c>
      <c r="P59" s="44">
        <f t="shared" si="91"/>
        <v>841353.13192265341</v>
      </c>
      <c r="Q59" s="44">
        <f t="shared" si="91"/>
        <v>0</v>
      </c>
      <c r="R59" s="44">
        <f t="shared" si="91"/>
        <v>0</v>
      </c>
      <c r="S59" s="44">
        <f t="shared" si="91"/>
        <v>0</v>
      </c>
      <c r="T59" s="44">
        <f t="shared" si="91"/>
        <v>69442.678937604142</v>
      </c>
      <c r="U59" s="44">
        <f t="shared" si="91"/>
        <v>0</v>
      </c>
      <c r="V59" s="44">
        <f t="shared" si="91"/>
        <v>0</v>
      </c>
      <c r="W59" s="44">
        <f t="shared" si="91"/>
        <v>0</v>
      </c>
      <c r="X59" s="44">
        <f t="shared" si="91"/>
        <v>789498.42392022745</v>
      </c>
      <c r="Y59" s="44">
        <f t="shared" si="91"/>
        <v>0</v>
      </c>
      <c r="Z59" s="44">
        <f t="shared" si="91"/>
        <v>0</v>
      </c>
      <c r="AA59" s="44">
        <f t="shared" si="91"/>
        <v>0</v>
      </c>
      <c r="AB59" s="44">
        <f t="shared" si="91"/>
        <v>49969.54065891169</v>
      </c>
      <c r="AC59" s="44">
        <f t="shared" si="91"/>
        <v>0</v>
      </c>
      <c r="AD59" s="44">
        <f t="shared" si="91"/>
        <v>0</v>
      </c>
      <c r="AE59" s="44">
        <f t="shared" si="91"/>
        <v>0</v>
      </c>
      <c r="AF59" s="44">
        <f t="shared" si="91"/>
        <v>528526.74602849199</v>
      </c>
      <c r="AG59" s="44">
        <f t="shared" si="91"/>
        <v>0</v>
      </c>
      <c r="AH59" s="44">
        <f t="shared" si="91"/>
        <v>0</v>
      </c>
      <c r="AI59" s="44">
        <f t="shared" si="91"/>
        <v>0</v>
      </c>
      <c r="AJ59" s="44">
        <f t="shared" si="91"/>
        <v>1223312.7952457299</v>
      </c>
      <c r="AK59" s="44">
        <f t="shared" si="91"/>
        <v>0</v>
      </c>
      <c r="AL59" s="44">
        <f t="shared" si="91"/>
        <v>0</v>
      </c>
      <c r="AM59" s="44">
        <f t="shared" si="91"/>
        <v>0</v>
      </c>
      <c r="AN59" s="44">
        <f t="shared" si="91"/>
        <v>422986.79751040903</v>
      </c>
      <c r="AO59" s="44">
        <f t="shared" si="91"/>
        <v>0</v>
      </c>
      <c r="AP59" s="44">
        <f t="shared" si="91"/>
        <v>0</v>
      </c>
      <c r="AQ59" s="44">
        <f t="shared" si="91"/>
        <v>0</v>
      </c>
      <c r="AR59" s="44">
        <f t="shared" si="91"/>
        <v>159036.00033653181</v>
      </c>
      <c r="AS59" s="44">
        <f t="shared" si="91"/>
        <v>0</v>
      </c>
      <c r="AT59" s="44">
        <f t="shared" si="91"/>
        <v>0</v>
      </c>
      <c r="AU59" s="44">
        <f t="shared" si="91"/>
        <v>0</v>
      </c>
      <c r="AV59" s="44">
        <f t="shared" si="91"/>
        <v>0</v>
      </c>
      <c r="AW59" s="44">
        <f t="shared" si="91"/>
        <v>0</v>
      </c>
      <c r="AX59" s="44">
        <f t="shared" si="91"/>
        <v>0</v>
      </c>
      <c r="AY59" s="44">
        <f t="shared" si="91"/>
        <v>0</v>
      </c>
      <c r="AZ59" s="44">
        <f t="shared" si="91"/>
        <v>0</v>
      </c>
      <c r="BA59" s="44">
        <f t="shared" si="91"/>
        <v>0</v>
      </c>
      <c r="BB59" s="44">
        <f t="shared" si="91"/>
        <v>0</v>
      </c>
      <c r="BC59" s="44">
        <f t="shared" si="91"/>
        <v>0</v>
      </c>
      <c r="BD59" s="44">
        <f t="shared" si="91"/>
        <v>381.13739511354282</v>
      </c>
      <c r="BE59" s="44">
        <f t="shared" si="91"/>
        <v>0</v>
      </c>
      <c r="BF59" s="44">
        <f t="shared" si="91"/>
        <v>0</v>
      </c>
    </row>
    <row r="60" spans="3:77" x14ac:dyDescent="0.25">
      <c r="C60" t="s">
        <v>278</v>
      </c>
      <c r="D60" t="s">
        <v>279</v>
      </c>
      <c r="E60">
        <f t="shared" si="4"/>
        <v>49</v>
      </c>
      <c r="G60" s="79">
        <f t="shared" ref="G60" si="92">SUM(L60:BF60)</f>
        <v>883154931.91190815</v>
      </c>
      <c r="H60" s="81">
        <f t="shared" ref="H60" si="93">+L60+P60+T60+X60+AB60+AF60+AJ60+AN60+AR60+AV60+AZ60+BD60</f>
        <v>184454047.49011317</v>
      </c>
      <c r="I60" s="81">
        <f t="shared" ref="I60" si="94">+M60+Q60+U60+Y60+AC60+AG60+AK60+AO60+AS60+AW60+BA60+BE60</f>
        <v>588477734.53219163</v>
      </c>
      <c r="J60" s="81">
        <f t="shared" ref="J60:J61" si="95">+N60+R60+V60+Z60+AD60+AH60+AL60+AP60+AT60+AX60+BB60+BF60</f>
        <v>110223149.88960299</v>
      </c>
      <c r="L60" s="44">
        <f>+'Class Allocation'!L289</f>
        <v>75256100.067819104</v>
      </c>
      <c r="M60" s="44">
        <f>+'Class Allocation'!M289</f>
        <v>197979555.42222625</v>
      </c>
      <c r="N60" s="44">
        <f>+'Class Allocation'!N289</f>
        <v>75455070.005178645</v>
      </c>
      <c r="O60" s="44">
        <f>+'Class Allocation'!O289</f>
        <v>0</v>
      </c>
      <c r="P60" s="44">
        <f>+'Class Allocation'!P289</f>
        <v>20098824.61788594</v>
      </c>
      <c r="Q60" s="44">
        <f>+'Class Allocation'!Q289</f>
        <v>59006793.263753869</v>
      </c>
      <c r="R60" s="44">
        <f>+'Class Allocation'!R289</f>
        <v>23913926.646738607</v>
      </c>
      <c r="S60" s="44">
        <f>+'Class Allocation'!S289</f>
        <v>0</v>
      </c>
      <c r="T60" s="44">
        <f>+'Class Allocation'!T289</f>
        <v>1743908.0445225739</v>
      </c>
      <c r="U60" s="44">
        <f>+'Class Allocation'!U289</f>
        <v>4940934.8016945198</v>
      </c>
      <c r="V60" s="44">
        <f>+'Class Allocation'!V289</f>
        <v>639599.70855579909</v>
      </c>
      <c r="W60" s="44">
        <f>+'Class Allocation'!W289</f>
        <v>0</v>
      </c>
      <c r="X60" s="44">
        <f>+'Class Allocation'!X289</f>
        <v>19511035.107939806</v>
      </c>
      <c r="Y60" s="44">
        <f>+'Class Allocation'!Y289</f>
        <v>69478198.840563893</v>
      </c>
      <c r="Z60" s="44">
        <f>+'Class Allocation'!Z289</f>
        <v>3276449.2186729596</v>
      </c>
      <c r="AA60" s="44">
        <f>+'Class Allocation'!AA289</f>
        <v>0</v>
      </c>
      <c r="AB60" s="44">
        <f>+'Class Allocation'!AB289</f>
        <v>1460410.6665495061</v>
      </c>
      <c r="AC60" s="44">
        <f>+'Class Allocation'!AC289</f>
        <v>5363844.1183183268</v>
      </c>
      <c r="AD60" s="44">
        <f>+'Class Allocation'!AD289</f>
        <v>329751.30398518505</v>
      </c>
      <c r="AE60" s="44">
        <f>+'Class Allocation'!AE289</f>
        <v>0</v>
      </c>
      <c r="AF60" s="44">
        <f>+'Class Allocation'!AF289</f>
        <v>14812144.531058263</v>
      </c>
      <c r="AG60" s="44">
        <f>+'Class Allocation'!AG289</f>
        <v>54167779.193550266</v>
      </c>
      <c r="AH60" s="44">
        <f>+'Class Allocation'!AH289</f>
        <v>1573279.0210076114</v>
      </c>
      <c r="AI60" s="44">
        <f>+'Class Allocation'!AI289</f>
        <v>0</v>
      </c>
      <c r="AJ60" s="44">
        <f>+'Class Allocation'!AJ289</f>
        <v>34731305.247451231</v>
      </c>
      <c r="AK60" s="44">
        <f>+'Class Allocation'!AK289</f>
        <v>130073219.86921939</v>
      </c>
      <c r="AL60" s="44">
        <f>+'Class Allocation'!AL289</f>
        <v>1161224.1130572362</v>
      </c>
      <c r="AM60" s="44">
        <f>+'Class Allocation'!AM289</f>
        <v>0</v>
      </c>
      <c r="AN60" s="44">
        <f>+'Class Allocation'!AN289</f>
        <v>10927366.533906665</v>
      </c>
      <c r="AO60" s="44">
        <f>+'Class Allocation'!AO289</f>
        <v>46315349.383580998</v>
      </c>
      <c r="AP60" s="44">
        <f>+'Class Allocation'!AP289</f>
        <v>427815.51214193046</v>
      </c>
      <c r="AQ60" s="44">
        <f>+'Class Allocation'!AQ289</f>
        <v>0</v>
      </c>
      <c r="AR60" s="44">
        <f>+'Class Allocation'!AR289</f>
        <v>4785915.9805829609</v>
      </c>
      <c r="AS60" s="44">
        <f>+'Class Allocation'!AS289</f>
        <v>17109795.322510663</v>
      </c>
      <c r="AT60" s="44">
        <f>+'Class Allocation'!AT289</f>
        <v>20235.615196946666</v>
      </c>
      <c r="AU60" s="44">
        <f>+'Class Allocation'!AU289</f>
        <v>0</v>
      </c>
      <c r="AV60" s="44">
        <f>+'Class Allocation'!AV289</f>
        <v>1110941.7676613629</v>
      </c>
      <c r="AW60" s="44">
        <f>+'Class Allocation'!AW289</f>
        <v>3979683.9743280802</v>
      </c>
      <c r="AX60" s="44">
        <f>+'Class Allocation'!AX289</f>
        <v>3389036.6922816811</v>
      </c>
      <c r="AY60" s="44">
        <f>+'Class Allocation'!AY289</f>
        <v>0</v>
      </c>
      <c r="AZ60" s="44">
        <f>+'Class Allocation'!AZ289</f>
        <v>4343.0904269324847</v>
      </c>
      <c r="BA60" s="44">
        <f>+'Class Allocation'!BA289</f>
        <v>14367.654745340966</v>
      </c>
      <c r="BB60" s="44">
        <f>+'Class Allocation'!BB289</f>
        <v>130.7970916012917</v>
      </c>
      <c r="BC60" s="44">
        <f>+'Class Allocation'!BC289</f>
        <v>0</v>
      </c>
      <c r="BD60" s="44">
        <f>+'Class Allocation'!BD289</f>
        <v>11751.834308846664</v>
      </c>
      <c r="BE60" s="44">
        <f>+'Class Allocation'!BE289</f>
        <v>48212.68770007386</v>
      </c>
      <c r="BF60" s="44">
        <f>+'Class Allocation'!BF289</f>
        <v>36631.255694793173</v>
      </c>
    </row>
    <row r="61" spans="3:77" x14ac:dyDescent="0.25">
      <c r="C61" t="s">
        <v>483</v>
      </c>
      <c r="D61" t="s">
        <v>484</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485</v>
      </c>
    </row>
    <row r="62" spans="3:77" x14ac:dyDescent="0.25">
      <c r="C62" t="s">
        <v>490</v>
      </c>
      <c r="D62" t="s">
        <v>495</v>
      </c>
      <c r="E62">
        <f t="shared" si="4"/>
        <v>51</v>
      </c>
      <c r="G62" s="49">
        <f>G85</f>
        <v>0.99999999999999967</v>
      </c>
      <c r="I62" s="156">
        <f>I85</f>
        <v>0.99999999999999967</v>
      </c>
      <c r="M62" s="156">
        <f>M85</f>
        <v>0.33653833557414398</v>
      </c>
      <c r="Q62" s="156">
        <f>Q85</f>
        <v>0.10028766838760392</v>
      </c>
      <c r="U62" s="156">
        <f>U85</f>
        <v>8.4004391252046357E-3</v>
      </c>
      <c r="V62" s="44"/>
      <c r="Y62" s="156">
        <f>Y85</f>
        <v>0.11802787337043037</v>
      </c>
      <c r="AC62" s="156">
        <f>AC85</f>
        <v>9.1125692276503942E-3</v>
      </c>
      <c r="AG62" s="156">
        <f>AG85</f>
        <v>9.2040054927845408E-2</v>
      </c>
      <c r="AK62" s="156">
        <f>AK85</f>
        <v>0.22097980377052195</v>
      </c>
      <c r="AO62" s="156">
        <f>AO85</f>
        <v>7.8682405690658305E-2</v>
      </c>
      <c r="AS62" s="156">
        <f>AS85</f>
        <v>2.9069868109415198E-2</v>
      </c>
      <c r="AW62" s="156">
        <f>AW85</f>
        <v>6.7546924871924466E-3</v>
      </c>
      <c r="BA62" s="156">
        <f>BA85</f>
        <v>2.4382922828432439E-5</v>
      </c>
      <c r="BE62" s="156">
        <f>BE85</f>
        <v>8.1906406504766505E-5</v>
      </c>
    </row>
    <row r="63" spans="3:77" s="49" customFormat="1" x14ac:dyDescent="0.25">
      <c r="C63" s="49" t="s">
        <v>496</v>
      </c>
      <c r="D63" s="49" t="s">
        <v>497</v>
      </c>
      <c r="E63" s="157">
        <f t="shared" si="4"/>
        <v>52</v>
      </c>
      <c r="G63" s="49">
        <f>SUM(L63:BF63)</f>
        <v>0.99999999999999989</v>
      </c>
      <c r="H63" s="50">
        <f>G63</f>
        <v>0.99999999999999989</v>
      </c>
      <c r="K63" s="143"/>
      <c r="L63" s="49">
        <f>0.307014/0.908931</f>
        <v>0.33777481458988634</v>
      </c>
      <c r="P63" s="49">
        <f>0.092149/0.908931</f>
        <v>0.10138173304684293</v>
      </c>
      <c r="T63" s="49">
        <f>0.00759/0.908931</f>
        <v>8.3504688474702708E-3</v>
      </c>
      <c r="X63" s="49">
        <f>0.10809/0.908931</f>
        <v>0.11891991801357858</v>
      </c>
      <c r="AB63" s="49">
        <f>0.008243/0.908931</f>
        <v>9.0688952186689636E-3</v>
      </c>
      <c r="AF63" s="49">
        <f>0.083532/0.908931</f>
        <v>9.1901365450182682E-2</v>
      </c>
      <c r="AJ63" s="49">
        <f>0.20016/0.908931</f>
        <v>0.2202147357720223</v>
      </c>
      <c r="AN63" s="49">
        <f>0.070752/0.908931</f>
        <v>7.7840892212940244E-2</v>
      </c>
      <c r="AR63" s="49">
        <f>0.02553/0.908931</f>
        <v>2.8087940668763633E-2</v>
      </c>
      <c r="AV63" s="49">
        <f>0.005778/0.908931</f>
        <v>6.3569181819081973E-3</v>
      </c>
      <c r="AZ63" s="49">
        <f>0.000021/0.908931</f>
        <v>2.3104064004858452E-5</v>
      </c>
      <c r="BD63" s="49">
        <f>0.000072/0.908931</f>
        <v>7.9213933730943274E-5</v>
      </c>
    </row>
    <row r="64" spans="3:77" x14ac:dyDescent="0.25">
      <c r="C64" t="s">
        <v>498</v>
      </c>
      <c r="D64" t="s">
        <v>499</v>
      </c>
      <c r="E64" s="157">
        <f t="shared" si="4"/>
        <v>53</v>
      </c>
      <c r="G64" s="49">
        <f>SUM(L64:BF64)</f>
        <v>1.0000000000000002</v>
      </c>
      <c r="H64" s="50">
        <f>G64</f>
        <v>1.0000000000000002</v>
      </c>
      <c r="L64" s="51">
        <f>0.308871/0.90876</f>
        <v>0.3398818169813812</v>
      </c>
      <c r="M64" s="51"/>
      <c r="N64" s="51"/>
      <c r="O64" s="51"/>
      <c r="P64" s="51">
        <f>0.09269/0.90876</f>
        <v>0.10199612659007878</v>
      </c>
      <c r="Q64" s="51"/>
      <c r="R64" s="51"/>
      <c r="S64" s="51"/>
      <c r="T64" s="51">
        <f>0.007585/0.90876</f>
        <v>8.3465381398829166E-3</v>
      </c>
      <c r="U64" s="51"/>
      <c r="V64" s="51"/>
      <c r="W64" s="51"/>
      <c r="X64" s="51">
        <f>0.107963/0.90876</f>
        <v>0.11880254412606189</v>
      </c>
      <c r="Y64" s="51"/>
      <c r="Z64" s="51"/>
      <c r="AA64" s="51"/>
      <c r="AB64" s="51">
        <f>0.008198/0.90876</f>
        <v>9.0210836744575029E-3</v>
      </c>
      <c r="AC64" s="51"/>
      <c r="AD64" s="51"/>
      <c r="AE64" s="51"/>
      <c r="AF64" s="51">
        <f>0.083213/0.90876</f>
        <v>9.1567630617544776E-2</v>
      </c>
      <c r="AG64" s="51"/>
      <c r="AH64" s="51"/>
      <c r="AI64" s="51"/>
      <c r="AJ64" s="51">
        <f>0.199093/0.90876</f>
        <v>0.21908204586469474</v>
      </c>
      <c r="AK64" s="51"/>
      <c r="AL64" s="51"/>
      <c r="AM64" s="51"/>
      <c r="AN64" s="51">
        <f>0.070319/0.90876</f>
        <v>7.7379065980016731E-2</v>
      </c>
      <c r="AO64" s="51"/>
      <c r="AP64" s="51"/>
      <c r="AQ64" s="51"/>
      <c r="AR64" s="51">
        <f>0.025186/0.90876</f>
        <v>2.7714688146485322E-2</v>
      </c>
      <c r="AS64" s="51"/>
      <c r="AT64" s="51"/>
      <c r="AU64" s="51"/>
      <c r="AV64" s="51">
        <f>0.005551/0.90876</f>
        <v>6.1083234297284218E-3</v>
      </c>
      <c r="AW64" s="51"/>
      <c r="AX64" s="51"/>
      <c r="AY64" s="51"/>
      <c r="AZ64" s="51">
        <f>0.00002/0.90876</f>
        <v>2.2008010915973417E-5</v>
      </c>
      <c r="BA64" s="51"/>
      <c r="BB64" s="51"/>
      <c r="BC64" s="51"/>
      <c r="BD64" s="51">
        <f>0.000071/0.90876</f>
        <v>7.812843875170563E-5</v>
      </c>
      <c r="BE64" s="51"/>
      <c r="BF64" s="51"/>
      <c r="BG64" s="51"/>
      <c r="BH64" s="51"/>
      <c r="BI64" s="51"/>
      <c r="BJ64" s="51"/>
      <c r="BK64" s="51"/>
      <c r="BL64" s="51"/>
      <c r="BM64" s="51"/>
      <c r="BN64" s="51"/>
      <c r="BO64" s="51"/>
      <c r="BP64" s="51"/>
      <c r="BQ64" s="51"/>
      <c r="BR64" s="51"/>
      <c r="BS64" s="51"/>
      <c r="BT64" s="51"/>
      <c r="BU64" s="51"/>
      <c r="BV64" s="51"/>
      <c r="BW64" s="51"/>
      <c r="BX64" s="51"/>
      <c r="BY64" s="51"/>
    </row>
    <row r="65" spans="3:69" x14ac:dyDescent="0.25">
      <c r="V65" s="44"/>
    </row>
    <row r="66" spans="3:69" x14ac:dyDescent="0.25">
      <c r="C66" t="s">
        <v>376</v>
      </c>
      <c r="V66" s="44"/>
    </row>
    <row r="67" spans="3:69" x14ac:dyDescent="0.25">
      <c r="C67" t="s">
        <v>1</v>
      </c>
      <c r="D67" t="s">
        <v>250</v>
      </c>
      <c r="G67" s="44">
        <f>'Class Allocation'!H195</f>
        <v>7292915.4533461221</v>
      </c>
      <c r="H67" s="24">
        <f>G67</f>
        <v>7292915.4533461221</v>
      </c>
      <c r="L67" s="44">
        <f>'Alloc Pct'!L29*'Alloc amt'!$G67</f>
        <v>3163948.7647254025</v>
      </c>
      <c r="M67" s="44">
        <f>'Alloc Pct'!M29*'Alloc amt'!$G67</f>
        <v>0</v>
      </c>
      <c r="N67" s="44">
        <f>'Alloc Pct'!N29*'Alloc amt'!$G67</f>
        <v>0</v>
      </c>
      <c r="O67" s="44">
        <f>'Alloc Pct'!O29*'Alloc amt'!$G67</f>
        <v>0</v>
      </c>
      <c r="P67" s="44">
        <f>'Alloc Pct'!P29*'Alloc amt'!$G67</f>
        <v>850511.17326625588</v>
      </c>
      <c r="Q67" s="44">
        <f>'Alloc Pct'!Q29*'Alloc amt'!$G67</f>
        <v>0</v>
      </c>
      <c r="R67" s="44">
        <f>'Alloc Pct'!R29*'Alloc amt'!$G67</f>
        <v>0</v>
      </c>
      <c r="S67" s="44">
        <f>'Alloc Pct'!S29*'Alloc amt'!$G67</f>
        <v>0</v>
      </c>
      <c r="T67" s="44">
        <f>'Alloc Pct'!T29*'Alloc amt'!$G67</f>
        <v>70198.555276077866</v>
      </c>
      <c r="U67" s="44">
        <f>'Alloc Pct'!U29*'Alloc amt'!$G67</f>
        <v>0</v>
      </c>
      <c r="V67" s="44">
        <f>'Alloc Pct'!V29*'Alloc amt'!$G67</f>
        <v>0</v>
      </c>
      <c r="W67" s="44">
        <f>'Alloc Pct'!W29*'Alloc amt'!$G67</f>
        <v>0</v>
      </c>
      <c r="X67" s="44">
        <f>'Alloc Pct'!X29*'Alloc amt'!$G67</f>
        <v>798092.0321599067</v>
      </c>
      <c r="Y67" s="44">
        <f>'Alloc Pct'!Y29*'Alloc amt'!$G67</f>
        <v>0</v>
      </c>
      <c r="Z67" s="44">
        <f>'Alloc Pct'!Z29*'Alloc amt'!$G67</f>
        <v>0</v>
      </c>
      <c r="AA67" s="44">
        <f>'Alloc Pct'!AA29*'Alloc amt'!$G67</f>
        <v>0</v>
      </c>
      <c r="AB67" s="44">
        <f>'Alloc Pct'!AB29*'Alloc amt'!$G67</f>
        <v>50513.453912350684</v>
      </c>
      <c r="AC67" s="44">
        <f>'Alloc Pct'!AC29*'Alloc amt'!$G67</f>
        <v>0</v>
      </c>
      <c r="AD67" s="44">
        <f>'Alloc Pct'!AD29*'Alloc amt'!$G67</f>
        <v>0</v>
      </c>
      <c r="AE67" s="44">
        <f>'Alloc Pct'!AE29*'Alloc amt'!$G67</f>
        <v>0</v>
      </c>
      <c r="AF67" s="44">
        <f>'Alloc Pct'!AF29*'Alloc amt'!$G67</f>
        <v>534279.70469433512</v>
      </c>
      <c r="AG67" s="44">
        <f>'Alloc Pct'!AG29*'Alloc amt'!$G67</f>
        <v>0</v>
      </c>
      <c r="AH67" s="44">
        <f>'Alloc Pct'!AH29*'Alloc amt'!$G67</f>
        <v>0</v>
      </c>
      <c r="AI67" s="44">
        <f>'Alloc Pct'!AI29*'Alloc amt'!$G67</f>
        <v>0</v>
      </c>
      <c r="AJ67" s="44">
        <f>'Alloc Pct'!AJ29*'Alloc amt'!$G67</f>
        <v>1236628.4278023201</v>
      </c>
      <c r="AK67" s="44">
        <f>'Alloc Pct'!AK29*'Alloc amt'!$G67</f>
        <v>0</v>
      </c>
      <c r="AL67" s="44">
        <f>'Alloc Pct'!AL29*'Alloc amt'!$G67</f>
        <v>0</v>
      </c>
      <c r="AM67" s="44">
        <f>'Alloc Pct'!AM29*'Alloc amt'!$G67</f>
        <v>0</v>
      </c>
      <c r="AN67" s="44">
        <f>'Alloc Pct'!AN29*'Alloc amt'!$G67</f>
        <v>427590.96481236716</v>
      </c>
      <c r="AO67" s="44">
        <f>'Alloc Pct'!AO29*'Alloc amt'!$G67</f>
        <v>0</v>
      </c>
      <c r="AP67" s="44">
        <f>'Alloc Pct'!AP29*'Alloc amt'!$G67</f>
        <v>0</v>
      </c>
      <c r="AQ67" s="44">
        <f>'Alloc Pct'!AQ29*'Alloc amt'!$G67</f>
        <v>0</v>
      </c>
      <c r="AR67" s="44">
        <f>'Alloc Pct'!AR29*'Alloc amt'!$G67</f>
        <v>160767.09066108419</v>
      </c>
      <c r="AS67" s="44">
        <f>'Alloc Pct'!AS29*'Alloc amt'!$G67</f>
        <v>0</v>
      </c>
      <c r="AT67" s="44">
        <f>'Alloc Pct'!AT29*'Alloc amt'!$G67</f>
        <v>0</v>
      </c>
      <c r="AU67" s="44">
        <f>'Alloc Pct'!AU29*'Alloc amt'!$G67</f>
        <v>0</v>
      </c>
      <c r="AV67" s="44">
        <f>'Alloc Pct'!AV29*'Alloc amt'!$G67</f>
        <v>0</v>
      </c>
      <c r="AW67" s="44">
        <f>'Alloc Pct'!AW29*'Alloc amt'!$G67</f>
        <v>0</v>
      </c>
      <c r="AX67" s="44">
        <f>'Alloc Pct'!AX29*'Alloc amt'!$G67</f>
        <v>0</v>
      </c>
      <c r="AY67" s="44">
        <f>'Alloc Pct'!AY29*'Alloc amt'!$G67</f>
        <v>0</v>
      </c>
      <c r="AZ67" s="44">
        <f>'Alloc Pct'!AZ29*'Alloc amt'!$G67</f>
        <v>0</v>
      </c>
      <c r="BA67" s="44">
        <f>'Alloc Pct'!BA29*'Alloc amt'!$G67</f>
        <v>0</v>
      </c>
      <c r="BB67" s="44">
        <f>'Alloc Pct'!BB29*'Alloc amt'!$G67</f>
        <v>0</v>
      </c>
      <c r="BC67" s="44">
        <f>'Alloc Pct'!BC29*'Alloc amt'!$G67</f>
        <v>0</v>
      </c>
      <c r="BD67" s="44">
        <f>'Alloc Pct'!BD29*'Alloc amt'!$G67</f>
        <v>385.28603602258227</v>
      </c>
      <c r="BE67" s="44">
        <f>'Alloc Pct'!BE29*'Alloc amt'!$G67</f>
        <v>0</v>
      </c>
      <c r="BF67" s="44">
        <f>'Alloc Pct'!BF29*'Alloc amt'!$G67</f>
        <v>0</v>
      </c>
    </row>
    <row r="68" spans="3:69" x14ac:dyDescent="0.25">
      <c r="C68" s="53" t="s">
        <v>2</v>
      </c>
      <c r="D68" s="53" t="s">
        <v>375</v>
      </c>
      <c r="E68" s="53"/>
      <c r="F68" s="53"/>
      <c r="G68" s="55">
        <f>'Class Allocation'!I195</f>
        <v>43326391.212232105</v>
      </c>
      <c r="H68" s="107"/>
      <c r="I68" s="55">
        <f>G68</f>
        <v>43326391.212232105</v>
      </c>
      <c r="J68" s="53"/>
      <c r="K68" s="108"/>
      <c r="L68" s="55">
        <f>'Alloc Pct'!L13*'Alloc amt'!$G68</f>
        <v>0</v>
      </c>
      <c r="M68" s="55">
        <f>'Alloc Pct'!M13*'Alloc amt'!$G68</f>
        <v>14545450.728441283</v>
      </c>
      <c r="N68" s="55">
        <f>'Alloc Pct'!N13*'Alloc amt'!$G68</f>
        <v>0</v>
      </c>
      <c r="O68" s="55">
        <f>'Alloc Pct'!O13*'Alloc amt'!$G68</f>
        <v>0</v>
      </c>
      <c r="P68" s="55">
        <f>'Alloc Pct'!P13*'Alloc amt'!$G68</f>
        <v>0</v>
      </c>
      <c r="Q68" s="55">
        <f>'Alloc Pct'!Q13*'Alloc amt'!$G68</f>
        <v>4339554.1774939187</v>
      </c>
      <c r="R68" s="55">
        <f>'Alloc Pct'!R13*'Alloc amt'!$G68</f>
        <v>0</v>
      </c>
      <c r="S68" s="55">
        <f>'Alloc Pct'!S13*'Alloc amt'!$G68</f>
        <v>0</v>
      </c>
      <c r="T68" s="55">
        <f>'Alloc Pct'!T13*'Alloc amt'!$G68</f>
        <v>0</v>
      </c>
      <c r="U68" s="55">
        <f>'Alloc Pct'!U13*'Alloc amt'!$G68</f>
        <v>362589.82102504111</v>
      </c>
      <c r="V68" s="55">
        <f>'Alloc Pct'!V13*'Alloc amt'!$G68</f>
        <v>0</v>
      </c>
      <c r="W68" s="55">
        <f>'Alloc Pct'!W13*'Alloc amt'!$G68</f>
        <v>0</v>
      </c>
      <c r="X68" s="55">
        <f>'Alloc Pct'!X13*'Alloc amt'!$G68</f>
        <v>0</v>
      </c>
      <c r="Y68" s="55">
        <f>'Alloc Pct'!Y13*'Alloc amt'!$G68</f>
        <v>5125299.9930448532</v>
      </c>
      <c r="Z68" s="55">
        <f>'Alloc Pct'!Z13*'Alloc amt'!$G68</f>
        <v>0</v>
      </c>
      <c r="AA68" s="55">
        <f>'Alloc Pct'!AA13*'Alloc amt'!$G68</f>
        <v>0</v>
      </c>
      <c r="AB68" s="55">
        <f>'Alloc Pct'!AB13*'Alloc amt'!$G68</f>
        <v>0</v>
      </c>
      <c r="AC68" s="55">
        <f>'Alloc Pct'!AC13*'Alloc amt'!$G68</f>
        <v>395517.3339949217</v>
      </c>
      <c r="AD68" s="55">
        <f>'Alloc Pct'!AD13*'Alloc amt'!$G68</f>
        <v>0</v>
      </c>
      <c r="AE68" s="55">
        <f>'Alloc Pct'!AE13*'Alloc amt'!$G68</f>
        <v>0</v>
      </c>
      <c r="AF68" s="55">
        <f>'Alloc Pct'!AF13*'Alloc amt'!$G68</f>
        <v>0</v>
      </c>
      <c r="AG68" s="55">
        <f>'Alloc Pct'!AG13*'Alloc amt'!$G68</f>
        <v>3990063.6715207435</v>
      </c>
      <c r="AH68" s="55">
        <f>'Alloc Pct'!AH13*'Alloc amt'!$G68</f>
        <v>0</v>
      </c>
      <c r="AI68" s="55">
        <f>'Alloc Pct'!AI13*'Alloc amt'!$G68</f>
        <v>0</v>
      </c>
      <c r="AJ68" s="55">
        <f>'Alloc Pct'!AJ13*'Alloc amt'!$G68</f>
        <v>0</v>
      </c>
      <c r="AK68" s="55">
        <f>'Alloc Pct'!AK13*'Alloc amt'!$G68</f>
        <v>9591295.349376848</v>
      </c>
      <c r="AL68" s="55">
        <f>'Alloc Pct'!AL13*'Alloc amt'!$G68</f>
        <v>0</v>
      </c>
      <c r="AM68" s="55">
        <f>'Alloc Pct'!AM13*'Alloc amt'!$G68</f>
        <v>0</v>
      </c>
      <c r="AN68" s="55">
        <f>'Alloc Pct'!AN13*'Alloc amt'!$G68</f>
        <v>0</v>
      </c>
      <c r="AO68" s="55">
        <f>'Alloc Pct'!AO13*'Alloc amt'!$G68</f>
        <v>3415783.2781968215</v>
      </c>
      <c r="AP68" s="55">
        <f>'Alloc Pct'!AP13*'Alloc amt'!$G68</f>
        <v>0</v>
      </c>
      <c r="AQ68" s="55">
        <f>'Alloc Pct'!AQ13*'Alloc amt'!$G68</f>
        <v>0</v>
      </c>
      <c r="AR68" s="55">
        <f>'Alloc Pct'!AR13*'Alloc amt'!$G68</f>
        <v>0</v>
      </c>
      <c r="AS68" s="55">
        <f>'Alloc Pct'!AS13*'Alloc amt'!$G68</f>
        <v>1261019.3479727821</v>
      </c>
      <c r="AT68" s="55">
        <f>'Alloc Pct'!AT13*'Alloc amt'!$G68</f>
        <v>0</v>
      </c>
      <c r="AU68" s="55">
        <f>'Alloc Pct'!AU13*'Alloc amt'!$G68</f>
        <v>0</v>
      </c>
      <c r="AV68" s="55">
        <f>'Alloc Pct'!AV13*'Alloc amt'!$G68</f>
        <v>0</v>
      </c>
      <c r="AW68" s="55">
        <f>'Alloc Pct'!AW13*'Alloc amt'!$G68</f>
        <v>295195.38711961993</v>
      </c>
      <c r="AX68" s="55">
        <f>'Alloc Pct'!AX13*'Alloc amt'!$G68</f>
        <v>0</v>
      </c>
      <c r="AY68" s="55">
        <f>'Alloc Pct'!AY13*'Alloc amt'!$G68</f>
        <v>0</v>
      </c>
      <c r="AZ68" s="55">
        <f>'Alloc Pct'!AZ13*'Alloc amt'!$G68</f>
        <v>0</v>
      </c>
      <c r="BA68" s="55">
        <f>'Alloc Pct'!BA13*'Alloc amt'!$G68</f>
        <v>1066.6101727114099</v>
      </c>
      <c r="BB68" s="55">
        <f>'Alloc Pct'!BB13*'Alloc amt'!$G68</f>
        <v>0</v>
      </c>
      <c r="BC68" s="55">
        <f>'Alloc Pct'!BC13*'Alloc amt'!$G68</f>
        <v>0</v>
      </c>
      <c r="BD68" s="55">
        <f>'Alloc Pct'!BD13*'Alloc amt'!$G68</f>
        <v>0</v>
      </c>
      <c r="BE68" s="55">
        <f>'Alloc Pct'!BE13*'Alloc amt'!$G68</f>
        <v>3555.5138725593142</v>
      </c>
      <c r="BF68" s="55">
        <f>'Alloc Pct'!BF13*'Alloc amt'!$G68</f>
        <v>0</v>
      </c>
    </row>
    <row r="69" spans="3:69" x14ac:dyDescent="0.25">
      <c r="C69" t="s">
        <v>8</v>
      </c>
      <c r="G69" s="44">
        <f>SUM(G67:G68)</f>
        <v>50619306.665578231</v>
      </c>
      <c r="L69" s="44">
        <f>L68+L67</f>
        <v>3163948.7647254025</v>
      </c>
      <c r="M69" s="44">
        <f t="shared" ref="M69:BF69" si="99">M68+M67</f>
        <v>14545450.728441283</v>
      </c>
      <c r="N69" s="44">
        <f t="shared" si="99"/>
        <v>0</v>
      </c>
      <c r="O69" s="44">
        <f t="shared" si="99"/>
        <v>0</v>
      </c>
      <c r="P69" s="44">
        <f t="shared" si="99"/>
        <v>850511.17326625588</v>
      </c>
      <c r="Q69" s="44">
        <f t="shared" si="99"/>
        <v>4339554.1774939187</v>
      </c>
      <c r="R69" s="44">
        <f t="shared" si="99"/>
        <v>0</v>
      </c>
      <c r="S69" s="44">
        <f t="shared" si="99"/>
        <v>0</v>
      </c>
      <c r="T69" s="44">
        <f t="shared" si="99"/>
        <v>70198.555276077866</v>
      </c>
      <c r="U69" s="44">
        <f t="shared" si="99"/>
        <v>362589.82102504111</v>
      </c>
      <c r="V69" s="44">
        <f t="shared" si="99"/>
        <v>0</v>
      </c>
      <c r="W69" s="44">
        <f t="shared" si="99"/>
        <v>0</v>
      </c>
      <c r="X69" s="44">
        <f t="shared" si="99"/>
        <v>798092.0321599067</v>
      </c>
      <c r="Y69" s="44">
        <f t="shared" si="99"/>
        <v>5125299.9930448532</v>
      </c>
      <c r="Z69" s="44">
        <f t="shared" si="99"/>
        <v>0</v>
      </c>
      <c r="AA69" s="44">
        <f t="shared" si="99"/>
        <v>0</v>
      </c>
      <c r="AB69" s="44">
        <f t="shared" si="99"/>
        <v>50513.453912350684</v>
      </c>
      <c r="AC69" s="44">
        <f t="shared" si="99"/>
        <v>395517.3339949217</v>
      </c>
      <c r="AD69" s="44">
        <f t="shared" si="99"/>
        <v>0</v>
      </c>
      <c r="AE69" s="44">
        <f t="shared" si="99"/>
        <v>0</v>
      </c>
      <c r="AF69" s="44">
        <f t="shared" si="99"/>
        <v>534279.70469433512</v>
      </c>
      <c r="AG69" s="44">
        <f t="shared" si="99"/>
        <v>3990063.6715207435</v>
      </c>
      <c r="AH69" s="44">
        <f t="shared" si="99"/>
        <v>0</v>
      </c>
      <c r="AI69" s="44">
        <f t="shared" si="99"/>
        <v>0</v>
      </c>
      <c r="AJ69" s="44">
        <f t="shared" si="99"/>
        <v>1236628.4278023201</v>
      </c>
      <c r="AK69" s="44">
        <f t="shared" si="99"/>
        <v>9591295.349376848</v>
      </c>
      <c r="AL69" s="44">
        <f t="shared" si="99"/>
        <v>0</v>
      </c>
      <c r="AM69" s="44">
        <f t="shared" si="99"/>
        <v>0</v>
      </c>
      <c r="AN69" s="44">
        <f t="shared" si="99"/>
        <v>427590.96481236716</v>
      </c>
      <c r="AO69" s="44">
        <f t="shared" si="99"/>
        <v>3415783.2781968215</v>
      </c>
      <c r="AP69" s="44">
        <f t="shared" si="99"/>
        <v>0</v>
      </c>
      <c r="AQ69" s="44">
        <f t="shared" si="99"/>
        <v>0</v>
      </c>
      <c r="AR69" s="44">
        <f t="shared" si="99"/>
        <v>160767.09066108419</v>
      </c>
      <c r="AS69" s="44">
        <f t="shared" si="99"/>
        <v>1261019.3479727821</v>
      </c>
      <c r="AT69" s="44">
        <f t="shared" si="99"/>
        <v>0</v>
      </c>
      <c r="AU69" s="44">
        <f t="shared" si="99"/>
        <v>0</v>
      </c>
      <c r="AV69" s="44">
        <f t="shared" si="99"/>
        <v>0</v>
      </c>
      <c r="AW69" s="44">
        <f t="shared" si="99"/>
        <v>295195.38711961993</v>
      </c>
      <c r="AX69" s="44">
        <f t="shared" si="99"/>
        <v>0</v>
      </c>
      <c r="AY69" s="44">
        <f t="shared" si="99"/>
        <v>0</v>
      </c>
      <c r="AZ69" s="44">
        <f t="shared" si="99"/>
        <v>0</v>
      </c>
      <c r="BA69" s="44">
        <f t="shared" si="99"/>
        <v>1066.6101727114099</v>
      </c>
      <c r="BB69" s="44">
        <f t="shared" si="99"/>
        <v>0</v>
      </c>
      <c r="BC69" s="44">
        <f t="shared" si="99"/>
        <v>0</v>
      </c>
      <c r="BD69" s="44">
        <f t="shared" si="99"/>
        <v>385.28603602258227</v>
      </c>
      <c r="BE69" s="44">
        <f t="shared" si="99"/>
        <v>3555.5138725593142</v>
      </c>
      <c r="BF69" s="44">
        <f t="shared" si="99"/>
        <v>0</v>
      </c>
    </row>
    <row r="70" spans="3:69" x14ac:dyDescent="0.25">
      <c r="J70" s="44"/>
      <c r="V70" s="44"/>
    </row>
    <row r="71" spans="3:69" x14ac:dyDescent="0.25">
      <c r="C71" t="s">
        <v>379</v>
      </c>
      <c r="V71" s="44"/>
    </row>
    <row r="72" spans="3:69" x14ac:dyDescent="0.25">
      <c r="C72" t="s">
        <v>1</v>
      </c>
      <c r="D72" t="s">
        <v>250</v>
      </c>
      <c r="G72" s="44">
        <f>'Class Allocation'!H139</f>
        <v>15516428.646901891</v>
      </c>
      <c r="H72" s="24">
        <f>G72</f>
        <v>15516428.646901891</v>
      </c>
      <c r="L72" s="44">
        <f>'Alloc Pct'!L29*'Alloc amt'!$G72</f>
        <v>6731626.8184338044</v>
      </c>
      <c r="M72" s="44">
        <f>'Alloc Pct'!M29*'Alloc amt'!$G72</f>
        <v>0</v>
      </c>
      <c r="N72" s="44">
        <f>'Alloc Pct'!N29*'Alloc amt'!$G72</f>
        <v>0</v>
      </c>
      <c r="O72" s="44">
        <f>'Alloc Pct'!O29*'Alloc amt'!$G72</f>
        <v>0</v>
      </c>
      <c r="P72" s="44">
        <f>'Alloc Pct'!P29*'Alloc amt'!$G72</f>
        <v>1809550.1062368266</v>
      </c>
      <c r="Q72" s="44">
        <f>'Alloc Pct'!Q29*'Alloc amt'!$G72</f>
        <v>0</v>
      </c>
      <c r="R72" s="44">
        <f>'Alloc Pct'!R29*'Alloc amt'!$G72</f>
        <v>0</v>
      </c>
      <c r="S72" s="44">
        <f>'Alloc Pct'!S29*'Alloc amt'!$G72</f>
        <v>0</v>
      </c>
      <c r="T72" s="44">
        <f>'Alloc Pct'!T29*'Alloc amt'!$G72</f>
        <v>149354.65535351867</v>
      </c>
      <c r="U72" s="44">
        <f>'Alloc Pct'!U29*'Alloc amt'!$G72</f>
        <v>0</v>
      </c>
      <c r="V72" s="44">
        <f>'Alloc Pct'!V29*'Alloc amt'!$G72</f>
        <v>0</v>
      </c>
      <c r="W72" s="44">
        <f>'Alloc Pct'!W29*'Alloc amt'!$G72</f>
        <v>0</v>
      </c>
      <c r="X72" s="44">
        <f>'Alloc Pct'!X29*'Alloc amt'!$G72</f>
        <v>1698022.9854424444</v>
      </c>
      <c r="Y72" s="44">
        <f>'Alloc Pct'!Y29*'Alloc amt'!$G72</f>
        <v>0</v>
      </c>
      <c r="Z72" s="44">
        <f>'Alloc Pct'!Z29*'Alloc amt'!$G72</f>
        <v>0</v>
      </c>
      <c r="AA72" s="44">
        <f>'Alloc Pct'!AA29*'Alloc amt'!$G72</f>
        <v>0</v>
      </c>
      <c r="AB72" s="44">
        <f>'Alloc Pct'!AB29*'Alloc amt'!$G72</f>
        <v>107472.57504266559</v>
      </c>
      <c r="AC72" s="44">
        <f>'Alloc Pct'!AC29*'Alloc amt'!$G72</f>
        <v>0</v>
      </c>
      <c r="AD72" s="44">
        <f>'Alloc Pct'!AD29*'Alloc amt'!$G72</f>
        <v>0</v>
      </c>
      <c r="AE72" s="44">
        <f>'Alloc Pct'!AE29*'Alloc amt'!$G72</f>
        <v>0</v>
      </c>
      <c r="AF72" s="44">
        <f>'Alloc Pct'!AF29*'Alloc amt'!$G72</f>
        <v>1136735.0915296583</v>
      </c>
      <c r="AG72" s="44">
        <f>'Alloc Pct'!AG29*'Alloc amt'!$G72</f>
        <v>0</v>
      </c>
      <c r="AH72" s="44">
        <f>'Alloc Pct'!AH29*'Alloc amt'!$G72</f>
        <v>0</v>
      </c>
      <c r="AI72" s="44">
        <f>'Alloc Pct'!AI29*'Alloc amt'!$G72</f>
        <v>0</v>
      </c>
      <c r="AJ72" s="44">
        <f>'Alloc Pct'!AJ29*'Alloc amt'!$G72</f>
        <v>2631054.3273775834</v>
      </c>
      <c r="AK72" s="44">
        <f>'Alloc Pct'!AK29*'Alloc amt'!$G72</f>
        <v>0</v>
      </c>
      <c r="AL72" s="44">
        <f>'Alloc Pct'!AL29*'Alloc amt'!$G72</f>
        <v>0</v>
      </c>
      <c r="AM72" s="44">
        <f>'Alloc Pct'!AM29*'Alloc amt'!$G72</f>
        <v>0</v>
      </c>
      <c r="AN72" s="44">
        <f>'Alloc Pct'!AN29*'Alloc amt'!$G72</f>
        <v>909743.81069054059</v>
      </c>
      <c r="AO72" s="44">
        <f>'Alloc Pct'!AO29*'Alloc amt'!$G72</f>
        <v>0</v>
      </c>
      <c r="AP72" s="44">
        <f>'Alloc Pct'!AP29*'Alloc amt'!$G72</f>
        <v>0</v>
      </c>
      <c r="AQ72" s="44">
        <f>'Alloc Pct'!AQ29*'Alloc amt'!$G72</f>
        <v>0</v>
      </c>
      <c r="AR72" s="44">
        <f>'Alloc Pct'!AR29*'Alloc amt'!$G72</f>
        <v>342048.54107669438</v>
      </c>
      <c r="AS72" s="44">
        <f>'Alloc Pct'!AS29*'Alloc amt'!$G72</f>
        <v>0</v>
      </c>
      <c r="AT72" s="44">
        <f>'Alloc Pct'!AT29*'Alloc amt'!$G72</f>
        <v>0</v>
      </c>
      <c r="AU72" s="44">
        <f>'Alloc Pct'!AU29*'Alloc amt'!$G72</f>
        <v>0</v>
      </c>
      <c r="AV72" s="44">
        <f>'Alloc Pct'!AV29*'Alloc amt'!$G72</f>
        <v>0</v>
      </c>
      <c r="AW72" s="44">
        <f>'Alloc Pct'!AW29*'Alloc amt'!$G72</f>
        <v>0</v>
      </c>
      <c r="AX72" s="44">
        <f>'Alloc Pct'!AX29*'Alloc amt'!$G72</f>
        <v>0</v>
      </c>
      <c r="AY72" s="44">
        <f>'Alloc Pct'!AY29*'Alloc amt'!$G72</f>
        <v>0</v>
      </c>
      <c r="AZ72" s="44">
        <f>'Alloc Pct'!AZ29*'Alloc amt'!$G72</f>
        <v>0</v>
      </c>
      <c r="BA72" s="44">
        <f>'Alloc Pct'!BA29*'Alloc amt'!$G72</f>
        <v>0</v>
      </c>
      <c r="BB72" s="44">
        <f>'Alloc Pct'!BB29*'Alloc amt'!$G72</f>
        <v>0</v>
      </c>
      <c r="BC72" s="44">
        <f>'Alloc Pct'!BC29*'Alloc amt'!$G72</f>
        <v>0</v>
      </c>
      <c r="BD72" s="44">
        <f>'Alloc Pct'!BD29*'Alloc amt'!$G72</f>
        <v>819.73571815495734</v>
      </c>
      <c r="BE72" s="44">
        <f>'Alloc Pct'!BE29*'Alloc amt'!$G72</f>
        <v>0</v>
      </c>
      <c r="BF72" s="44">
        <f>'Alloc Pct'!BF29*'Alloc amt'!$G72</f>
        <v>0</v>
      </c>
    </row>
    <row r="73" spans="3:69" x14ac:dyDescent="0.25">
      <c r="C73" s="53" t="s">
        <v>2</v>
      </c>
      <c r="D73" s="53" t="s">
        <v>375</v>
      </c>
      <c r="G73" s="55">
        <f>'Class Allocation'!I139</f>
        <v>0</v>
      </c>
      <c r="H73" s="107"/>
      <c r="I73" s="55">
        <f>G73</f>
        <v>0</v>
      </c>
      <c r="J73" s="53"/>
      <c r="K73" s="108"/>
      <c r="L73" s="55">
        <f>'Alloc Pct'!L13*'Alloc amt'!$G73</f>
        <v>0</v>
      </c>
      <c r="M73" s="55">
        <f>'Alloc Pct'!M13*'Alloc amt'!$G73</f>
        <v>0</v>
      </c>
      <c r="N73" s="55">
        <f>'Alloc Pct'!N13*'Alloc amt'!$G73</f>
        <v>0</v>
      </c>
      <c r="O73" s="55">
        <f>'Alloc Pct'!O13*'Alloc amt'!$G73</f>
        <v>0</v>
      </c>
      <c r="P73" s="55">
        <f>'Alloc Pct'!P13*'Alloc amt'!$G73</f>
        <v>0</v>
      </c>
      <c r="Q73" s="55">
        <f>'Alloc Pct'!Q13*'Alloc amt'!$G73</f>
        <v>0</v>
      </c>
      <c r="R73" s="55">
        <f>'Alloc Pct'!R13*'Alloc amt'!$G73</f>
        <v>0</v>
      </c>
      <c r="S73" s="55">
        <f>'Alloc Pct'!S13*'Alloc amt'!$G73</f>
        <v>0</v>
      </c>
      <c r="T73" s="55">
        <f>'Alloc Pct'!T13*'Alloc amt'!$G73</f>
        <v>0</v>
      </c>
      <c r="U73" s="55">
        <f>'Alloc Pct'!U13*'Alloc amt'!$G73</f>
        <v>0</v>
      </c>
      <c r="V73" s="55">
        <f>'Alloc Pct'!V13*'Alloc amt'!$G73</f>
        <v>0</v>
      </c>
      <c r="W73" s="55">
        <f>'Alloc Pct'!W13*'Alloc amt'!$G73</f>
        <v>0</v>
      </c>
      <c r="X73" s="55">
        <f>'Alloc Pct'!X13*'Alloc amt'!$G73</f>
        <v>0</v>
      </c>
      <c r="Y73" s="55">
        <f>'Alloc Pct'!Y13*'Alloc amt'!$G73</f>
        <v>0</v>
      </c>
      <c r="Z73" s="55">
        <f>'Alloc Pct'!Z13*'Alloc amt'!$G73</f>
        <v>0</v>
      </c>
      <c r="AA73" s="55">
        <f>'Alloc Pct'!AA13*'Alloc amt'!$G73</f>
        <v>0</v>
      </c>
      <c r="AB73" s="55">
        <f>'Alloc Pct'!AB13*'Alloc amt'!$G73</f>
        <v>0</v>
      </c>
      <c r="AC73" s="55">
        <f>'Alloc Pct'!AC13*'Alloc amt'!$G73</f>
        <v>0</v>
      </c>
      <c r="AD73" s="55">
        <f>'Alloc Pct'!AD13*'Alloc amt'!$G73</f>
        <v>0</v>
      </c>
      <c r="AE73" s="55">
        <f>'Alloc Pct'!AE13*'Alloc amt'!$G73</f>
        <v>0</v>
      </c>
      <c r="AF73" s="55">
        <f>'Alloc Pct'!AF13*'Alloc amt'!$G73</f>
        <v>0</v>
      </c>
      <c r="AG73" s="55">
        <f>'Alloc Pct'!AG13*'Alloc amt'!$G73</f>
        <v>0</v>
      </c>
      <c r="AH73" s="55">
        <f>'Alloc Pct'!AH13*'Alloc amt'!$G73</f>
        <v>0</v>
      </c>
      <c r="AI73" s="55">
        <f>'Alloc Pct'!AI13*'Alloc amt'!$G73</f>
        <v>0</v>
      </c>
      <c r="AJ73" s="55">
        <f>'Alloc Pct'!AJ13*'Alloc amt'!$G73</f>
        <v>0</v>
      </c>
      <c r="AK73" s="55">
        <f>'Alloc Pct'!AK13*'Alloc amt'!$G73</f>
        <v>0</v>
      </c>
      <c r="AL73" s="55">
        <f>'Alloc Pct'!AL13*'Alloc amt'!$G73</f>
        <v>0</v>
      </c>
      <c r="AM73" s="55">
        <f>'Alloc Pct'!AM13*'Alloc amt'!$G73</f>
        <v>0</v>
      </c>
      <c r="AN73" s="55">
        <f>'Alloc Pct'!AN13*'Alloc amt'!$G73</f>
        <v>0</v>
      </c>
      <c r="AO73" s="55">
        <f>'Alloc Pct'!AO13*'Alloc amt'!$G73</f>
        <v>0</v>
      </c>
      <c r="AP73" s="55">
        <f>'Alloc Pct'!AP13*'Alloc amt'!$G73</f>
        <v>0</v>
      </c>
      <c r="AQ73" s="55">
        <f>'Alloc Pct'!AQ13*'Alloc amt'!$G73</f>
        <v>0</v>
      </c>
      <c r="AR73" s="55">
        <f>'Alloc Pct'!AR13*'Alloc amt'!$G73</f>
        <v>0</v>
      </c>
      <c r="AS73" s="55">
        <f>'Alloc Pct'!AS13*'Alloc amt'!$G73</f>
        <v>0</v>
      </c>
      <c r="AT73" s="55">
        <f>'Alloc Pct'!AT13*'Alloc amt'!$G73</f>
        <v>0</v>
      </c>
      <c r="AU73" s="55">
        <f>'Alloc Pct'!AU13*'Alloc amt'!$G73</f>
        <v>0</v>
      </c>
      <c r="AV73" s="55">
        <f>'Alloc Pct'!AV13*'Alloc amt'!$G73</f>
        <v>0</v>
      </c>
      <c r="AW73" s="55">
        <f>'Alloc Pct'!AW13*'Alloc amt'!$G73</f>
        <v>0</v>
      </c>
      <c r="AX73" s="55">
        <f>'Alloc Pct'!AX13*'Alloc amt'!$G73</f>
        <v>0</v>
      </c>
      <c r="AY73" s="55">
        <f>'Alloc Pct'!AY13*'Alloc amt'!$G73</f>
        <v>0</v>
      </c>
      <c r="AZ73" s="55">
        <f>'Alloc Pct'!AZ13*'Alloc amt'!$G73</f>
        <v>0</v>
      </c>
      <c r="BA73" s="55">
        <f>'Alloc Pct'!BA13*'Alloc amt'!$G73</f>
        <v>0</v>
      </c>
      <c r="BB73" s="55">
        <f>'Alloc Pct'!BB13*'Alloc amt'!$G73</f>
        <v>0</v>
      </c>
      <c r="BC73" s="55">
        <f>'Alloc Pct'!BC13*'Alloc amt'!$G73</f>
        <v>0</v>
      </c>
      <c r="BD73" s="55">
        <f>'Alloc Pct'!BD13*'Alloc amt'!$G73</f>
        <v>0</v>
      </c>
      <c r="BE73" s="55">
        <f>'Alloc Pct'!BE13*'Alloc amt'!$G73</f>
        <v>0</v>
      </c>
      <c r="BF73" s="55">
        <f>'Alloc Pct'!BF13*'Alloc amt'!$G73</f>
        <v>0</v>
      </c>
    </row>
    <row r="74" spans="3:69" x14ac:dyDescent="0.25">
      <c r="C74" t="s">
        <v>8</v>
      </c>
      <c r="G74" s="44">
        <f>+G73+G72</f>
        <v>15516428.646901891</v>
      </c>
      <c r="L74" s="44">
        <f>+L73+L72</f>
        <v>6731626.8184338044</v>
      </c>
      <c r="M74" s="44">
        <f t="shared" ref="M74:BF74" si="100">+M73+M72</f>
        <v>0</v>
      </c>
      <c r="N74" s="44">
        <f t="shared" si="100"/>
        <v>0</v>
      </c>
      <c r="O74" s="44">
        <f t="shared" si="100"/>
        <v>0</v>
      </c>
      <c r="P74" s="44">
        <f t="shared" si="100"/>
        <v>1809550.1062368266</v>
      </c>
      <c r="Q74" s="44">
        <f t="shared" si="100"/>
        <v>0</v>
      </c>
      <c r="R74" s="44">
        <f t="shared" si="100"/>
        <v>0</v>
      </c>
      <c r="S74" s="44">
        <f t="shared" si="100"/>
        <v>0</v>
      </c>
      <c r="T74" s="44">
        <f t="shared" si="100"/>
        <v>149354.65535351867</v>
      </c>
      <c r="U74" s="44">
        <f t="shared" si="100"/>
        <v>0</v>
      </c>
      <c r="V74" s="44">
        <f t="shared" si="100"/>
        <v>0</v>
      </c>
      <c r="W74" s="44">
        <f t="shared" si="100"/>
        <v>0</v>
      </c>
      <c r="X74" s="44">
        <f t="shared" si="100"/>
        <v>1698022.9854424444</v>
      </c>
      <c r="Y74" s="44">
        <f t="shared" si="100"/>
        <v>0</v>
      </c>
      <c r="Z74" s="44">
        <f t="shared" si="100"/>
        <v>0</v>
      </c>
      <c r="AA74" s="44">
        <f t="shared" si="100"/>
        <v>0</v>
      </c>
      <c r="AB74" s="44">
        <f t="shared" si="100"/>
        <v>107472.57504266559</v>
      </c>
      <c r="AC74" s="44">
        <f t="shared" si="100"/>
        <v>0</v>
      </c>
      <c r="AD74" s="44">
        <f t="shared" si="100"/>
        <v>0</v>
      </c>
      <c r="AE74" s="44">
        <f t="shared" si="100"/>
        <v>0</v>
      </c>
      <c r="AF74" s="44">
        <f t="shared" si="100"/>
        <v>1136735.0915296583</v>
      </c>
      <c r="AG74" s="44">
        <f t="shared" si="100"/>
        <v>0</v>
      </c>
      <c r="AH74" s="44">
        <f t="shared" si="100"/>
        <v>0</v>
      </c>
      <c r="AI74" s="44">
        <f t="shared" si="100"/>
        <v>0</v>
      </c>
      <c r="AJ74" s="44">
        <f t="shared" si="100"/>
        <v>2631054.3273775834</v>
      </c>
      <c r="AK74" s="44">
        <f t="shared" si="100"/>
        <v>0</v>
      </c>
      <c r="AL74" s="44">
        <f t="shared" si="100"/>
        <v>0</v>
      </c>
      <c r="AM74" s="44">
        <f t="shared" si="100"/>
        <v>0</v>
      </c>
      <c r="AN74" s="44">
        <f t="shared" si="100"/>
        <v>909743.81069054059</v>
      </c>
      <c r="AO74" s="44">
        <f t="shared" si="100"/>
        <v>0</v>
      </c>
      <c r="AP74" s="44">
        <f t="shared" si="100"/>
        <v>0</v>
      </c>
      <c r="AQ74" s="44">
        <f t="shared" si="100"/>
        <v>0</v>
      </c>
      <c r="AR74" s="44">
        <f t="shared" si="100"/>
        <v>342048.54107669438</v>
      </c>
      <c r="AS74" s="44">
        <f t="shared" si="100"/>
        <v>0</v>
      </c>
      <c r="AT74" s="44">
        <f t="shared" si="100"/>
        <v>0</v>
      </c>
      <c r="AU74" s="44">
        <f t="shared" si="100"/>
        <v>0</v>
      </c>
      <c r="AV74" s="44">
        <f t="shared" si="100"/>
        <v>0</v>
      </c>
      <c r="AW74" s="44">
        <f t="shared" si="100"/>
        <v>0</v>
      </c>
      <c r="AX74" s="44">
        <f t="shared" si="100"/>
        <v>0</v>
      </c>
      <c r="AY74" s="44">
        <f t="shared" si="100"/>
        <v>0</v>
      </c>
      <c r="AZ74" s="44">
        <f t="shared" si="100"/>
        <v>0</v>
      </c>
      <c r="BA74" s="44">
        <f t="shared" si="100"/>
        <v>0</v>
      </c>
      <c r="BB74" s="44">
        <f t="shared" si="100"/>
        <v>0</v>
      </c>
      <c r="BC74" s="44">
        <f t="shared" si="100"/>
        <v>0</v>
      </c>
      <c r="BD74" s="44">
        <f t="shared" si="100"/>
        <v>819.73571815495734</v>
      </c>
      <c r="BE74" s="44">
        <f t="shared" si="100"/>
        <v>0</v>
      </c>
      <c r="BF74" s="44">
        <f t="shared" si="100"/>
        <v>0</v>
      </c>
    </row>
    <row r="75" spans="3:69" x14ac:dyDescent="0.25">
      <c r="J75" s="44"/>
      <c r="V75" s="44"/>
    </row>
    <row r="76" spans="3:69" x14ac:dyDescent="0.25">
      <c r="C76" t="s">
        <v>380</v>
      </c>
      <c r="V76" s="44"/>
    </row>
    <row r="77" spans="3:69" x14ac:dyDescent="0.25">
      <c r="C77" t="s">
        <v>1</v>
      </c>
      <c r="D77" t="s">
        <v>250</v>
      </c>
      <c r="G77" s="44">
        <f>'Class Allocation'!H140</f>
        <v>7214387.5946459835</v>
      </c>
      <c r="H77" s="24">
        <f>G77</f>
        <v>7214387.5946459835</v>
      </c>
      <c r="I77" s="44"/>
      <c r="J77" s="44"/>
      <c r="K77" s="109"/>
      <c r="L77" s="44">
        <f>'Alloc Pct'!L29*'Alloc amt'!$G77</f>
        <v>3129880.3426903109</v>
      </c>
      <c r="M77" s="44">
        <f>'Alloc Pct'!M29*'Alloc amt'!$G77</f>
        <v>0</v>
      </c>
      <c r="N77" s="44">
        <f>'Alloc Pct'!N29*'Alloc amt'!$G77</f>
        <v>0</v>
      </c>
      <c r="O77" s="44">
        <f>'Alloc Pct'!O29*'Alloc amt'!$G77</f>
        <v>0</v>
      </c>
      <c r="P77" s="44">
        <f>'Alloc Pct'!P29*'Alloc amt'!$G77</f>
        <v>841353.13192265341</v>
      </c>
      <c r="Q77" s="44">
        <f>'Alloc Pct'!Q29*'Alloc amt'!$G77</f>
        <v>0</v>
      </c>
      <c r="R77" s="44">
        <f>'Alloc Pct'!R29*'Alloc amt'!$G77</f>
        <v>0</v>
      </c>
      <c r="S77" s="44">
        <f>'Alloc Pct'!S29*'Alloc amt'!$G77</f>
        <v>0</v>
      </c>
      <c r="T77" s="44">
        <f>'Alloc Pct'!T29*'Alloc amt'!$G77</f>
        <v>69442.678937604142</v>
      </c>
      <c r="U77" s="44">
        <f>'Alloc Pct'!U29*'Alloc amt'!$G77</f>
        <v>0</v>
      </c>
      <c r="V77" s="44">
        <f>'Alloc Pct'!V29*'Alloc amt'!$G77</f>
        <v>0</v>
      </c>
      <c r="W77" s="44">
        <f>'Alloc Pct'!W29*'Alloc amt'!$G77</f>
        <v>0</v>
      </c>
      <c r="X77" s="44">
        <f>'Alloc Pct'!X29*'Alloc amt'!$G77</f>
        <v>789498.42392022745</v>
      </c>
      <c r="Y77" s="44">
        <f>'Alloc Pct'!Y29*'Alloc amt'!$G77</f>
        <v>0</v>
      </c>
      <c r="Z77" s="44">
        <f>'Alloc Pct'!Z29*'Alloc amt'!$G77</f>
        <v>0</v>
      </c>
      <c r="AA77" s="44">
        <f>'Alloc Pct'!AA29*'Alloc amt'!$G77</f>
        <v>0</v>
      </c>
      <c r="AB77" s="44">
        <f>'Alloc Pct'!AB29*'Alloc amt'!$G77</f>
        <v>49969.54065891169</v>
      </c>
      <c r="AC77" s="44">
        <f>'Alloc Pct'!AC29*'Alloc amt'!$G77</f>
        <v>0</v>
      </c>
      <c r="AD77" s="44">
        <f>'Alloc Pct'!AD29*'Alloc amt'!$G77</f>
        <v>0</v>
      </c>
      <c r="AE77" s="44">
        <f>'Alloc Pct'!AE29*'Alloc amt'!$G77</f>
        <v>0</v>
      </c>
      <c r="AF77" s="44">
        <f>'Alloc Pct'!AF29*'Alloc amt'!$G77</f>
        <v>528526.74602849199</v>
      </c>
      <c r="AG77" s="44">
        <f>'Alloc Pct'!AG29*'Alloc amt'!$G77</f>
        <v>0</v>
      </c>
      <c r="AH77" s="44">
        <f>'Alloc Pct'!AH29*'Alloc amt'!$G77</f>
        <v>0</v>
      </c>
      <c r="AI77" s="44">
        <f>'Alloc Pct'!AI29*'Alloc amt'!$G77</f>
        <v>0</v>
      </c>
      <c r="AJ77" s="44">
        <f>'Alloc Pct'!AJ29*'Alloc amt'!$G77</f>
        <v>1223312.7952457299</v>
      </c>
      <c r="AK77" s="44">
        <f>'Alloc Pct'!AK29*'Alloc amt'!$G77</f>
        <v>0</v>
      </c>
      <c r="AL77" s="44">
        <f>'Alloc Pct'!AL29*'Alloc amt'!$G77</f>
        <v>0</v>
      </c>
      <c r="AM77" s="44">
        <f>'Alloc Pct'!AM29*'Alloc amt'!$G77</f>
        <v>0</v>
      </c>
      <c r="AN77" s="44">
        <f>'Alloc Pct'!AN29*'Alloc amt'!$G77</f>
        <v>422986.79751040903</v>
      </c>
      <c r="AO77" s="44">
        <f>'Alloc Pct'!AO29*'Alloc amt'!$G77</f>
        <v>0</v>
      </c>
      <c r="AP77" s="44">
        <f>'Alloc Pct'!AP29*'Alloc amt'!$G77</f>
        <v>0</v>
      </c>
      <c r="AQ77" s="44">
        <f>'Alloc Pct'!AQ29*'Alloc amt'!$G77</f>
        <v>0</v>
      </c>
      <c r="AR77" s="44">
        <f>'Alloc Pct'!AR29*'Alloc amt'!$G77</f>
        <v>159036.00033653181</v>
      </c>
      <c r="AS77" s="44">
        <f>'Alloc Pct'!AS29*'Alloc amt'!$G77</f>
        <v>0</v>
      </c>
      <c r="AT77" s="44">
        <f>'Alloc Pct'!AT29*'Alloc amt'!$G77</f>
        <v>0</v>
      </c>
      <c r="AU77" s="44">
        <f>'Alloc Pct'!AU29*'Alloc amt'!$G77</f>
        <v>0</v>
      </c>
      <c r="AV77" s="44">
        <f>'Alloc Pct'!AV29*'Alloc amt'!$G77</f>
        <v>0</v>
      </c>
      <c r="AW77" s="44">
        <f>'Alloc Pct'!AW29*'Alloc amt'!$G77</f>
        <v>0</v>
      </c>
      <c r="AX77" s="44">
        <f>'Alloc Pct'!AX29*'Alloc amt'!$G77</f>
        <v>0</v>
      </c>
      <c r="AY77" s="44">
        <f>'Alloc Pct'!AY29*'Alloc amt'!$G77</f>
        <v>0</v>
      </c>
      <c r="AZ77" s="44">
        <f>'Alloc Pct'!AZ29*'Alloc amt'!$G77</f>
        <v>0</v>
      </c>
      <c r="BA77" s="44">
        <f>'Alloc Pct'!BA29*'Alloc amt'!$G77</f>
        <v>0</v>
      </c>
      <c r="BB77" s="44">
        <f>'Alloc Pct'!BB29*'Alloc amt'!$G77</f>
        <v>0</v>
      </c>
      <c r="BC77" s="44">
        <f>'Alloc Pct'!BC29*'Alloc amt'!$G77</f>
        <v>0</v>
      </c>
      <c r="BD77" s="44">
        <f>'Alloc Pct'!BD29*'Alloc amt'!$G77</f>
        <v>381.13739511354282</v>
      </c>
      <c r="BE77" s="44">
        <f>'Alloc Pct'!BE29*'Alloc amt'!$G77</f>
        <v>0</v>
      </c>
      <c r="BF77" s="44">
        <f>'Alloc Pct'!BF29*'Alloc amt'!$G77</f>
        <v>0</v>
      </c>
      <c r="BG77" s="44"/>
      <c r="BH77" s="44"/>
      <c r="BI77" s="44"/>
      <c r="BJ77" s="44"/>
      <c r="BK77" s="44"/>
      <c r="BL77" s="44"/>
      <c r="BM77" s="44"/>
      <c r="BN77" s="44"/>
      <c r="BO77" s="44"/>
      <c r="BP77" s="44"/>
      <c r="BQ77" s="44"/>
    </row>
    <row r="78" spans="3:69" x14ac:dyDescent="0.25">
      <c r="C78" s="53" t="s">
        <v>2</v>
      </c>
      <c r="D78" s="53" t="s">
        <v>375</v>
      </c>
      <c r="G78" s="44">
        <f>'Class Allocation'!I140</f>
        <v>0</v>
      </c>
      <c r="H78" s="24"/>
      <c r="I78" s="44">
        <f>G78</f>
        <v>0</v>
      </c>
      <c r="J78" s="44"/>
      <c r="K78" s="109"/>
      <c r="L78" s="44">
        <f>'Alloc Pct'!L13*'Alloc amt'!$G78</f>
        <v>0</v>
      </c>
      <c r="M78" s="44">
        <f>'Alloc Pct'!M13*'Alloc amt'!$G78</f>
        <v>0</v>
      </c>
      <c r="N78" s="44">
        <f>'Alloc Pct'!N13*'Alloc amt'!$G78</f>
        <v>0</v>
      </c>
      <c r="O78" s="44">
        <f>'Alloc Pct'!O13*'Alloc amt'!$G78</f>
        <v>0</v>
      </c>
      <c r="P78" s="44">
        <f>'Alloc Pct'!P13*'Alloc amt'!$G78</f>
        <v>0</v>
      </c>
      <c r="Q78" s="44">
        <f>'Alloc Pct'!Q13*'Alloc amt'!$G78</f>
        <v>0</v>
      </c>
      <c r="R78" s="44">
        <f>'Alloc Pct'!R13*'Alloc amt'!$G78</f>
        <v>0</v>
      </c>
      <c r="S78" s="44">
        <f>'Alloc Pct'!S13*'Alloc amt'!$G78</f>
        <v>0</v>
      </c>
      <c r="T78" s="44">
        <f>'Alloc Pct'!T13*'Alloc amt'!$G78</f>
        <v>0</v>
      </c>
      <c r="U78" s="44">
        <f>'Alloc Pct'!U13*'Alloc amt'!$G78</f>
        <v>0</v>
      </c>
      <c r="V78" s="44">
        <f>'Alloc Pct'!V13*'Alloc amt'!$G78</f>
        <v>0</v>
      </c>
      <c r="W78" s="44">
        <f>'Alloc Pct'!W13*'Alloc amt'!$G78</f>
        <v>0</v>
      </c>
      <c r="X78" s="44">
        <f>'Alloc Pct'!X13*'Alloc amt'!$G78</f>
        <v>0</v>
      </c>
      <c r="Y78" s="44">
        <f>'Alloc Pct'!Y13*'Alloc amt'!$G78</f>
        <v>0</v>
      </c>
      <c r="Z78" s="44">
        <f>'Alloc Pct'!Z13*'Alloc amt'!$G78</f>
        <v>0</v>
      </c>
      <c r="AA78" s="44">
        <f>'Alloc Pct'!AA13*'Alloc amt'!$G78</f>
        <v>0</v>
      </c>
      <c r="AB78" s="44">
        <f>'Alloc Pct'!AB13*'Alloc amt'!$G78</f>
        <v>0</v>
      </c>
      <c r="AC78" s="44">
        <f>'Alloc Pct'!AC13*'Alloc amt'!$G78</f>
        <v>0</v>
      </c>
      <c r="AD78" s="44">
        <f>'Alloc Pct'!AD13*'Alloc amt'!$G78</f>
        <v>0</v>
      </c>
      <c r="AE78" s="44">
        <f>'Alloc Pct'!AE13*'Alloc amt'!$G78</f>
        <v>0</v>
      </c>
      <c r="AF78" s="44">
        <f>'Alloc Pct'!AF13*'Alloc amt'!$G78</f>
        <v>0</v>
      </c>
      <c r="AG78" s="44">
        <f>'Alloc Pct'!AG13*'Alloc amt'!$G78</f>
        <v>0</v>
      </c>
      <c r="AH78" s="44">
        <f>'Alloc Pct'!AH13*'Alloc amt'!$G78</f>
        <v>0</v>
      </c>
      <c r="AI78" s="44">
        <f>'Alloc Pct'!AI13*'Alloc amt'!$G78</f>
        <v>0</v>
      </c>
      <c r="AJ78" s="44">
        <f>'Alloc Pct'!AJ13*'Alloc amt'!$G78</f>
        <v>0</v>
      </c>
      <c r="AK78" s="44">
        <f>'Alloc Pct'!AK13*'Alloc amt'!$G78</f>
        <v>0</v>
      </c>
      <c r="AL78" s="44">
        <f>'Alloc Pct'!AL13*'Alloc amt'!$G78</f>
        <v>0</v>
      </c>
      <c r="AM78" s="44">
        <f>'Alloc Pct'!AM13*'Alloc amt'!$G78</f>
        <v>0</v>
      </c>
      <c r="AN78" s="44">
        <f>'Alloc Pct'!AN13*'Alloc amt'!$G78</f>
        <v>0</v>
      </c>
      <c r="AO78" s="44">
        <f>'Alloc Pct'!AO13*'Alloc amt'!$G78</f>
        <v>0</v>
      </c>
      <c r="AP78" s="44">
        <f>'Alloc Pct'!AP13*'Alloc amt'!$G78</f>
        <v>0</v>
      </c>
      <c r="AQ78" s="44">
        <f>'Alloc Pct'!AQ13*'Alloc amt'!$G78</f>
        <v>0</v>
      </c>
      <c r="AR78" s="44">
        <f>'Alloc Pct'!AR13*'Alloc amt'!$G78</f>
        <v>0</v>
      </c>
      <c r="AS78" s="44">
        <f>'Alloc Pct'!AS13*'Alloc amt'!$G78</f>
        <v>0</v>
      </c>
      <c r="AT78" s="44">
        <f>'Alloc Pct'!AT13*'Alloc amt'!$G78</f>
        <v>0</v>
      </c>
      <c r="AU78" s="44">
        <f>'Alloc Pct'!AU13*'Alloc amt'!$G78</f>
        <v>0</v>
      </c>
      <c r="AV78" s="44">
        <f>'Alloc Pct'!AV13*'Alloc amt'!$G78</f>
        <v>0</v>
      </c>
      <c r="AW78" s="44">
        <f>'Alloc Pct'!AW13*'Alloc amt'!$G78</f>
        <v>0</v>
      </c>
      <c r="AX78" s="44">
        <f>'Alloc Pct'!AX13*'Alloc amt'!$G78</f>
        <v>0</v>
      </c>
      <c r="AY78" s="44">
        <f>'Alloc Pct'!AY13*'Alloc amt'!$G78</f>
        <v>0</v>
      </c>
      <c r="AZ78" s="44">
        <f>'Alloc Pct'!AZ13*'Alloc amt'!$G78</f>
        <v>0</v>
      </c>
      <c r="BA78" s="44">
        <f>'Alloc Pct'!BA13*'Alloc amt'!$G78</f>
        <v>0</v>
      </c>
      <c r="BB78" s="44">
        <f>'Alloc Pct'!BB13*'Alloc amt'!$G78</f>
        <v>0</v>
      </c>
      <c r="BC78" s="44">
        <f>'Alloc Pct'!BC13*'Alloc amt'!$G78</f>
        <v>0</v>
      </c>
      <c r="BD78" s="44">
        <f>'Alloc Pct'!BD13*'Alloc amt'!$G78</f>
        <v>0</v>
      </c>
      <c r="BE78" s="44">
        <f>'Alloc Pct'!BE13*'Alloc amt'!$G78</f>
        <v>0</v>
      </c>
      <c r="BF78" s="44">
        <f>'Alloc Pct'!BF13*'Alloc amt'!$G78</f>
        <v>0</v>
      </c>
      <c r="BG78" s="44"/>
      <c r="BH78" s="44"/>
      <c r="BI78" s="44"/>
      <c r="BJ78" s="44"/>
      <c r="BK78" s="44"/>
      <c r="BL78" s="44"/>
      <c r="BM78" s="44"/>
      <c r="BN78" s="44"/>
      <c r="BO78" s="44"/>
      <c r="BP78" s="44"/>
      <c r="BQ78" s="44"/>
    </row>
    <row r="79" spans="3:69" x14ac:dyDescent="0.25">
      <c r="C79" t="s">
        <v>8</v>
      </c>
      <c r="G79" s="44">
        <f>+G78+G77</f>
        <v>7214387.5946459835</v>
      </c>
      <c r="H79" s="24"/>
      <c r="I79" s="44"/>
      <c r="J79" s="44"/>
      <c r="K79" s="109"/>
      <c r="L79" s="44">
        <f>+L78+L77</f>
        <v>3129880.3426903109</v>
      </c>
      <c r="M79" s="44">
        <f t="shared" ref="M79:BF79" si="101">+M78+M77</f>
        <v>0</v>
      </c>
      <c r="N79" s="44">
        <f t="shared" si="101"/>
        <v>0</v>
      </c>
      <c r="O79" s="44">
        <f t="shared" si="101"/>
        <v>0</v>
      </c>
      <c r="P79" s="44">
        <f t="shared" si="101"/>
        <v>841353.13192265341</v>
      </c>
      <c r="Q79" s="44">
        <f t="shared" si="101"/>
        <v>0</v>
      </c>
      <c r="R79" s="44">
        <f t="shared" si="101"/>
        <v>0</v>
      </c>
      <c r="S79" s="44">
        <f t="shared" si="101"/>
        <v>0</v>
      </c>
      <c r="T79" s="44">
        <f t="shared" si="101"/>
        <v>69442.678937604142</v>
      </c>
      <c r="U79" s="44">
        <f t="shared" si="101"/>
        <v>0</v>
      </c>
      <c r="V79" s="44">
        <f t="shared" si="101"/>
        <v>0</v>
      </c>
      <c r="W79" s="44">
        <f t="shared" si="101"/>
        <v>0</v>
      </c>
      <c r="X79" s="44">
        <f t="shared" si="101"/>
        <v>789498.42392022745</v>
      </c>
      <c r="Y79" s="44">
        <f t="shared" si="101"/>
        <v>0</v>
      </c>
      <c r="Z79" s="44">
        <f t="shared" si="101"/>
        <v>0</v>
      </c>
      <c r="AA79" s="44">
        <f t="shared" si="101"/>
        <v>0</v>
      </c>
      <c r="AB79" s="44">
        <f t="shared" si="101"/>
        <v>49969.54065891169</v>
      </c>
      <c r="AC79" s="44">
        <f t="shared" si="101"/>
        <v>0</v>
      </c>
      <c r="AD79" s="44">
        <f t="shared" si="101"/>
        <v>0</v>
      </c>
      <c r="AE79" s="44">
        <f t="shared" si="101"/>
        <v>0</v>
      </c>
      <c r="AF79" s="44">
        <f t="shared" si="101"/>
        <v>528526.74602849199</v>
      </c>
      <c r="AG79" s="44">
        <f t="shared" si="101"/>
        <v>0</v>
      </c>
      <c r="AH79" s="44">
        <f t="shared" si="101"/>
        <v>0</v>
      </c>
      <c r="AI79" s="44">
        <f t="shared" si="101"/>
        <v>0</v>
      </c>
      <c r="AJ79" s="44">
        <f t="shared" si="101"/>
        <v>1223312.7952457299</v>
      </c>
      <c r="AK79" s="44">
        <f t="shared" si="101"/>
        <v>0</v>
      </c>
      <c r="AL79" s="44">
        <f t="shared" si="101"/>
        <v>0</v>
      </c>
      <c r="AM79" s="44">
        <f t="shared" si="101"/>
        <v>0</v>
      </c>
      <c r="AN79" s="44">
        <f t="shared" si="101"/>
        <v>422986.79751040903</v>
      </c>
      <c r="AO79" s="44">
        <f t="shared" si="101"/>
        <v>0</v>
      </c>
      <c r="AP79" s="44">
        <f t="shared" si="101"/>
        <v>0</v>
      </c>
      <c r="AQ79" s="44">
        <f t="shared" si="101"/>
        <v>0</v>
      </c>
      <c r="AR79" s="44">
        <f t="shared" si="101"/>
        <v>159036.00033653181</v>
      </c>
      <c r="AS79" s="44">
        <f t="shared" si="101"/>
        <v>0</v>
      </c>
      <c r="AT79" s="44">
        <f t="shared" si="101"/>
        <v>0</v>
      </c>
      <c r="AU79" s="44">
        <f t="shared" si="101"/>
        <v>0</v>
      </c>
      <c r="AV79" s="44">
        <f t="shared" si="101"/>
        <v>0</v>
      </c>
      <c r="AW79" s="44">
        <f t="shared" si="101"/>
        <v>0</v>
      </c>
      <c r="AX79" s="44">
        <f t="shared" si="101"/>
        <v>0</v>
      </c>
      <c r="AY79" s="44">
        <f t="shared" si="101"/>
        <v>0</v>
      </c>
      <c r="AZ79" s="44">
        <f t="shared" si="101"/>
        <v>0</v>
      </c>
      <c r="BA79" s="44">
        <f t="shared" si="101"/>
        <v>0</v>
      </c>
      <c r="BB79" s="44">
        <f t="shared" si="101"/>
        <v>0</v>
      </c>
      <c r="BC79" s="44">
        <f t="shared" si="101"/>
        <v>0</v>
      </c>
      <c r="BD79" s="44">
        <f t="shared" si="101"/>
        <v>381.13739511354282</v>
      </c>
      <c r="BE79" s="44">
        <f t="shared" si="101"/>
        <v>0</v>
      </c>
      <c r="BF79" s="44">
        <f t="shared" si="101"/>
        <v>0</v>
      </c>
      <c r="BG79" s="44"/>
      <c r="BH79" s="44"/>
      <c r="BI79" s="44"/>
      <c r="BJ79" s="44"/>
      <c r="BK79" s="44"/>
      <c r="BL79" s="44"/>
      <c r="BM79" s="44"/>
      <c r="BN79" s="44"/>
      <c r="BO79" s="44"/>
      <c r="BP79" s="44"/>
      <c r="BQ79" s="44"/>
    </row>
    <row r="80" spans="3:69" x14ac:dyDescent="0.25">
      <c r="J80" s="44"/>
      <c r="V80" s="44"/>
    </row>
    <row r="81" spans="3:57" x14ac:dyDescent="0.25">
      <c r="C81" t="s">
        <v>490</v>
      </c>
      <c r="V81" s="44"/>
    </row>
    <row r="82" spans="3:57" x14ac:dyDescent="0.25">
      <c r="C82" t="s">
        <v>491</v>
      </c>
      <c r="M82">
        <v>2.3236E-2</v>
      </c>
      <c r="Q82">
        <v>2.3209E-2</v>
      </c>
      <c r="U82">
        <v>2.3266999999999999E-2</v>
      </c>
      <c r="V82" s="44"/>
      <c r="Y82">
        <v>2.3127000000000002E-2</v>
      </c>
      <c r="AC82">
        <v>2.2571000000000001E-2</v>
      </c>
      <c r="AG82">
        <v>2.3165999999999999E-2</v>
      </c>
      <c r="AK82">
        <v>2.2571000000000001E-2</v>
      </c>
      <c r="AO82">
        <v>2.2096999999999999E-2</v>
      </c>
      <c r="AS82">
        <v>2.2114000000000002E-2</v>
      </c>
      <c r="AW82">
        <v>2.298E-2</v>
      </c>
      <c r="BA82">
        <v>2.2957999999999999E-2</v>
      </c>
      <c r="BE82">
        <v>2.3134999999999999E-2</v>
      </c>
    </row>
    <row r="83" spans="3:57" x14ac:dyDescent="0.25">
      <c r="C83" t="s">
        <v>492</v>
      </c>
      <c r="M83" s="103">
        <f>M12</f>
        <v>6091971051</v>
      </c>
      <c r="Q83" s="103">
        <f>Q12</f>
        <v>1817505618.5675206</v>
      </c>
      <c r="U83" s="103">
        <f>U12</f>
        <v>151861000</v>
      </c>
      <c r="V83" s="44"/>
      <c r="Y83" s="103">
        <f>Y12</f>
        <v>2146594132.2992384</v>
      </c>
      <c r="AC83" s="103">
        <f>AC12</f>
        <v>169814470.8207581</v>
      </c>
      <c r="AG83" s="103">
        <f>AG12</f>
        <v>1671130914.5630004</v>
      </c>
      <c r="AK83" s="103">
        <f>AK12</f>
        <v>4118000917.4033823</v>
      </c>
      <c r="AO83" s="103">
        <f>AO12</f>
        <v>1497714279.3066747</v>
      </c>
      <c r="AS83" s="103">
        <f>AS12</f>
        <v>552917597.55256987</v>
      </c>
      <c r="AW83" s="103">
        <f>AW12</f>
        <v>123634652.94376437</v>
      </c>
      <c r="BA83" s="103">
        <f>BA12</f>
        <v>446721</v>
      </c>
      <c r="BE83" s="103">
        <f>BE12</f>
        <v>1489131.4121127534</v>
      </c>
    </row>
    <row r="84" spans="3:57" x14ac:dyDescent="0.25">
      <c r="C84" t="s">
        <v>493</v>
      </c>
      <c r="I84" s="103">
        <f>SUM(M84:BF84)</f>
        <v>420614902.90412974</v>
      </c>
      <c r="M84" s="103">
        <f>M83*M82</f>
        <v>141553039.34103599</v>
      </c>
      <c r="Q84" s="103">
        <f>Q83*Q82</f>
        <v>42182487.901333585</v>
      </c>
      <c r="U84" s="103">
        <f>U83*U82</f>
        <v>3533349.8870000001</v>
      </c>
      <c r="V84" s="44"/>
      <c r="Y84" s="103">
        <f>Y83*Y82</f>
        <v>49644282.497684494</v>
      </c>
      <c r="AC84" s="103">
        <f>AC83*AC82</f>
        <v>3832882.4208953311</v>
      </c>
      <c r="AG84" s="103">
        <f>AG83*AG82</f>
        <v>38713418.766766466</v>
      </c>
      <c r="AK84" s="103">
        <f>AK83*AK82</f>
        <v>92947398.706711739</v>
      </c>
      <c r="AO84" s="103">
        <f>AO83*AO82</f>
        <v>33094992.429839589</v>
      </c>
      <c r="AS84" s="103">
        <f>AS83*AS82</f>
        <v>12227219.752277531</v>
      </c>
      <c r="AW84" s="103">
        <f>AW83*AW82</f>
        <v>2841124.3246477055</v>
      </c>
      <c r="BA84" s="103">
        <f>BA83*BA82</f>
        <v>10255.820717999999</v>
      </c>
      <c r="BE84" s="103">
        <f>BE83*BE82</f>
        <v>34451.055219228547</v>
      </c>
    </row>
    <row r="85" spans="3:57" x14ac:dyDescent="0.25">
      <c r="C85" t="s">
        <v>494</v>
      </c>
      <c r="G85" s="156">
        <f>SUM(M85:BF85)</f>
        <v>0.99999999999999967</v>
      </c>
      <c r="I85" s="156">
        <f>G85</f>
        <v>0.99999999999999967</v>
      </c>
      <c r="M85" s="155">
        <f>M84/$I84</f>
        <v>0.33653833557414398</v>
      </c>
      <c r="Q85" s="155">
        <f>Q84/$I84</f>
        <v>0.10028766838760392</v>
      </c>
      <c r="U85" s="155">
        <f>U84/$I84</f>
        <v>8.4004391252046357E-3</v>
      </c>
      <c r="V85" s="44"/>
      <c r="Y85" s="155">
        <f>Y84/$I84</f>
        <v>0.11802787337043037</v>
      </c>
      <c r="AC85" s="155">
        <f>AC84/$I84</f>
        <v>9.1125692276503942E-3</v>
      </c>
      <c r="AG85" s="155">
        <f>AG84/$I84</f>
        <v>9.2040054927845408E-2</v>
      </c>
      <c r="AK85" s="155">
        <f>AK84/$I84</f>
        <v>0.22097980377052195</v>
      </c>
      <c r="AO85" s="155">
        <f>AO84/$I84</f>
        <v>7.8682405690658305E-2</v>
      </c>
      <c r="AS85" s="155">
        <f>AS84/$I84</f>
        <v>2.9069868109415198E-2</v>
      </c>
      <c r="AW85" s="155">
        <f>AW84/$I84</f>
        <v>6.7546924871924466E-3</v>
      </c>
      <c r="BA85" s="155">
        <f>BA84/$I84</f>
        <v>2.4382922828432439E-5</v>
      </c>
      <c r="BE85" s="155">
        <f>BE84/$I84</f>
        <v>8.1906406504766505E-5</v>
      </c>
    </row>
    <row r="86" spans="3:57" x14ac:dyDescent="0.25">
      <c r="V86" s="44"/>
    </row>
    <row r="87" spans="3:57" x14ac:dyDescent="0.25">
      <c r="V87" s="44"/>
    </row>
    <row r="88" spans="3:57" x14ac:dyDescent="0.25">
      <c r="V88" s="44"/>
    </row>
    <row r="89" spans="3:57" x14ac:dyDescent="0.25">
      <c r="V89" s="44"/>
    </row>
    <row r="90" spans="3:57" x14ac:dyDescent="0.25">
      <c r="V90" s="44"/>
    </row>
    <row r="91" spans="3:57" x14ac:dyDescent="0.25">
      <c r="V91" s="44"/>
    </row>
    <row r="92" spans="3:57" x14ac:dyDescent="0.25">
      <c r="V92" s="44"/>
    </row>
    <row r="93" spans="3:57" x14ac:dyDescent="0.25">
      <c r="V93" s="44"/>
    </row>
    <row r="94" spans="3:57" x14ac:dyDescent="0.25">
      <c r="V94" s="44"/>
    </row>
    <row r="95" spans="3:57" x14ac:dyDescent="0.25">
      <c r="V95" s="44"/>
    </row>
    <row r="96" spans="3:57"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sheetData>
  <mergeCells count="14">
    <mergeCell ref="AR9:AT9"/>
    <mergeCell ref="AV9:AX9"/>
    <mergeCell ref="AZ9:BB9"/>
    <mergeCell ref="BD9:BF9"/>
    <mergeCell ref="X9:Z9"/>
    <mergeCell ref="AB9:AD9"/>
    <mergeCell ref="AF9:AH9"/>
    <mergeCell ref="AJ9:AL9"/>
    <mergeCell ref="AN9:AP9"/>
    <mergeCell ref="D9:E9"/>
    <mergeCell ref="L9:N9"/>
    <mergeCell ref="P9:R9"/>
    <mergeCell ref="T9:V9"/>
    <mergeCell ref="G9:J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8"/>
  <sheetViews>
    <sheetView workbookViewId="0">
      <pane xSplit="3" ySplit="10" topLeftCell="D56" activePane="bottomRight" state="frozen"/>
      <selection pane="topRight" activeCell="D1" sqref="D1"/>
      <selection pane="bottomLeft" activeCell="A9" sqref="A9"/>
      <selection pane="bottomRight" activeCell="A64" sqref="A64"/>
    </sheetView>
  </sheetViews>
  <sheetFormatPr defaultRowHeight="15" x14ac:dyDescent="0.25"/>
  <cols>
    <col min="1" max="1" width="4.140625" customWidth="1"/>
    <col min="3" max="3" width="52.85546875" customWidth="1"/>
    <col min="4" max="4" width="9.42578125" customWidth="1"/>
    <col min="5" max="5" width="13.28515625" customWidth="1"/>
    <col min="6" max="6" width="2.42578125" customWidth="1"/>
    <col min="7" max="7" width="17.140625" customWidth="1"/>
    <col min="8" max="8" width="15.5703125" style="25" customWidth="1"/>
    <col min="9" max="10" width="18.140625" customWidth="1"/>
    <col min="11" max="11" width="2.42578125" style="28" customWidth="1"/>
    <col min="12" max="12" width="13.7109375" customWidth="1"/>
    <col min="13" max="14" width="13.5703125" customWidth="1"/>
    <col min="15" max="15" width="2.85546875" customWidth="1"/>
    <col min="16" max="16" width="12" customWidth="1"/>
    <col min="17" max="17" width="15.42578125" customWidth="1"/>
    <col min="18" max="18" width="10.5703125" customWidth="1"/>
    <col min="19" max="19" width="2.85546875" customWidth="1"/>
    <col min="20" max="20" width="15.42578125" customWidth="1"/>
    <col min="21" max="21" width="12" customWidth="1"/>
    <col min="22" max="22" width="13.85546875" customWidth="1"/>
    <col min="23" max="23" width="2.85546875" customWidth="1"/>
    <col min="25" max="25" width="13.5703125" customWidth="1"/>
    <col min="27" max="27" width="2.7109375" customWidth="1"/>
    <col min="29" max="29" width="12" customWidth="1"/>
    <col min="31" max="31" width="2.5703125" customWidth="1"/>
    <col min="33" max="33" width="13.5703125" customWidth="1"/>
    <col min="35" max="35" width="2.28515625" customWidth="1"/>
    <col min="37" max="37" width="13.5703125" customWidth="1"/>
    <col min="39" max="39" width="2.42578125" customWidth="1"/>
    <col min="41" max="41" width="13.5703125" customWidth="1"/>
    <col min="43" max="43" width="2.7109375" customWidth="1"/>
    <col min="45" max="45" width="12" customWidth="1"/>
    <col min="47" max="47" width="2.85546875" customWidth="1"/>
    <col min="49" max="50" width="12" customWidth="1"/>
    <col min="51" max="51" width="2.85546875" customWidth="1"/>
    <col min="55" max="55" width="2.42578125" customWidth="1"/>
    <col min="57" max="57" width="10" customWidth="1"/>
  </cols>
  <sheetData>
    <row r="1" spans="1:58" x14ac:dyDescent="0.25">
      <c r="H1"/>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2" t="s">
        <v>306</v>
      </c>
      <c r="E9" s="162"/>
      <c r="F9" s="78"/>
      <c r="G9" s="162" t="s">
        <v>339</v>
      </c>
      <c r="H9" s="162"/>
      <c r="I9" s="162"/>
      <c r="J9" s="162"/>
      <c r="L9" s="162" t="s">
        <v>340</v>
      </c>
      <c r="M9" s="162"/>
      <c r="N9" s="162"/>
      <c r="P9" s="162" t="s">
        <v>341</v>
      </c>
      <c r="Q9" s="162"/>
      <c r="R9" s="162"/>
      <c r="T9" s="162" t="s">
        <v>342</v>
      </c>
      <c r="U9" s="162"/>
      <c r="V9" s="162"/>
      <c r="X9" s="162" t="s">
        <v>343</v>
      </c>
      <c r="Y9" s="162"/>
      <c r="Z9" s="162"/>
      <c r="AB9" s="162" t="s">
        <v>344</v>
      </c>
      <c r="AC9" s="162"/>
      <c r="AD9" s="162"/>
      <c r="AF9" s="162" t="s">
        <v>345</v>
      </c>
      <c r="AG9" s="162"/>
      <c r="AH9" s="162"/>
      <c r="AJ9" s="162" t="s">
        <v>346</v>
      </c>
      <c r="AK9" s="162"/>
      <c r="AL9" s="162"/>
      <c r="AN9" s="162" t="s">
        <v>347</v>
      </c>
      <c r="AO9" s="162"/>
      <c r="AP9" s="162"/>
      <c r="AR9" s="162" t="s">
        <v>348</v>
      </c>
      <c r="AS9" s="162"/>
      <c r="AT9" s="162"/>
      <c r="AV9" s="162" t="s">
        <v>349</v>
      </c>
      <c r="AW9" s="162"/>
      <c r="AX9" s="162"/>
      <c r="AZ9" s="162" t="s">
        <v>350</v>
      </c>
      <c r="BA9" s="162"/>
      <c r="BB9" s="162"/>
      <c r="BD9" s="162" t="s">
        <v>351</v>
      </c>
      <c r="BE9" s="162"/>
      <c r="BF9" s="162"/>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25">
      <c r="C13" s="6" t="str">
        <f>'Alloc amt'!C13</f>
        <v>Energy (Loss Adjusted)(at Source)</v>
      </c>
      <c r="D13" s="6" t="str">
        <f>'Alloc amt'!D13</f>
        <v>Energy</v>
      </c>
      <c r="E13" s="6">
        <f>'Alloc amt'!E13</f>
        <v>2</v>
      </c>
      <c r="F13" s="103"/>
      <c r="G13" s="101">
        <f t="shared" ref="G13:G78"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2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2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2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2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2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2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2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2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2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2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2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2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2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2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25">
      <c r="C28" s="6" t="str">
        <f>'Alloc amt'!C28</f>
        <v>Summer Peak Period Demand Allocator</v>
      </c>
      <c r="D28" s="6" t="str">
        <f>'Alloc amt'!D28</f>
        <v>SCP</v>
      </c>
      <c r="E28" s="6">
        <f>'Alloc amt'!E28</f>
        <v>17</v>
      </c>
      <c r="F28" s="103"/>
      <c r="G28" s="101">
        <f t="shared" si="0"/>
        <v>0.99999999999999989</v>
      </c>
      <c r="H28" s="98">
        <f>+'Alloc amt'!H28/'Alloc amt'!$G28</f>
        <v>1</v>
      </c>
      <c r="I28" s="98">
        <f>+'Alloc amt'!I28/'Alloc amt'!$G28</f>
        <v>0</v>
      </c>
      <c r="J28" s="98">
        <f>+'Alloc amt'!J28/'Alloc amt'!$G28</f>
        <v>0</v>
      </c>
      <c r="K28" s="104"/>
      <c r="L28" s="98">
        <f>+'Alloc amt'!L28/'Alloc amt'!$G28</f>
        <v>0.37560640339396018</v>
      </c>
      <c r="M28" s="98">
        <f>+'Alloc amt'!M28/'Alloc amt'!$G28</f>
        <v>0</v>
      </c>
      <c r="N28" s="98">
        <f>+'Alloc amt'!N28/'Alloc amt'!$G28</f>
        <v>0</v>
      </c>
      <c r="O28" s="98"/>
      <c r="P28" s="98">
        <f>+'Alloc amt'!P28/'Alloc amt'!$G28</f>
        <v>0.11247942068349824</v>
      </c>
      <c r="Q28" s="98">
        <f>+'Alloc amt'!Q28/'Alloc amt'!$G28</f>
        <v>0</v>
      </c>
      <c r="R28" s="98">
        <f>+'Alloc amt'!R28/'Alloc amt'!$G28</f>
        <v>0</v>
      </c>
      <c r="S28" s="98"/>
      <c r="T28" s="98">
        <f>+'Alloc amt'!T28/'Alloc amt'!$G28</f>
        <v>7.5512907211368633E-3</v>
      </c>
      <c r="U28" s="98">
        <f>+'Alloc amt'!U28/'Alloc amt'!$G28</f>
        <v>0</v>
      </c>
      <c r="V28" s="98">
        <f>+'Alloc amt'!V28/'Alloc amt'!$G28</f>
        <v>0</v>
      </c>
      <c r="W28" s="98"/>
      <c r="X28" s="98">
        <f>+'Alloc amt'!X28/'Alloc amt'!$G28</f>
        <v>0.11861863524233093</v>
      </c>
      <c r="Y28" s="98">
        <f>+'Alloc amt'!Y28/'Alloc amt'!$G28</f>
        <v>0</v>
      </c>
      <c r="Z28" s="98">
        <f>+'Alloc amt'!Z28/'Alloc amt'!$G28</f>
        <v>0</v>
      </c>
      <c r="AA28" s="98"/>
      <c r="AB28" s="98">
        <f>+'Alloc amt'!AB28/'Alloc amt'!$G28</f>
        <v>8.8976686734510719E-3</v>
      </c>
      <c r="AC28" s="98">
        <f>+'Alloc amt'!AC28/'Alloc amt'!$G28</f>
        <v>0</v>
      </c>
      <c r="AD28" s="98">
        <f>+'Alloc amt'!AD28/'Alloc amt'!$G28</f>
        <v>0</v>
      </c>
      <c r="AE28" s="98"/>
      <c r="AF28" s="98">
        <f>+'Alloc amt'!AF28/'Alloc amt'!$G28</f>
        <v>8.7437520418079867E-2</v>
      </c>
      <c r="AG28" s="98">
        <f>+'Alloc amt'!AG28/'Alloc amt'!$G28</f>
        <v>0</v>
      </c>
      <c r="AH28" s="98">
        <f>+'Alloc amt'!AH28/'Alloc amt'!$G28</f>
        <v>0</v>
      </c>
      <c r="AI28" s="98"/>
      <c r="AJ28" s="98">
        <f>+'Alloc amt'!AJ28/'Alloc amt'!$G28</f>
        <v>0.19134092157710472</v>
      </c>
      <c r="AK28" s="98">
        <f>+'Alloc amt'!AK28/'Alloc amt'!$G28</f>
        <v>0</v>
      </c>
      <c r="AL28" s="98">
        <f>+'Alloc amt'!AL28/'Alloc amt'!$G28</f>
        <v>0</v>
      </c>
      <c r="AM28" s="98"/>
      <c r="AN28" s="98">
        <f>+'Alloc amt'!AN28/'Alloc amt'!$G28</f>
        <v>7.1130276115208363E-2</v>
      </c>
      <c r="AO28" s="98">
        <f>+'Alloc amt'!AO28/'Alloc amt'!$G28</f>
        <v>0</v>
      </c>
      <c r="AP28" s="98">
        <f>+'Alloc amt'!AP28/'Alloc amt'!$G28</f>
        <v>0</v>
      </c>
      <c r="AQ28" s="98"/>
      <c r="AR28" s="98">
        <f>+'Alloc amt'!AR28/'Alloc amt'!$G28</f>
        <v>2.689035495722087E-2</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4.750821800874988E-5</v>
      </c>
      <c r="BE28" s="98">
        <f>+'Alloc amt'!BE28/'Alloc amt'!$G28</f>
        <v>0</v>
      </c>
      <c r="BF28" s="98">
        <f>+'Alloc amt'!BF28/'Alloc amt'!$G28</f>
        <v>0</v>
      </c>
    </row>
    <row r="29" spans="3:58" x14ac:dyDescent="0.2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2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2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2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2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25">
      <c r="C34" s="6" t="str">
        <f>'Alloc amt'!C34</f>
        <v>PT&amp;D Plant</v>
      </c>
      <c r="D34" s="6" t="str">
        <f>'Alloc amt'!D34</f>
        <v>PT&amp;D</v>
      </c>
      <c r="E34" s="6">
        <f>'Alloc amt'!E34</f>
        <v>23</v>
      </c>
      <c r="F34" s="103"/>
      <c r="G34" s="101">
        <f t="shared" si="0"/>
        <v>1</v>
      </c>
      <c r="H34" s="98">
        <f>+'Alloc amt'!H34/'Alloc amt'!$G34</f>
        <v>0.84677143440861924</v>
      </c>
      <c r="I34" s="98">
        <f>+'Alloc amt'!I34/'Alloc amt'!$G34</f>
        <v>0</v>
      </c>
      <c r="J34" s="98">
        <f>+'Alloc amt'!J34/'Alloc amt'!$G34</f>
        <v>0.15322856559138071</v>
      </c>
      <c r="K34" s="104"/>
      <c r="L34" s="98">
        <f>+'Alloc amt'!L34/'Alloc amt'!$G34</f>
        <v>0.32297236384657818</v>
      </c>
      <c r="M34" s="98">
        <f>+'Alloc amt'!M34/'Alloc amt'!$G34</f>
        <v>0</v>
      </c>
      <c r="N34" s="98">
        <f>+'Alloc amt'!N34/'Alloc amt'!$G34</f>
        <v>0.1052806645561631</v>
      </c>
      <c r="O34" s="98"/>
      <c r="P34" s="98">
        <f>+'Alloc amt'!P34/'Alloc amt'!$G34</f>
        <v>8.9242611901513655E-2</v>
      </c>
      <c r="Q34" s="98">
        <f>+'Alloc amt'!Q34/'Alloc amt'!$G34</f>
        <v>0</v>
      </c>
      <c r="R34" s="98">
        <f>+'Alloc amt'!R34/'Alloc amt'!$G34</f>
        <v>2.377280503246542E-2</v>
      </c>
      <c r="S34" s="98"/>
      <c r="T34" s="98">
        <f>+'Alloc amt'!T34/'Alloc amt'!$G34</f>
        <v>7.5975608058759985E-3</v>
      </c>
      <c r="U34" s="98">
        <f>+'Alloc amt'!U34/'Alloc amt'!$G34</f>
        <v>0</v>
      </c>
      <c r="V34" s="98">
        <f>+'Alloc amt'!V34/'Alloc amt'!$G34</f>
        <v>2.1907752185726633E-4</v>
      </c>
      <c r="W34" s="98"/>
      <c r="X34" s="98">
        <f>+'Alloc amt'!X34/'Alloc amt'!$G34</f>
        <v>9.4306464691309599E-2</v>
      </c>
      <c r="Y34" s="98">
        <f>+'Alloc amt'!Y34/'Alloc amt'!$G34</f>
        <v>0</v>
      </c>
      <c r="Z34" s="98">
        <f>+'Alloc amt'!Z34/'Alloc amt'!$G34</f>
        <v>1.76082820540857E-3</v>
      </c>
      <c r="AA34" s="98"/>
      <c r="AB34" s="98">
        <f>+'Alloc amt'!AB34/'Alloc amt'!$G34</f>
        <v>7.0555540800180958E-3</v>
      </c>
      <c r="AC34" s="98">
        <f>+'Alloc amt'!AC34/'Alloc amt'!$G34</f>
        <v>0</v>
      </c>
      <c r="AD34" s="98">
        <f>+'Alloc amt'!AD34/'Alloc amt'!$G34</f>
        <v>1.9203510535570584E-4</v>
      </c>
      <c r="AE34" s="98"/>
      <c r="AF34" s="98">
        <f>+'Alloc amt'!AF34/'Alloc amt'!$G34</f>
        <v>7.271652679736447E-2</v>
      </c>
      <c r="AG34" s="98">
        <f>+'Alloc amt'!AG34/'Alloc amt'!$G34</f>
        <v>0</v>
      </c>
      <c r="AH34" s="98">
        <f>+'Alloc amt'!AH34/'Alloc amt'!$G34</f>
        <v>2.8138882501567761E-4</v>
      </c>
      <c r="AI34" s="98"/>
      <c r="AJ34" s="98">
        <f>+'Alloc amt'!AJ34/'Alloc amt'!$G34</f>
        <v>0.16901501511007633</v>
      </c>
      <c r="AK34" s="98">
        <f>+'Alloc amt'!AK34/'Alloc amt'!$G34</f>
        <v>0</v>
      </c>
      <c r="AL34" s="98">
        <f>+'Alloc amt'!AL34/'Alloc amt'!$G34</f>
        <v>4.140608512145517E-4</v>
      </c>
      <c r="AM34" s="98"/>
      <c r="AN34" s="98">
        <f>+'Alloc amt'!AN34/'Alloc amt'!$G34</f>
        <v>5.5634112197085722E-2</v>
      </c>
      <c r="AO34" s="98">
        <f>+'Alloc amt'!AO34/'Alloc amt'!$G34</f>
        <v>0</v>
      </c>
      <c r="AP34" s="98">
        <f>+'Alloc amt'!AP34/'Alloc amt'!$G34</f>
        <v>2.6019724501180928E-4</v>
      </c>
      <c r="AQ34" s="98"/>
      <c r="AR34" s="98">
        <f>+'Alloc amt'!AR34/'Alloc amt'!$G34</f>
        <v>2.2536500292709368E-2</v>
      </c>
      <c r="AS34" s="98">
        <f>+'Alloc amt'!AS34/'Alloc amt'!$G34</f>
        <v>0</v>
      </c>
      <c r="AT34" s="98">
        <f>+'Alloc amt'!AT34/'Alloc amt'!$G34</f>
        <v>1.101269005793105E-5</v>
      </c>
      <c r="AU34" s="98"/>
      <c r="AV34" s="98">
        <f>+'Alloc amt'!AV34/'Alloc amt'!$G34</f>
        <v>5.6137981140785987E-3</v>
      </c>
      <c r="AW34" s="98">
        <f>+'Alloc amt'!AW34/'Alloc amt'!$G34</f>
        <v>0</v>
      </c>
      <c r="AX34" s="98">
        <f>+'Alloc amt'!AX34/'Alloc amt'!$G34</f>
        <v>2.1004950445882638E-2</v>
      </c>
      <c r="AY34" s="98"/>
      <c r="AZ34" s="98">
        <f>+'Alloc amt'!AZ34/'Alloc amt'!$G34</f>
        <v>2.1367320662046077E-5</v>
      </c>
      <c r="BA34" s="98">
        <f>+'Alloc amt'!BA34/'Alloc amt'!$G34</f>
        <v>0</v>
      </c>
      <c r="BB34" s="98">
        <f>+'Alloc amt'!BB34/'Alloc amt'!$G34</f>
        <v>1.6176980998996777E-7</v>
      </c>
      <c r="BC34" s="98"/>
      <c r="BD34" s="98">
        <f>+'Alloc amt'!BD34/'Alloc amt'!$G34</f>
        <v>5.9559251347338826E-5</v>
      </c>
      <c r="BE34" s="98">
        <f>+'Alloc amt'!BE34/'Alloc amt'!$G34</f>
        <v>0</v>
      </c>
      <c r="BF34" s="98">
        <f>+'Alloc amt'!BF34/'Alloc amt'!$G34</f>
        <v>3.1383343138053752E-5</v>
      </c>
    </row>
    <row r="35" spans="3:58" x14ac:dyDescent="0.25">
      <c r="C35" s="6" t="str">
        <f>'Alloc amt'!C35</f>
        <v>Production Plant</v>
      </c>
      <c r="D35" s="6" t="str">
        <f>'Alloc amt'!D35</f>
        <v>Prod</v>
      </c>
      <c r="E35" s="6">
        <f>'Alloc amt'!E35</f>
        <v>24</v>
      </c>
      <c r="F35" s="103"/>
      <c r="G35" s="101">
        <f t="shared" si="0"/>
        <v>0.99999999999999989</v>
      </c>
      <c r="H35" s="98">
        <f>+'Alloc amt'!H35/'Alloc amt'!$G35</f>
        <v>1</v>
      </c>
      <c r="I35" s="98">
        <f>+'Alloc amt'!I35/'Alloc amt'!$G35</f>
        <v>0</v>
      </c>
      <c r="J35" s="98">
        <f>+'Alloc amt'!J35/'Alloc amt'!$G35</f>
        <v>0</v>
      </c>
      <c r="K35" s="104"/>
      <c r="L35" s="98">
        <f>+'Alloc amt'!L35/'Alloc amt'!$G35</f>
        <v>0.3377748145898864</v>
      </c>
      <c r="M35" s="98">
        <f>+'Alloc amt'!M35/'Alloc amt'!$G35</f>
        <v>0</v>
      </c>
      <c r="N35" s="98">
        <f>+'Alloc amt'!N35/'Alloc amt'!$G35</f>
        <v>0</v>
      </c>
      <c r="O35" s="98"/>
      <c r="P35" s="98">
        <f>+'Alloc amt'!P35/'Alloc amt'!$G35</f>
        <v>0.10138173304684295</v>
      </c>
      <c r="Q35" s="98">
        <f>+'Alloc amt'!Q35/'Alloc amt'!$G35</f>
        <v>0</v>
      </c>
      <c r="R35" s="98">
        <f>+'Alloc amt'!R35/'Alloc amt'!$G35</f>
        <v>0</v>
      </c>
      <c r="S35" s="98"/>
      <c r="T35" s="98">
        <f>+'Alloc amt'!T35/'Alloc amt'!$G35</f>
        <v>8.3504688474702726E-3</v>
      </c>
      <c r="U35" s="98">
        <f>+'Alloc amt'!U35/'Alloc amt'!$G35</f>
        <v>0</v>
      </c>
      <c r="V35" s="98">
        <f>+'Alloc amt'!V35/'Alloc amt'!$G35</f>
        <v>0</v>
      </c>
      <c r="W35" s="98"/>
      <c r="X35" s="98">
        <f>+'Alloc amt'!X35/'Alloc amt'!$G35</f>
        <v>0.1189199180135786</v>
      </c>
      <c r="Y35" s="98">
        <f>+'Alloc amt'!Y35/'Alloc amt'!$G35</f>
        <v>0</v>
      </c>
      <c r="Z35" s="98">
        <f>+'Alloc amt'!Z35/'Alloc amt'!$G35</f>
        <v>0</v>
      </c>
      <c r="AA35" s="98"/>
      <c r="AB35" s="98">
        <f>+'Alloc amt'!AB35/'Alloc amt'!$G35</f>
        <v>9.0688952186689653E-3</v>
      </c>
      <c r="AC35" s="98">
        <f>+'Alloc amt'!AC35/'Alloc amt'!$G35</f>
        <v>0</v>
      </c>
      <c r="AD35" s="98">
        <f>+'Alloc amt'!AD35/'Alloc amt'!$G35</f>
        <v>0</v>
      </c>
      <c r="AE35" s="98"/>
      <c r="AF35" s="98">
        <f>+'Alloc amt'!AF35/'Alloc amt'!$G35</f>
        <v>9.1901365450182695E-2</v>
      </c>
      <c r="AG35" s="98">
        <f>+'Alloc amt'!AG35/'Alloc amt'!$G35</f>
        <v>0</v>
      </c>
      <c r="AH35" s="98">
        <f>+'Alloc amt'!AH35/'Alloc amt'!$G35</f>
        <v>0</v>
      </c>
      <c r="AI35" s="98"/>
      <c r="AJ35" s="98">
        <f>+'Alloc amt'!AJ35/'Alloc amt'!$G35</f>
        <v>0.22021473577202233</v>
      </c>
      <c r="AK35" s="98">
        <f>+'Alloc amt'!AK35/'Alloc amt'!$G35</f>
        <v>0</v>
      </c>
      <c r="AL35" s="98">
        <f>+'Alloc amt'!AL35/'Alloc amt'!$G35</f>
        <v>0</v>
      </c>
      <c r="AM35" s="98"/>
      <c r="AN35" s="98">
        <f>+'Alloc amt'!AN35/'Alloc amt'!$G35</f>
        <v>7.7840892212940258E-2</v>
      </c>
      <c r="AO35" s="98">
        <f>+'Alloc amt'!AO35/'Alloc amt'!$G35</f>
        <v>0</v>
      </c>
      <c r="AP35" s="98">
        <f>+'Alloc amt'!AP35/'Alloc amt'!$G35</f>
        <v>0</v>
      </c>
      <c r="AQ35" s="98"/>
      <c r="AR35" s="98">
        <f>+'Alloc amt'!AR35/'Alloc amt'!$G35</f>
        <v>2.8087940668763637E-2</v>
      </c>
      <c r="AS35" s="98">
        <f>+'Alloc amt'!AS35/'Alloc amt'!$G35</f>
        <v>0</v>
      </c>
      <c r="AT35" s="98">
        <f>+'Alloc amt'!AT35/'Alloc amt'!$G35</f>
        <v>0</v>
      </c>
      <c r="AU35" s="98"/>
      <c r="AV35" s="98">
        <f>+'Alloc amt'!AV35/'Alloc amt'!$G35</f>
        <v>6.3569181819081982E-3</v>
      </c>
      <c r="AW35" s="98">
        <f>+'Alloc amt'!AW35/'Alloc amt'!$G35</f>
        <v>0</v>
      </c>
      <c r="AX35" s="98">
        <f>+'Alloc amt'!AX35/'Alloc amt'!$G35</f>
        <v>0</v>
      </c>
      <c r="AY35" s="98"/>
      <c r="AZ35" s="98">
        <f>+'Alloc amt'!AZ35/'Alloc amt'!$G35</f>
        <v>2.3104064004858455E-5</v>
      </c>
      <c r="BA35" s="98">
        <f>+'Alloc amt'!BA35/'Alloc amt'!$G35</f>
        <v>0</v>
      </c>
      <c r="BB35" s="98">
        <f>+'Alloc amt'!BB35/'Alloc amt'!$G35</f>
        <v>0</v>
      </c>
      <c r="BC35" s="98"/>
      <c r="BD35" s="98">
        <f>+'Alloc amt'!BD35/'Alloc amt'!$G35</f>
        <v>7.9213933730943288E-5</v>
      </c>
      <c r="BE35" s="98">
        <f>+'Alloc amt'!BE35/'Alloc amt'!$G35</f>
        <v>0</v>
      </c>
      <c r="BF35" s="98">
        <f>+'Alloc amt'!BF35/'Alloc amt'!$G35</f>
        <v>0</v>
      </c>
    </row>
    <row r="36" spans="3:58" x14ac:dyDescent="0.2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25">
      <c r="C37" s="6" t="str">
        <f>'Alloc amt'!C37</f>
        <v>Distribution Plant</v>
      </c>
      <c r="D37" s="6" t="str">
        <f>'Alloc amt'!D37</f>
        <v>Dist</v>
      </c>
      <c r="E37" s="6">
        <f>'Alloc amt'!E37</f>
        <v>26</v>
      </c>
      <c r="F37" s="103"/>
      <c r="G37" s="101">
        <f t="shared" si="0"/>
        <v>0.99999999999999989</v>
      </c>
      <c r="H37" s="98">
        <f>+'Alloc amt'!H37/'Alloc amt'!$G37</f>
        <v>0.40802527938998923</v>
      </c>
      <c r="I37" s="98">
        <f>+'Alloc amt'!I37/'Alloc amt'!$G37</f>
        <v>0</v>
      </c>
      <c r="J37" s="98">
        <f>+'Alloc amt'!J37/'Alloc amt'!$G37</f>
        <v>0.59197472061001066</v>
      </c>
      <c r="K37" s="104"/>
      <c r="L37" s="98">
        <f>+'Alloc amt'!L37/'Alloc amt'!$G37</f>
        <v>0.23602467063325724</v>
      </c>
      <c r="M37" s="98">
        <f>+'Alloc amt'!M37/'Alloc amt'!$G37</f>
        <v>0</v>
      </c>
      <c r="N37" s="98">
        <f>+'Alloc amt'!N37/'Alloc amt'!$G37</f>
        <v>0.40673546571251507</v>
      </c>
      <c r="O37" s="98"/>
      <c r="P37" s="98">
        <f>+'Alloc amt'!P37/'Alloc amt'!$G37</f>
        <v>5.1277164786028728E-2</v>
      </c>
      <c r="Q37" s="98">
        <f>+'Alloc amt'!Q37/'Alloc amt'!$G37</f>
        <v>0</v>
      </c>
      <c r="R37" s="98">
        <f>+'Alloc amt'!R37/'Alloc amt'!$G37</f>
        <v>9.1842533165379894E-2</v>
      </c>
      <c r="S37" s="98"/>
      <c r="T37" s="98">
        <f>+'Alloc amt'!T37/'Alloc amt'!$G37</f>
        <v>4.4008710424296438E-3</v>
      </c>
      <c r="U37" s="98">
        <f>+'Alloc amt'!U37/'Alloc amt'!$G37</f>
        <v>0</v>
      </c>
      <c r="V37" s="98">
        <f>+'Alloc amt'!V37/'Alloc amt'!$G37</f>
        <v>8.4637191696509528E-4</v>
      </c>
      <c r="W37" s="98"/>
      <c r="X37" s="98">
        <f>+'Alloc amt'!X37/'Alloc amt'!$G37</f>
        <v>3.6036913861938774E-2</v>
      </c>
      <c r="Y37" s="98">
        <f>+'Alloc amt'!Y37/'Alloc amt'!$G37</f>
        <v>0</v>
      </c>
      <c r="Z37" s="98">
        <f>+'Alloc amt'!Z37/'Alloc amt'!$G37</f>
        <v>6.802685784572788E-3</v>
      </c>
      <c r="AA37" s="98"/>
      <c r="AB37" s="98">
        <f>+'Alloc amt'!AB37/'Alloc amt'!$G37</f>
        <v>2.1065777809713042E-3</v>
      </c>
      <c r="AC37" s="98">
        <f>+'Alloc amt'!AC37/'Alloc amt'!$G37</f>
        <v>0</v>
      </c>
      <c r="AD37" s="98">
        <f>+'Alloc amt'!AD37/'Alloc amt'!$G37</f>
        <v>7.418977486444117E-4</v>
      </c>
      <c r="AE37" s="98"/>
      <c r="AF37" s="98">
        <f>+'Alloc amt'!AF37/'Alloc amt'!$G37</f>
        <v>2.7212684274126462E-2</v>
      </c>
      <c r="AG37" s="98">
        <f>+'Alloc amt'!AG37/'Alloc amt'!$G37</f>
        <v>0</v>
      </c>
      <c r="AH37" s="98">
        <f>+'Alloc amt'!AH37/'Alloc amt'!$G37</f>
        <v>1.0871019410026049E-3</v>
      </c>
      <c r="AI37" s="98"/>
      <c r="AJ37" s="98">
        <f>+'Alloc amt'!AJ37/'Alloc amt'!$G37</f>
        <v>4.7968357486897817E-2</v>
      </c>
      <c r="AK37" s="98">
        <f>+'Alloc amt'!AK37/'Alloc amt'!$G37</f>
        <v>0</v>
      </c>
      <c r="AL37" s="98">
        <f>+'Alloc amt'!AL37/'Alloc amt'!$G37</f>
        <v>1.5996596702923477E-3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4.2545814450769027E-5</v>
      </c>
      <c r="AU37" s="98"/>
      <c r="AV37" s="98">
        <f>+'Alloc amt'!AV37/'Alloc amt'!$G37</f>
        <v>2.9663775543113109E-3</v>
      </c>
      <c r="AW37" s="98">
        <f>+'Alloc amt'!AW37/'Alloc amt'!$G37</f>
        <v>0</v>
      </c>
      <c r="AX37" s="98">
        <f>+'Alloc amt'!AX37/'Alloc amt'!$G37</f>
        <v>8.1149357651677592E-2</v>
      </c>
      <c r="AY37" s="98"/>
      <c r="AZ37" s="98">
        <f>+'Alloc amt'!AZ37/'Alloc amt'!$G37</f>
        <v>1.2425119423490234E-5</v>
      </c>
      <c r="BA37" s="98">
        <f>+'Alloc amt'!BA37/'Alloc amt'!$G37</f>
        <v>0</v>
      </c>
      <c r="BB37" s="98">
        <f>+'Alloc amt'!BB37/'Alloc amt'!$G37</f>
        <v>6.2497248931587266E-7</v>
      </c>
      <c r="BC37" s="98"/>
      <c r="BD37" s="98">
        <f>+'Alloc amt'!BD37/'Alloc amt'!$G37</f>
        <v>1.9236850604408381E-5</v>
      </c>
      <c r="BE37" s="98">
        <f>+'Alloc amt'!BE37/'Alloc amt'!$G37</f>
        <v>0</v>
      </c>
      <c r="BF37" s="98">
        <f>+'Alloc amt'!BF37/'Alloc amt'!$G37</f>
        <v>1.2124466292727932E-4</v>
      </c>
    </row>
    <row r="38" spans="3:58" x14ac:dyDescent="0.25">
      <c r="C38" s="6" t="str">
        <f>'Alloc amt'!C38</f>
        <v>Total Plant in Service</v>
      </c>
      <c r="D38" s="6" t="str">
        <f>'Alloc amt'!D38</f>
        <v>TPIS</v>
      </c>
      <c r="E38" s="6">
        <f>'Alloc amt'!E38</f>
        <v>27</v>
      </c>
      <c r="F38" s="103"/>
      <c r="G38" s="101">
        <f t="shared" si="0"/>
        <v>0.99999999999999978</v>
      </c>
      <c r="H38" s="98">
        <f>+'Alloc amt'!H38/'Alloc amt'!$G38</f>
        <v>0.84677022552266068</v>
      </c>
      <c r="I38" s="98">
        <f>+'Alloc amt'!I38/'Alloc amt'!$G38</f>
        <v>0</v>
      </c>
      <c r="J38" s="98">
        <f>+'Alloc amt'!J38/'Alloc amt'!$G38</f>
        <v>0.15322977447733901</v>
      </c>
      <c r="K38" s="104"/>
      <c r="L38" s="98">
        <f>+'Alloc amt'!L38/'Alloc amt'!$G38</f>
        <v>0.32297151902829502</v>
      </c>
      <c r="M38" s="98">
        <f>+'Alloc amt'!M38/'Alloc amt'!$G38</f>
        <v>0</v>
      </c>
      <c r="N38" s="98">
        <f>+'Alloc amt'!N38/'Alloc amt'!$G38</f>
        <v>0.10528149516053882</v>
      </c>
      <c r="O38" s="98"/>
      <c r="P38" s="98">
        <f>+'Alloc amt'!P38/'Alloc amt'!$G38</f>
        <v>8.9242463738141029E-2</v>
      </c>
      <c r="Q38" s="98">
        <f>+'Alloc amt'!Q38/'Alloc amt'!$G38</f>
        <v>0</v>
      </c>
      <c r="R38" s="98">
        <f>+'Alloc amt'!R38/'Alloc amt'!$G38</f>
        <v>2.3772992586333613E-2</v>
      </c>
      <c r="S38" s="98"/>
      <c r="T38" s="98">
        <f>+'Alloc amt'!T38/'Alloc amt'!$G38</f>
        <v>7.5975378612598028E-3</v>
      </c>
      <c r="U38" s="98">
        <f>+'Alloc amt'!U38/'Alloc amt'!$G38</f>
        <v>0</v>
      </c>
      <c r="V38" s="98">
        <f>+'Alloc amt'!V38/'Alloc amt'!$G38</f>
        <v>2.1907925025391965E-4</v>
      </c>
      <c r="W38" s="98"/>
      <c r="X38" s="98">
        <f>+'Alloc amt'!X38/'Alloc amt'!$G38</f>
        <v>9.43064699367792E-2</v>
      </c>
      <c r="Y38" s="98">
        <f>+'Alloc amt'!Y38/'Alloc amt'!$G38</f>
        <v>0</v>
      </c>
      <c r="Z38" s="98">
        <f>+'Alloc amt'!Z38/'Alloc amt'!$G38</f>
        <v>1.7608420973384748E-3</v>
      </c>
      <c r="AA38" s="98"/>
      <c r="AB38" s="98">
        <f>+'Alloc amt'!AB38/'Alloc amt'!$G38</f>
        <v>7.0555515255955993E-3</v>
      </c>
      <c r="AC38" s="98">
        <f>+'Alloc amt'!AC38/'Alloc amt'!$G38</f>
        <v>0</v>
      </c>
      <c r="AD38" s="98">
        <f>+'Alloc amt'!AD38/'Alloc amt'!$G38</f>
        <v>1.9203662040312194E-4</v>
      </c>
      <c r="AE38" s="98"/>
      <c r="AF38" s="98">
        <f>+'Alloc amt'!AF38/'Alloc amt'!$G38</f>
        <v>7.2716529482242651E-2</v>
      </c>
      <c r="AG38" s="98">
        <f>+'Alloc amt'!AG38/'Alloc amt'!$G38</f>
        <v>0</v>
      </c>
      <c r="AH38" s="98">
        <f>+'Alloc amt'!AH38/'Alloc amt'!$G38</f>
        <v>2.8139104501296132E-4</v>
      </c>
      <c r="AI38" s="98"/>
      <c r="AJ38" s="98">
        <f>+'Alloc amt'!AJ38/'Alloc amt'!$G38</f>
        <v>0.16901502868206592</v>
      </c>
      <c r="AK38" s="98">
        <f>+'Alloc amt'!AK38/'Alloc amt'!$G38</f>
        <v>0</v>
      </c>
      <c r="AL38" s="98">
        <f>+'Alloc amt'!AL38/'Alloc amt'!$G38</f>
        <v>4.140641179184265E-4</v>
      </c>
      <c r="AM38" s="98"/>
      <c r="AN38" s="98">
        <f>+'Alloc amt'!AN38/'Alloc amt'!$G38</f>
        <v>5.5634066903887038E-2</v>
      </c>
      <c r="AO38" s="98">
        <f>+'Alloc amt'!AO38/'Alloc amt'!$G38</f>
        <v>0</v>
      </c>
      <c r="AP38" s="98">
        <f>+'Alloc amt'!AP38/'Alloc amt'!$G38</f>
        <v>2.6019929781961751E-4</v>
      </c>
      <c r="AQ38" s="98"/>
      <c r="AR38" s="98">
        <f>+'Alloc amt'!AR38/'Alloc amt'!$G38</f>
        <v>2.2536348003019811E-2</v>
      </c>
      <c r="AS38" s="98">
        <f>+'Alloc amt'!AS38/'Alloc amt'!$G38</f>
        <v>0</v>
      </c>
      <c r="AT38" s="98">
        <f>+'Alloc amt'!AT38/'Alloc amt'!$G38</f>
        <v>1.1012776941772344E-5</v>
      </c>
      <c r="AU38" s="98"/>
      <c r="AV38" s="98">
        <f>+'Alloc amt'!AV38/'Alloc amt'!$G38</f>
        <v>5.6137837623074375E-3</v>
      </c>
      <c r="AW38" s="98">
        <f>+'Alloc amt'!AW38/'Alloc amt'!$G38</f>
        <v>0</v>
      </c>
      <c r="AX38" s="98">
        <f>+'Alloc amt'!AX38/'Alloc amt'!$G38</f>
        <v>2.1005116162957332E-2</v>
      </c>
      <c r="AY38" s="98"/>
      <c r="AZ38" s="98">
        <f>+'Alloc amt'!AZ38/'Alloc amt'!$G38</f>
        <v>2.1367242112964541E-5</v>
      </c>
      <c r="BA38" s="98">
        <f>+'Alloc amt'!BA38/'Alloc amt'!$G38</f>
        <v>0</v>
      </c>
      <c r="BB38" s="98">
        <f>+'Alloc amt'!BB38/'Alloc amt'!$G38</f>
        <v>1.6177108626147126E-7</v>
      </c>
      <c r="BC38" s="98"/>
      <c r="BD38" s="98">
        <f>+'Alloc amt'!BD38/'Alloc amt'!$G38</f>
        <v>5.955935695418455E-5</v>
      </c>
      <c r="BE38" s="98">
        <f>+'Alloc amt'!BE38/'Alloc amt'!$G38</f>
        <v>0</v>
      </c>
      <c r="BF38" s="98">
        <f>+'Alloc amt'!BF38/'Alloc amt'!$G38</f>
        <v>3.1383590734725426E-5</v>
      </c>
    </row>
    <row r="39" spans="3:58" x14ac:dyDescent="0.25">
      <c r="C39" s="6" t="str">
        <f>'Alloc amt'!C39</f>
        <v>Distrib Overhead + Underground Lines Plant</v>
      </c>
      <c r="D39" s="6" t="str">
        <f>'Alloc amt'!D39</f>
        <v>DLINES</v>
      </c>
      <c r="E39" s="6">
        <f>'Alloc amt'!E39</f>
        <v>28</v>
      </c>
      <c r="F39" s="103"/>
      <c r="G39" s="101">
        <f t="shared" si="0"/>
        <v>1.0000000000000002</v>
      </c>
      <c r="H39" s="98">
        <f>+'Alloc amt'!H39/'Alloc amt'!$G39</f>
        <v>0.36340834336765521</v>
      </c>
      <c r="I39" s="98">
        <f>+'Alloc amt'!I39/'Alloc amt'!$G39</f>
        <v>0</v>
      </c>
      <c r="J39" s="98">
        <f>+'Alloc amt'!J39/'Alloc amt'!$G39</f>
        <v>0.63659165663234496</v>
      </c>
      <c r="K39" s="104"/>
      <c r="L39" s="98">
        <f>+'Alloc amt'!L39/'Alloc amt'!$G39</f>
        <v>0.21347592897897225</v>
      </c>
      <c r="M39" s="98">
        <f>+'Alloc amt'!M39/'Alloc amt'!$G39</f>
        <v>0</v>
      </c>
      <c r="N39" s="98">
        <f>+'Alloc amt'!N39/'Alloc amt'!$G39</f>
        <v>0.51013897357735638</v>
      </c>
      <c r="O39" s="98"/>
      <c r="P39" s="98">
        <f>+'Alloc amt'!P39/'Alloc amt'!$G39</f>
        <v>4.7072156435184198E-2</v>
      </c>
      <c r="Q39" s="98">
        <f>+'Alloc amt'!Q39/'Alloc amt'!$G39</f>
        <v>0</v>
      </c>
      <c r="R39" s="98">
        <f>+'Alloc amt'!R39/'Alloc amt'!$G39</f>
        <v>9.8703371263978004E-2</v>
      </c>
      <c r="S39" s="98"/>
      <c r="T39" s="98">
        <f>+'Alloc amt'!T39/'Alloc amt'!$G39</f>
        <v>4.0923730104161747E-3</v>
      </c>
      <c r="U39" s="98">
        <f>+'Alloc amt'!U39/'Alloc amt'!$G39</f>
        <v>0</v>
      </c>
      <c r="V39" s="98">
        <f>+'Alloc amt'!V39/'Alloc amt'!$G39</f>
        <v>7.0240971521965886E-4</v>
      </c>
      <c r="W39" s="98"/>
      <c r="X39" s="98">
        <f>+'Alloc amt'!X39/'Alloc amt'!$G39</f>
        <v>2.6347097007770492E-2</v>
      </c>
      <c r="Y39" s="98">
        <f>+'Alloc amt'!Y39/'Alloc amt'!$G39</f>
        <v>0</v>
      </c>
      <c r="Z39" s="98">
        <f>+'Alloc amt'!Z39/'Alloc amt'!$G39</f>
        <v>3.8554283662084851E-3</v>
      </c>
      <c r="AA39" s="98"/>
      <c r="AB39" s="98">
        <f>+'Alloc amt'!AB39/'Alloc amt'!$G39</f>
        <v>2.0719674312128719E-3</v>
      </c>
      <c r="AC39" s="98">
        <f>+'Alloc amt'!AC39/'Alloc amt'!$G39</f>
        <v>0</v>
      </c>
      <c r="AD39" s="98">
        <f>+'Alloc amt'!AD39/'Alloc amt'!$G39</f>
        <v>1.481210542647275E-4</v>
      </c>
      <c r="AE39" s="98"/>
      <c r="AF39" s="98">
        <f>+'Alloc amt'!AF39/'Alloc amt'!$G39</f>
        <v>2.0363668598967207E-2</v>
      </c>
      <c r="AG39" s="98">
        <f>+'Alloc amt'!AG39/'Alloc amt'!$G39</f>
        <v>0</v>
      </c>
      <c r="AH39" s="98">
        <f>+'Alloc amt'!AH39/'Alloc amt'!$G39</f>
        <v>5.2912607824047171E-4</v>
      </c>
      <c r="AI39" s="98"/>
      <c r="AJ39" s="98">
        <f>+'Alloc amt'!AJ39/'Alloc amt'!$G39</f>
        <v>4.7180253840806208E-2</v>
      </c>
      <c r="AK39" s="98">
        <f>+'Alloc amt'!AK39/'Alloc amt'!$G39</f>
        <v>0</v>
      </c>
      <c r="AL39" s="98">
        <f>+'Alloc amt'!AL39/'Alloc amt'!$G39</f>
        <v>2.3716492503658682E-4</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2.775275123342144E-3</v>
      </c>
      <c r="AW39" s="98">
        <f>+'Alloc amt'!AW39/'Alloc amt'!$G39</f>
        <v>0</v>
      </c>
      <c r="AX39" s="98">
        <f>+'Alloc amt'!AX39/'Alloc amt'!$G39</f>
        <v>2.2174404807770103E-2</v>
      </c>
      <c r="AY39" s="98"/>
      <c r="AZ39" s="98">
        <f>+'Alloc amt'!AZ39/'Alloc amt'!$G39</f>
        <v>1.1624658091971541E-5</v>
      </c>
      <c r="BA39" s="98">
        <f>+'Alloc amt'!BA39/'Alloc amt'!$G39</f>
        <v>0</v>
      </c>
      <c r="BB39" s="98">
        <f>+'Alloc amt'!BB39/'Alloc amt'!$G39</f>
        <v>5.2644535523302156E-7</v>
      </c>
      <c r="BC39" s="98"/>
      <c r="BD39" s="98">
        <f>+'Alloc amt'!BD39/'Alloc amt'!$G39</f>
        <v>1.7998282891686984E-5</v>
      </c>
      <c r="BE39" s="98">
        <f>+'Alloc amt'!BE39/'Alloc amt'!$G39</f>
        <v>0</v>
      </c>
      <c r="BF39" s="98">
        <f>+'Alloc amt'!BF39/'Alloc amt'!$G39</f>
        <v>1.0213039891520618E-4</v>
      </c>
    </row>
    <row r="40" spans="3:58" x14ac:dyDescent="0.2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25">
      <c r="C41" s="6" t="str">
        <f>'Alloc amt'!C41</f>
        <v>Account 365</v>
      </c>
      <c r="D41" s="6" t="str">
        <f>'Alloc amt'!D41</f>
        <v>Acct365</v>
      </c>
      <c r="E41" s="6">
        <f>'Alloc amt'!E41</f>
        <v>30</v>
      </c>
      <c r="F41" s="103"/>
      <c r="G41" s="101">
        <f t="shared" si="0"/>
        <v>1.0000000000000002</v>
      </c>
      <c r="H41" s="98">
        <f>+'Alloc amt'!H41/'Alloc amt'!$G41</f>
        <v>0.40810000000000024</v>
      </c>
      <c r="I41" s="98">
        <f>+'Alloc amt'!I41/'Alloc amt'!$G41</f>
        <v>0</v>
      </c>
      <c r="J41" s="98">
        <f>+'Alloc amt'!J41/'Alloc amt'!$G41</f>
        <v>0.59189999999999998</v>
      </c>
      <c r="K41" s="104"/>
      <c r="L41" s="98">
        <f>+'Alloc amt'!L41/'Alloc amt'!$G41</f>
        <v>0.24450998573684471</v>
      </c>
      <c r="M41" s="98">
        <f>+'Alloc amt'!M41/'Alloc amt'!$G41</f>
        <v>0</v>
      </c>
      <c r="N41" s="98">
        <f>+'Alloc amt'!N41/'Alloc amt'!$G41</f>
        <v>0.47468451189830968</v>
      </c>
      <c r="O41" s="98"/>
      <c r="P41" s="98">
        <f>+'Alloc amt'!P41/'Alloc amt'!$G41</f>
        <v>5.3259990104861911E-2</v>
      </c>
      <c r="Q41" s="98">
        <f>+'Alloc amt'!Q41/'Alloc amt'!$G41</f>
        <v>0</v>
      </c>
      <c r="R41" s="98">
        <f>+'Alloc amt'!R41/'Alloc amt'!$G41</f>
        <v>9.1843525074357737E-2</v>
      </c>
      <c r="S41" s="98"/>
      <c r="T41" s="98">
        <f>+'Alloc amt'!T41/'Alloc amt'!$G41</f>
        <v>4.5815725506925973E-3</v>
      </c>
      <c r="U41" s="98">
        <f>+'Alloc amt'!U41/'Alloc amt'!$G41</f>
        <v>0</v>
      </c>
      <c r="V41" s="98">
        <f>+'Alloc amt'!V41/'Alloc amt'!$G41</f>
        <v>6.5359251123971412E-4</v>
      </c>
      <c r="W41" s="98"/>
      <c r="X41" s="98">
        <f>+'Alloc amt'!X41/'Alloc amt'!$G41</f>
        <v>2.8175880568650925E-2</v>
      </c>
      <c r="Y41" s="98">
        <f>+'Alloc amt'!Y41/'Alloc amt'!$G41</f>
        <v>0</v>
      </c>
      <c r="Z41" s="98">
        <f>+'Alloc amt'!Z41/'Alloc amt'!$G41</f>
        <v>3.2247300087696815E-3</v>
      </c>
      <c r="AA41" s="98"/>
      <c r="AB41" s="98">
        <f>+'Alloc amt'!AB41/'Alloc amt'!$G41</f>
        <v>2.2157851723387432E-3</v>
      </c>
      <c r="AC41" s="98">
        <f>+'Alloc amt'!AC41/'Alloc amt'!$G41</f>
        <v>0</v>
      </c>
      <c r="AD41" s="98">
        <f>+'Alloc amt'!AD41/'Alloc amt'!$G41</f>
        <v>1.2389036009708082E-4</v>
      </c>
      <c r="AE41" s="98"/>
      <c r="AF41" s="98">
        <f>+'Alloc amt'!AF41/'Alloc amt'!$G41</f>
        <v>2.1777135227265005E-2</v>
      </c>
      <c r="AG41" s="98">
        <f>+'Alloc amt'!AG41/'Alloc amt'!$G41</f>
        <v>0</v>
      </c>
      <c r="AH41" s="98">
        <f>+'Alloc amt'!AH41/'Alloc amt'!$G41</f>
        <v>4.425678759537338E-4</v>
      </c>
      <c r="AI41" s="98"/>
      <c r="AJ41" s="98">
        <f>+'Alloc amt'!AJ41/'Alloc amt'!$G41</f>
        <v>5.0455091770646644E-2</v>
      </c>
      <c r="AK41" s="98">
        <f>+'Alloc amt'!AK41/'Alloc amt'!$G41</f>
        <v>0</v>
      </c>
      <c r="AL41" s="98">
        <f>+'Alloc amt'!AL41/'Alloc amt'!$G41</f>
        <v>1.9836780200515252E-4</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3.0915605975917167E-3</v>
      </c>
      <c r="AW41" s="98">
        <f>+'Alloc amt'!AW41/'Alloc amt'!$G41</f>
        <v>0</v>
      </c>
      <c r="AX41" s="98">
        <f>+'Alloc amt'!AX41/'Alloc amt'!$G41</f>
        <v>2.0633292236033728E-2</v>
      </c>
      <c r="AY41" s="98"/>
      <c r="AZ41" s="98">
        <f>+'Alloc amt'!AZ41/'Alloc amt'!$G41</f>
        <v>1.2949467465530389E-5</v>
      </c>
      <c r="BA41" s="98">
        <f>+'Alloc amt'!BA41/'Alloc amt'!$G41</f>
        <v>0</v>
      </c>
      <c r="BB41" s="98">
        <f>+'Alloc amt'!BB41/'Alloc amt'!$G41</f>
        <v>4.8985760632543685E-7</v>
      </c>
      <c r="BC41" s="98"/>
      <c r="BD41" s="98">
        <f>+'Alloc amt'!BD41/'Alloc amt'!$G41</f>
        <v>2.0048803642389413E-5</v>
      </c>
      <c r="BE41" s="98">
        <f>+'Alloc amt'!BE41/'Alloc amt'!$G41</f>
        <v>0</v>
      </c>
      <c r="BF41" s="98">
        <f>+'Alloc amt'!BF41/'Alloc amt'!$G41</f>
        <v>9.5032375627134764E-5</v>
      </c>
    </row>
    <row r="42" spans="3:58" x14ac:dyDescent="0.25">
      <c r="C42" s="6" t="str">
        <f>'Alloc amt'!C42</f>
        <v>Account 367</v>
      </c>
      <c r="D42" s="6" t="str">
        <f>'Alloc amt'!D42</f>
        <v>Acct367</v>
      </c>
      <c r="E42" s="6">
        <f>'Alloc amt'!E42</f>
        <v>31</v>
      </c>
      <c r="F42" s="103"/>
      <c r="G42" s="101">
        <f t="shared" si="0"/>
        <v>1</v>
      </c>
      <c r="H42" s="98">
        <f>+'Alloc amt'!H42/'Alloc amt'!$G42</f>
        <v>0.20390000000000011</v>
      </c>
      <c r="I42" s="98">
        <f>+'Alloc amt'!I42/'Alloc amt'!$G42</f>
        <v>0</v>
      </c>
      <c r="J42" s="98">
        <f>+'Alloc amt'!J42/'Alloc amt'!$G42</f>
        <v>0.79609999999999992</v>
      </c>
      <c r="K42" s="104"/>
      <c r="L42" s="98">
        <f>+'Alloc amt'!L42/'Alloc amt'!$G42</f>
        <v>0.10271272719952901</v>
      </c>
      <c r="M42" s="98">
        <f>+'Alloc amt'!M42/'Alloc amt'!$G42</f>
        <v>0</v>
      </c>
      <c r="N42" s="98">
        <f>+'Alloc amt'!N42/'Alloc amt'!$G42</f>
        <v>0.63667897843642507</v>
      </c>
      <c r="O42" s="98"/>
      <c r="P42" s="98">
        <f>+'Alloc amt'!P42/'Alloc amt'!$G42</f>
        <v>2.4987249048453879E-2</v>
      </c>
      <c r="Q42" s="98">
        <f>+'Alloc amt'!Q42/'Alloc amt'!$G42</f>
        <v>0</v>
      </c>
      <c r="R42" s="98">
        <f>+'Alloc amt'!R42/'Alloc amt'!$G42</f>
        <v>0.12318674878709583</v>
      </c>
      <c r="S42" s="98"/>
      <c r="T42" s="98">
        <f>+'Alloc amt'!T42/'Alloc amt'!$G42</f>
        <v>2.3463780277813984E-3</v>
      </c>
      <c r="U42" s="98">
        <f>+'Alloc amt'!U42/'Alloc amt'!$G42</f>
        <v>0</v>
      </c>
      <c r="V42" s="98">
        <f>+'Alloc amt'!V42/'Alloc amt'!$G42</f>
        <v>8.7664248977844248E-4</v>
      </c>
      <c r="W42" s="98"/>
      <c r="X42" s="98">
        <f>+'Alloc amt'!X42/'Alloc amt'!$G42</f>
        <v>1.982001212985348E-2</v>
      </c>
      <c r="Y42" s="98">
        <f>+'Alloc amt'!Y42/'Alloc amt'!$G42</f>
        <v>0</v>
      </c>
      <c r="Z42" s="98">
        <f>+'Alloc amt'!Z42/'Alloc amt'!$G42</f>
        <v>6.1064447245270529E-3</v>
      </c>
      <c r="AA42" s="98"/>
      <c r="AB42" s="98">
        <f>+'Alloc amt'!AB42/'Alloc amt'!$G42</f>
        <v>1.558669617650432E-3</v>
      </c>
      <c r="AC42" s="98">
        <f>+'Alloc amt'!AC42/'Alloc amt'!$G42</f>
        <v>0</v>
      </c>
      <c r="AD42" s="98">
        <f>+'Alloc amt'!AD42/'Alloc amt'!$G42</f>
        <v>2.3460247331627364E-4</v>
      </c>
      <c r="AE42" s="98"/>
      <c r="AF42" s="98">
        <f>+'Alloc amt'!AF42/'Alloc amt'!$G42</f>
        <v>1.5318885360342023E-2</v>
      </c>
      <c r="AG42" s="98">
        <f>+'Alloc amt'!AG42/'Alloc amt'!$G42</f>
        <v>0</v>
      </c>
      <c r="AH42" s="98">
        <f>+'Alloc amt'!AH42/'Alloc amt'!$G42</f>
        <v>8.3805970236680409E-4</v>
      </c>
      <c r="AI42" s="98"/>
      <c r="AJ42" s="98">
        <f>+'Alloc amt'!AJ42/'Alloc amt'!$G42</f>
        <v>3.5492077291800095E-2</v>
      </c>
      <c r="AK42" s="98">
        <f>+'Alloc amt'!AK42/'Alloc amt'!$G42</f>
        <v>0</v>
      </c>
      <c r="AL42" s="98">
        <f>+'Alloc amt'!AL42/'Alloc amt'!$G42</f>
        <v>3.756351740381954E-4</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1.6464252253884865E-3</v>
      </c>
      <c r="AW42" s="98">
        <f>+'Alloc amt'!AW42/'Alloc amt'!$G42</f>
        <v>0</v>
      </c>
      <c r="AX42" s="98">
        <f>+'Alloc amt'!AX42/'Alloc amt'!$G42</f>
        <v>2.7674767331427978E-2</v>
      </c>
      <c r="AY42" s="98"/>
      <c r="AZ42" s="98">
        <f>+'Alloc amt'!AZ42/'Alloc amt'!$G42</f>
        <v>6.8963001751299923E-6</v>
      </c>
      <c r="BA42" s="98">
        <f>+'Alloc amt'!BA42/'Alloc amt'!$G42</f>
        <v>0</v>
      </c>
      <c r="BB42" s="98">
        <f>+'Alloc amt'!BB42/'Alloc amt'!$G42</f>
        <v>6.5703015909945103E-7</v>
      </c>
      <c r="BC42" s="98"/>
      <c r="BD42" s="98">
        <f>+'Alloc amt'!BD42/'Alloc amt'!$G42</f>
        <v>1.0679799026203502E-5</v>
      </c>
      <c r="BE42" s="98">
        <f>+'Alloc amt'!BE42/'Alloc amt'!$G42</f>
        <v>0</v>
      </c>
      <c r="BF42" s="98">
        <f>+'Alloc amt'!BF42/'Alloc amt'!$G42</f>
        <v>1.2746385086529353E-4</v>
      </c>
    </row>
    <row r="43" spans="3:58" x14ac:dyDescent="0.2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2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25">
      <c r="C45" s="6" t="str">
        <f>'Alloc amt'!C45</f>
        <v>Total Utility Plant</v>
      </c>
      <c r="D45" s="6" t="str">
        <f>'Alloc amt'!D45</f>
        <v>TUP</v>
      </c>
      <c r="E45" s="6">
        <f>'Alloc amt'!E45</f>
        <v>34</v>
      </c>
      <c r="F45" s="103"/>
      <c r="G45" s="101">
        <f t="shared" si="0"/>
        <v>0.99999999999999978</v>
      </c>
      <c r="H45" s="98">
        <f>+'Alloc amt'!H45/'Alloc amt'!$G45</f>
        <v>0.84599712189081477</v>
      </c>
      <c r="I45" s="98">
        <f>+'Alloc amt'!I45/'Alloc amt'!$G45</f>
        <v>0</v>
      </c>
      <c r="J45" s="98">
        <f>+'Alloc amt'!J45/'Alloc amt'!$G45</f>
        <v>0.15400287810918509</v>
      </c>
      <c r="K45" s="104"/>
      <c r="L45" s="98">
        <f>+'Alloc amt'!L45/'Alloc amt'!$G45</f>
        <v>0.32306314008443948</v>
      </c>
      <c r="M45" s="98">
        <f>+'Alloc amt'!M45/'Alloc amt'!$G45</f>
        <v>0</v>
      </c>
      <c r="N45" s="98">
        <f>+'Alloc amt'!N45/'Alloc amt'!$G45</f>
        <v>0.10581268112979594</v>
      </c>
      <c r="O45" s="98"/>
      <c r="P45" s="98">
        <f>+'Alloc amt'!P45/'Alloc amt'!$G45</f>
        <v>8.9193184775493692E-2</v>
      </c>
      <c r="Q45" s="98">
        <f>+'Alloc amt'!Q45/'Alloc amt'!$G45</f>
        <v>0</v>
      </c>
      <c r="R45" s="98">
        <f>+'Alloc amt'!R45/'Alloc amt'!$G45</f>
        <v>2.3892936552648476E-2</v>
      </c>
      <c r="S45" s="98"/>
      <c r="T45" s="98">
        <f>+'Alloc amt'!T45/'Alloc amt'!$G45</f>
        <v>7.5976234939294082E-3</v>
      </c>
      <c r="U45" s="98">
        <f>+'Alloc amt'!U45/'Alloc amt'!$G45</f>
        <v>0</v>
      </c>
      <c r="V45" s="98">
        <f>+'Alloc amt'!V45/'Alloc amt'!$G45</f>
        <v>2.2018459002623957E-4</v>
      </c>
      <c r="W45" s="98"/>
      <c r="X45" s="98">
        <f>+'Alloc amt'!X45/'Alloc amt'!$G45</f>
        <v>9.4136728214957083E-2</v>
      </c>
      <c r="Y45" s="98">
        <f>+'Alloc amt'!Y45/'Alloc amt'!$G45</f>
        <v>0</v>
      </c>
      <c r="Z45" s="98">
        <f>+'Alloc amt'!Z45/'Alloc amt'!$G45</f>
        <v>1.7697262285408029E-3</v>
      </c>
      <c r="AA45" s="98"/>
      <c r="AB45" s="98">
        <f>+'Alloc amt'!AB45/'Alloc amt'!$G45</f>
        <v>7.042348446059484E-3</v>
      </c>
      <c r="AC45" s="98">
        <f>+'Alloc amt'!AC45/'Alloc amt'!$G45</f>
        <v>0</v>
      </c>
      <c r="AD45" s="98">
        <f>+'Alloc amt'!AD45/'Alloc amt'!$G45</f>
        <v>1.930055196212243E-4</v>
      </c>
      <c r="AE45" s="98"/>
      <c r="AF45" s="98">
        <f>+'Alloc amt'!AF45/'Alloc amt'!$G45</f>
        <v>7.2584545751140317E-2</v>
      </c>
      <c r="AG45" s="98">
        <f>+'Alloc amt'!AG45/'Alloc amt'!$G45</f>
        <v>0</v>
      </c>
      <c r="AH45" s="98">
        <f>+'Alloc amt'!AH45/'Alloc amt'!$G45</f>
        <v>2.828107719531759E-4</v>
      </c>
      <c r="AI45" s="98"/>
      <c r="AJ45" s="98">
        <f>+'Alloc amt'!AJ45/'Alloc amt'!$G45</f>
        <v>0.16866133235717495</v>
      </c>
      <c r="AK45" s="98">
        <f>+'Alloc amt'!AK45/'Alloc amt'!$G45</f>
        <v>0</v>
      </c>
      <c r="AL45" s="98">
        <f>+'Alloc amt'!AL45/'Alloc amt'!$G45</f>
        <v>4.1615323195955703E-4</v>
      </c>
      <c r="AM45" s="98"/>
      <c r="AN45" s="98">
        <f>+'Alloc amt'!AN45/'Alloc amt'!$G45</f>
        <v>5.5492349749835315E-2</v>
      </c>
      <c r="AO45" s="98">
        <f>+'Alloc amt'!AO45/'Alloc amt'!$G45</f>
        <v>0</v>
      </c>
      <c r="AP45" s="98">
        <f>+'Alloc amt'!AP45/'Alloc amt'!$G45</f>
        <v>2.6151210417748298E-4</v>
      </c>
      <c r="AQ45" s="98"/>
      <c r="AR45" s="98">
        <f>+'Alloc amt'!AR45/'Alloc amt'!$G45</f>
        <v>2.253312153152703E-2</v>
      </c>
      <c r="AS45" s="98">
        <f>+'Alloc amt'!AS45/'Alloc amt'!$G45</f>
        <v>0</v>
      </c>
      <c r="AT45" s="98">
        <f>+'Alloc amt'!AT45/'Alloc amt'!$G45</f>
        <v>1.1068340671990153E-5</v>
      </c>
      <c r="AU45" s="98"/>
      <c r="AV45" s="98">
        <f>+'Alloc amt'!AV45/'Alloc amt'!$G45</f>
        <v>5.6119735483039822E-3</v>
      </c>
      <c r="AW45" s="98">
        <f>+'Alloc amt'!AW45/'Alloc amt'!$G45</f>
        <v>0</v>
      </c>
      <c r="AX45" s="98">
        <f>+'Alloc amt'!AX45/'Alloc amt'!$G45</f>
        <v>2.1111095119386147E-2</v>
      </c>
      <c r="AY45" s="98"/>
      <c r="AZ45" s="98">
        <f>+'Alloc amt'!AZ45/'Alloc amt'!$G45</f>
        <v>2.1373292594308225E-5</v>
      </c>
      <c r="BA45" s="98">
        <f>+'Alloc amt'!BA45/'Alloc amt'!$G45</f>
        <v>0</v>
      </c>
      <c r="BB45" s="98">
        <f>+'Alloc amt'!BB45/'Alloc amt'!$G45</f>
        <v>1.6258728412342739E-7</v>
      </c>
      <c r="BC45" s="98"/>
      <c r="BD45" s="98">
        <f>+'Alloc amt'!BD45/'Alloc amt'!$G45</f>
        <v>5.940064535991148E-5</v>
      </c>
      <c r="BE45" s="98">
        <f>+'Alloc amt'!BE45/'Alloc amt'!$G45</f>
        <v>0</v>
      </c>
      <c r="BF45" s="98">
        <f>+'Alloc amt'!BF45/'Alloc amt'!$G45</f>
        <v>3.1541933119944914E-5</v>
      </c>
    </row>
    <row r="46" spans="3:58" x14ac:dyDescent="0.25">
      <c r="C46" s="6" t="str">
        <f>'Alloc amt'!C46</f>
        <v>Total Labor Excluding A&amp;G</v>
      </c>
      <c r="D46" s="6" t="str">
        <f>'Alloc amt'!D46</f>
        <v>LBSUB7</v>
      </c>
      <c r="E46" s="6">
        <f>'Alloc amt'!E46</f>
        <v>35</v>
      </c>
      <c r="F46" s="103"/>
      <c r="G46" s="101">
        <f t="shared" si="0"/>
        <v>0.99999999999999967</v>
      </c>
      <c r="H46" s="98">
        <f>+'Alloc amt'!H46/'Alloc amt'!$G46</f>
        <v>0.4541042944481688</v>
      </c>
      <c r="I46" s="98">
        <f>+'Alloc amt'!I46/'Alloc amt'!$G46</f>
        <v>0.22716430817336472</v>
      </c>
      <c r="J46" s="98">
        <f>+'Alloc amt'!J46/'Alloc amt'!$G46</f>
        <v>0.31873139737846617</v>
      </c>
      <c r="K46" s="104"/>
      <c r="L46" s="98">
        <f>+'Alloc amt'!L46/'Alloc amt'!$G46</f>
        <v>0.17474418562263316</v>
      </c>
      <c r="M46" s="98">
        <f>+'Alloc amt'!M46/'Alloc amt'!$G46</f>
        <v>7.6291795847178004E-2</v>
      </c>
      <c r="N46" s="98">
        <f>+'Alloc amt'!N46/'Alloc amt'!$G46</f>
        <v>0.21346503618405221</v>
      </c>
      <c r="O46" s="98"/>
      <c r="P46" s="98">
        <f>+'Alloc amt'!P46/'Alloc amt'!$G46</f>
        <v>4.8213184619550459E-2</v>
      </c>
      <c r="Q46" s="98">
        <f>+'Alloc amt'!Q46/'Alloc amt'!$G46</f>
        <v>2.2757158594002985E-2</v>
      </c>
      <c r="R46" s="98">
        <f>+'Alloc amt'!R46/'Alloc amt'!$G46</f>
        <v>7.133432738916641E-2</v>
      </c>
      <c r="S46" s="98"/>
      <c r="T46" s="98">
        <f>+'Alloc amt'!T46/'Alloc amt'!$G46</f>
        <v>4.1301474810439475E-3</v>
      </c>
      <c r="U46" s="98">
        <f>+'Alloc amt'!U46/'Alloc amt'!$G46</f>
        <v>1.9021970083509731E-3</v>
      </c>
      <c r="V46" s="98">
        <f>+'Alloc amt'!V46/'Alloc amt'!$G46</f>
        <v>2.0066864687475166E-3</v>
      </c>
      <c r="W46" s="98"/>
      <c r="X46" s="98">
        <f>+'Alloc amt'!X46/'Alloc amt'!$G46</f>
        <v>4.9934462794569701E-2</v>
      </c>
      <c r="Y46" s="98">
        <f>+'Alloc amt'!Y46/'Alloc amt'!$G46</f>
        <v>2.6863095031237506E-2</v>
      </c>
      <c r="Z46" s="98">
        <f>+'Alloc amt'!Z46/'Alloc amt'!$G46</f>
        <v>1.0558814377629773E-2</v>
      </c>
      <c r="AA46" s="98"/>
      <c r="AB46" s="98">
        <f>+'Alloc amt'!AB46/'Alloc amt'!$G46</f>
        <v>3.8086726327154052E-3</v>
      </c>
      <c r="AC46" s="98">
        <f>+'Alloc amt'!AC46/'Alloc amt'!$G46</f>
        <v>2.0731680461069258E-3</v>
      </c>
      <c r="AD46" s="98">
        <f>+'Alloc amt'!AD46/'Alloc amt'!$G46</f>
        <v>1.1312143244775639E-3</v>
      </c>
      <c r="AE46" s="98"/>
      <c r="AF46" s="98">
        <f>+'Alloc amt'!AF46/'Alloc amt'!$G46</f>
        <v>3.8565552305413885E-2</v>
      </c>
      <c r="AG46" s="98">
        <f>+'Alloc amt'!AG46/'Alloc amt'!$G46</f>
        <v>2.0918422075301705E-2</v>
      </c>
      <c r="AH46" s="98">
        <f>+'Alloc amt'!AH46/'Alloc amt'!$G46</f>
        <v>5.002572211478133E-3</v>
      </c>
      <c r="AI46" s="98"/>
      <c r="AJ46" s="98">
        <f>+'Alloc amt'!AJ46/'Alloc amt'!$G46</f>
        <v>9.1074124854293961E-2</v>
      </c>
      <c r="AK46" s="98">
        <f>+'Alloc amt'!AK46/'Alloc amt'!$G46</f>
        <v>5.027432511809294E-2</v>
      </c>
      <c r="AL46" s="98">
        <f>+'Alloc amt'!AL46/'Alloc amt'!$G46</f>
        <v>3.8647243170701348E-3</v>
      </c>
      <c r="AM46" s="98"/>
      <c r="AN46" s="98">
        <f>+'Alloc amt'!AN46/'Alloc amt'!$G46</f>
        <v>2.886912388704008E-2</v>
      </c>
      <c r="AO46" s="98">
        <f>+'Alloc amt'!AO46/'Alloc amt'!$G46</f>
        <v>1.7903823542992345E-2</v>
      </c>
      <c r="AP46" s="98">
        <f>+'Alloc amt'!AP46/'Alloc amt'!$G46</f>
        <v>1.4992181515043612E-3</v>
      </c>
      <c r="AQ46" s="98"/>
      <c r="AR46" s="98">
        <f>+'Alloc amt'!AR46/'Alloc amt'!$G46</f>
        <v>1.167324270255863E-2</v>
      </c>
      <c r="AS46" s="98">
        <f>+'Alloc amt'!AS46/'Alloc amt'!$G46</f>
        <v>6.6104115231811079E-3</v>
      </c>
      <c r="AT46" s="98">
        <f>+'Alloc amt'!AT46/'Alloc amt'!$G46</f>
        <v>7.0143043154753814E-5</v>
      </c>
      <c r="AU46" s="98"/>
      <c r="AV46" s="98">
        <f>+'Alloc amt'!AV46/'Alloc amt'!$G46</f>
        <v>3.0481306271212005E-3</v>
      </c>
      <c r="AW46" s="98">
        <f>+'Alloc amt'!AW46/'Alloc amt'!$G46</f>
        <v>1.545690852365918E-3</v>
      </c>
      <c r="AX46" s="98">
        <f>+'Alloc amt'!AX46/'Alloc amt'!$G46</f>
        <v>9.6877233221188078E-3</v>
      </c>
      <c r="AY46" s="98"/>
      <c r="AZ46" s="98">
        <f>+'Alloc amt'!AZ46/'Alloc amt'!$G46</f>
        <v>1.1650303924813563E-5</v>
      </c>
      <c r="BA46" s="98">
        <f>+'Alloc amt'!BA46/'Alloc amt'!$G46</f>
        <v>5.5841277700512745E-6</v>
      </c>
      <c r="BB46" s="98">
        <f>+'Alloc amt'!BB46/'Alloc amt'!$G46</f>
        <v>4.2480191789083981E-7</v>
      </c>
      <c r="BC46" s="98"/>
      <c r="BD46" s="98">
        <f>+'Alloc amt'!BD46/'Alloc amt'!$G46</f>
        <v>3.1816617303630401E-5</v>
      </c>
      <c r="BE46" s="98">
        <f>+'Alloc amt'!BE46/'Alloc amt'!$G46</f>
        <v>1.8636406784253149E-5</v>
      </c>
      <c r="BF46" s="98">
        <f>+'Alloc amt'!BF46/'Alloc amt'!$G46</f>
        <v>1.1051278714861276E-4</v>
      </c>
    </row>
    <row r="47" spans="3:58" x14ac:dyDescent="0.25">
      <c r="C47" s="6" t="str">
        <f>'Alloc amt'!C47</f>
        <v xml:space="preserve">Steam Power Operation Labor </v>
      </c>
      <c r="D47" s="6" t="str">
        <f>'Alloc amt'!D47</f>
        <v>LBSUB1</v>
      </c>
      <c r="E47" s="6">
        <f>'Alloc amt'!E47</f>
        <v>36</v>
      </c>
      <c r="F47" s="103"/>
      <c r="G47" s="101">
        <f t="shared" si="0"/>
        <v>1</v>
      </c>
      <c r="H47" s="98">
        <f>+'Alloc amt'!H47/'Alloc amt'!$G47</f>
        <v>0.86294235010797682</v>
      </c>
      <c r="I47" s="98">
        <f>+'Alloc amt'!I47/'Alloc amt'!$G47</f>
        <v>0.13705764989202332</v>
      </c>
      <c r="J47" s="98">
        <f>+'Alloc amt'!J47/'Alloc amt'!$G47</f>
        <v>0</v>
      </c>
      <c r="K47" s="104"/>
      <c r="L47" s="98">
        <f>+'Alloc amt'!L47/'Alloc amt'!$G47</f>
        <v>0.29148019230948269</v>
      </c>
      <c r="M47" s="98">
        <f>+'Alloc amt'!M47/'Alloc amt'!$G47</f>
        <v>4.6125153372365307E-2</v>
      </c>
      <c r="N47" s="98">
        <f>+'Alloc amt'!N47/'Alloc amt'!$G47</f>
        <v>0</v>
      </c>
      <c r="O47" s="98"/>
      <c r="P47" s="98">
        <f>+'Alloc amt'!P47/'Alloc amt'!$G47</f>
        <v>8.7486590973462189E-2</v>
      </c>
      <c r="Q47" s="98">
        <f>+'Alloc amt'!Q47/'Alloc amt'!$G47</f>
        <v>1.3745192142355558E-2</v>
      </c>
      <c r="R47" s="98">
        <f>+'Alloc amt'!R47/'Alloc amt'!$G47</f>
        <v>0</v>
      </c>
      <c r="S47" s="98"/>
      <c r="T47" s="98">
        <f>+'Alloc amt'!T47/'Alloc amt'!$G47</f>
        <v>7.2059732117394446E-3</v>
      </c>
      <c r="U47" s="98">
        <f>+'Alloc amt'!U47/'Alloc amt'!$G47</f>
        <v>1.1513444445615524E-3</v>
      </c>
      <c r="V47" s="98">
        <f>+'Alloc amt'!V47/'Alloc amt'!$G47</f>
        <v>0</v>
      </c>
      <c r="W47" s="98"/>
      <c r="X47" s="98">
        <f>+'Alloc amt'!X47/'Alloc amt'!$G47</f>
        <v>0.10262103352528544</v>
      </c>
      <c r="Y47" s="98">
        <f>+'Alloc amt'!Y47/'Alloc amt'!$G47</f>
        <v>1.6176622945904516E-2</v>
      </c>
      <c r="Z47" s="98">
        <f>+'Alloc amt'!Z47/'Alloc amt'!$G47</f>
        <v>0</v>
      </c>
      <c r="AA47" s="98"/>
      <c r="AB47" s="98">
        <f>+'Alloc amt'!AB47/'Alloc amt'!$G47</f>
        <v>7.8259337528811916E-3</v>
      </c>
      <c r="AC47" s="98">
        <f>+'Alloc amt'!AC47/'Alloc amt'!$G47</f>
        <v>1.2489473228201337E-3</v>
      </c>
      <c r="AD47" s="98">
        <f>+'Alloc amt'!AD47/'Alloc amt'!$G47</f>
        <v>0</v>
      </c>
      <c r="AE47" s="98"/>
      <c r="AF47" s="98">
        <f>+'Alloc amt'!AF47/'Alloc amt'!$G47</f>
        <v>7.930558027971267E-2</v>
      </c>
      <c r="AG47" s="98">
        <f>+'Alloc amt'!AG47/'Alloc amt'!$G47</f>
        <v>1.2614793624343238E-2</v>
      </c>
      <c r="AH47" s="98">
        <f>+'Alloc amt'!AH47/'Alloc amt'!$G47</f>
        <v>0</v>
      </c>
      <c r="AI47" s="98"/>
      <c r="AJ47" s="98">
        <f>+'Alloc amt'!AJ47/'Alloc amt'!$G47</f>
        <v>0.1900326216155161</v>
      </c>
      <c r="AK47" s="98">
        <f>+'Alloc amt'!AK47/'Alloc amt'!$G47</f>
        <v>3.0286972578388225E-2</v>
      </c>
      <c r="AL47" s="98">
        <f>+'Alloc amt'!AL47/'Alloc amt'!$G47</f>
        <v>0</v>
      </c>
      <c r="AM47" s="98"/>
      <c r="AN47" s="98">
        <f>+'Alloc amt'!AN47/'Alloc amt'!$G47</f>
        <v>6.717220246073638E-2</v>
      </c>
      <c r="AO47" s="98">
        <f>+'Alloc amt'!AO47/'Alloc amt'!$G47</f>
        <v>1.0784025611812393E-2</v>
      </c>
      <c r="AP47" s="98">
        <f>+'Alloc amt'!AP47/'Alloc amt'!$G47</f>
        <v>0</v>
      </c>
      <c r="AQ47" s="98"/>
      <c r="AR47" s="98">
        <f>+'Alloc amt'!AR47/'Alloc amt'!$G47</f>
        <v>2.4238273530396308E-2</v>
      </c>
      <c r="AS47" s="98">
        <f>+'Alloc amt'!AS47/'Alloc amt'!$G47</f>
        <v>3.9842478057475232E-3</v>
      </c>
      <c r="AT47" s="98">
        <f>+'Alloc amt'!AT47/'Alloc amt'!$G47</f>
        <v>0</v>
      </c>
      <c r="AU47" s="98"/>
      <c r="AV47" s="98">
        <f>+'Alloc amt'!AV47/'Alloc amt'!$G47</f>
        <v>5.4856539153399879E-3</v>
      </c>
      <c r="AW47" s="98">
        <f>+'Alloc amt'!AW47/'Alloc amt'!$G47</f>
        <v>9.2578227803790302E-4</v>
      </c>
      <c r="AX47" s="98">
        <f>+'Alloc amt'!AX47/'Alloc amt'!$G47</f>
        <v>0</v>
      </c>
      <c r="AY47" s="98"/>
      <c r="AZ47" s="98">
        <f>+'Alloc amt'!AZ47/'Alloc amt'!$G47</f>
        <v>1.9937475289397668E-5</v>
      </c>
      <c r="BA47" s="98">
        <f>+'Alloc amt'!BA47/'Alloc amt'!$G47</f>
        <v>3.3418661003635177E-6</v>
      </c>
      <c r="BB47" s="98">
        <f>+'Alloc amt'!BB47/'Alloc amt'!$G47</f>
        <v>0</v>
      </c>
      <c r="BC47" s="98"/>
      <c r="BD47" s="98">
        <f>+'Alloc amt'!BD47/'Alloc amt'!$G47</f>
        <v>6.8357058135077735E-5</v>
      </c>
      <c r="BE47" s="98">
        <f>+'Alloc amt'!BE47/'Alloc amt'!$G47</f>
        <v>1.1225899586644034E-5</v>
      </c>
      <c r="BF47" s="98">
        <f>+'Alloc amt'!BF47/'Alloc amt'!$G47</f>
        <v>0</v>
      </c>
    </row>
    <row r="48" spans="3:58" x14ac:dyDescent="0.25">
      <c r="C48" s="6" t="str">
        <f>'Alloc amt'!C48</f>
        <v>Total Steam Power Maintenance Labor Expense</v>
      </c>
      <c r="D48" s="6" t="str">
        <f>'Alloc amt'!D48</f>
        <v>LBSUB2</v>
      </c>
      <c r="E48" s="6">
        <f>'Alloc amt'!E48</f>
        <v>37</v>
      </c>
      <c r="F48" s="103"/>
      <c r="G48" s="101">
        <f t="shared" si="0"/>
        <v>1.0000000000000002</v>
      </c>
      <c r="H48" s="98">
        <f>+'Alloc amt'!H48/'Alloc amt'!$G48</f>
        <v>9.6467504554612296E-2</v>
      </c>
      <c r="I48" s="98">
        <f>+'Alloc amt'!I48/'Alloc amt'!$G48</f>
        <v>0.90353249544538772</v>
      </c>
      <c r="J48" s="98">
        <f>+'Alloc amt'!J48/'Alloc amt'!$G48</f>
        <v>0</v>
      </c>
      <c r="K48" s="104"/>
      <c r="L48" s="98">
        <f>+'Alloc amt'!L48/'Alloc amt'!$G48</f>
        <v>3.2584293464883195E-2</v>
      </c>
      <c r="M48" s="98">
        <f>+'Alloc amt'!M48/'Alloc amt'!$G48</f>
        <v>0.30333214990534668</v>
      </c>
      <c r="N48" s="98">
        <f>+'Alloc amt'!N48/'Alloc amt'!$G48</f>
        <v>0</v>
      </c>
      <c r="O48" s="98"/>
      <c r="P48" s="98">
        <f>+'Alloc amt'!P48/'Alloc amt'!$G48</f>
        <v>9.7800427944508134E-3</v>
      </c>
      <c r="Q48" s="98">
        <f>+'Alloc amt'!Q48/'Alloc amt'!$G48</f>
        <v>9.0497456755746664E-2</v>
      </c>
      <c r="R48" s="98">
        <f>+'Alloc amt'!R48/'Alloc amt'!$G48</f>
        <v>0</v>
      </c>
      <c r="S48" s="98"/>
      <c r="T48" s="98">
        <f>+'Alloc amt'!T48/'Alloc amt'!$G48</f>
        <v>8.055488915764868E-4</v>
      </c>
      <c r="U48" s="98">
        <f>+'Alloc amt'!U48/'Alloc amt'!$G48</f>
        <v>7.5614810430220895E-3</v>
      </c>
      <c r="V48" s="98">
        <f>+'Alloc amt'!V48/'Alloc amt'!$G48</f>
        <v>0</v>
      </c>
      <c r="W48" s="98"/>
      <c r="X48" s="98">
        <f>+'Alloc amt'!X48/'Alloc amt'!$G48</f>
        <v>1.1471907732609015E-2</v>
      </c>
      <c r="Y48" s="98">
        <f>+'Alloc amt'!Y48/'Alloc amt'!$G48</f>
        <v>0.10688347132208495</v>
      </c>
      <c r="Z48" s="98">
        <f>+'Alloc amt'!Z48/'Alloc amt'!$G48</f>
        <v>0</v>
      </c>
      <c r="AA48" s="98"/>
      <c r="AB48" s="98">
        <f>+'Alloc amt'!AB48/'Alloc amt'!$G48</f>
        <v>8.7485369081225027E-4</v>
      </c>
      <c r="AC48" s="98">
        <f>+'Alloc amt'!AC48/'Alloc amt'!$G48</f>
        <v>8.2481543876067442E-3</v>
      </c>
      <c r="AD48" s="98">
        <f>+'Alloc amt'!AD48/'Alloc amt'!$G48</f>
        <v>0</v>
      </c>
      <c r="AE48" s="98"/>
      <c r="AF48" s="98">
        <f>+'Alloc amt'!AF48/'Alloc amt'!$G48</f>
        <v>8.8654953901405893E-3</v>
      </c>
      <c r="AG48" s="98">
        <f>+'Alloc amt'!AG48/'Alloc amt'!$G48</f>
        <v>8.3209150017952579E-2</v>
      </c>
      <c r="AH48" s="98">
        <f>+'Alloc amt'!AH48/'Alloc amt'!$G48</f>
        <v>0</v>
      </c>
      <c r="AI48" s="98"/>
      <c r="AJ48" s="98">
        <f>+'Alloc amt'!AJ48/'Alloc amt'!$G48</f>
        <v>2.1243566026080313E-2</v>
      </c>
      <c r="AK48" s="98">
        <f>+'Alloc amt'!AK48/'Alloc amt'!$G48</f>
        <v>0.20001774389946353</v>
      </c>
      <c r="AL48" s="98">
        <f>+'Alloc amt'!AL48/'Alloc amt'!$G48</f>
        <v>0</v>
      </c>
      <c r="AM48" s="98"/>
      <c r="AN48" s="98">
        <f>+'Alloc amt'!AN48/'Alloc amt'!$G48</f>
        <v>7.5091166240868999E-3</v>
      </c>
      <c r="AO48" s="98">
        <f>+'Alloc amt'!AO48/'Alloc amt'!$G48</f>
        <v>7.1233054563253614E-2</v>
      </c>
      <c r="AP48" s="98">
        <f>+'Alloc amt'!AP48/'Alloc amt'!$G48</f>
        <v>0</v>
      </c>
      <c r="AQ48" s="98"/>
      <c r="AR48" s="98">
        <f>+'Alloc amt'!AR48/'Alloc amt'!$G48</f>
        <v>2.7095735443936363E-3</v>
      </c>
      <c r="AS48" s="98">
        <f>+'Alloc amt'!AS48/'Alloc amt'!$G48</f>
        <v>2.6297411956089499E-2</v>
      </c>
      <c r="AT48" s="98">
        <f>+'Alloc amt'!AT48/'Alloc amt'!$G48</f>
        <v>0</v>
      </c>
      <c r="AU48" s="98"/>
      <c r="AV48" s="98">
        <f>+'Alloc amt'!AV48/'Alloc amt'!$G48</f>
        <v>6.13236033666527E-4</v>
      </c>
      <c r="AW48" s="98">
        <f>+'Alloc amt'!AW48/'Alloc amt'!$G48</f>
        <v>6.1560314003917373E-3</v>
      </c>
      <c r="AX48" s="98">
        <f>+'Alloc amt'!AX48/'Alloc amt'!$G48</f>
        <v>0</v>
      </c>
      <c r="AY48" s="98"/>
      <c r="AZ48" s="98">
        <f>+'Alloc amt'!AZ48/'Alloc amt'!$G48</f>
        <v>2.2287913996187376E-6</v>
      </c>
      <c r="BA48" s="98">
        <f>+'Alloc amt'!BA48/'Alloc amt'!$G48</f>
        <v>2.2243185367012406E-5</v>
      </c>
      <c r="BB48" s="98">
        <f>+'Alloc amt'!BB48/'Alloc amt'!$G48</f>
        <v>0</v>
      </c>
      <c r="BC48" s="98"/>
      <c r="BD48" s="98">
        <f>+'Alloc amt'!BD48/'Alloc amt'!$G48</f>
        <v>7.641570512978531E-6</v>
      </c>
      <c r="BE48" s="98">
        <f>+'Alloc amt'!BE48/'Alloc amt'!$G48</f>
        <v>7.4147009062625033E-5</v>
      </c>
      <c r="BF48" s="98">
        <f>+'Alloc amt'!BF48/'Alloc amt'!$G48</f>
        <v>0</v>
      </c>
    </row>
    <row r="49" spans="3:58" x14ac:dyDescent="0.25">
      <c r="C49" s="6" t="str">
        <f>'Alloc amt'!C49</f>
        <v>Total Hydraulic Power Maintenance Labor Expense</v>
      </c>
      <c r="D49" s="6" t="str">
        <f>'Alloc amt'!D49</f>
        <v>LBSUB4</v>
      </c>
      <c r="E49" s="6">
        <f>'Alloc amt'!E49</f>
        <v>38</v>
      </c>
      <c r="F49" s="103"/>
      <c r="G49" s="101">
        <f t="shared" si="0"/>
        <v>0.99999999999999989</v>
      </c>
      <c r="H49" s="98">
        <f>+'Alloc amt'!H49/'Alloc amt'!$G49</f>
        <v>1</v>
      </c>
      <c r="I49" s="98">
        <f>+'Alloc amt'!I49/'Alloc amt'!$G49</f>
        <v>0</v>
      </c>
      <c r="J49" s="98">
        <f>+'Alloc amt'!J49/'Alloc amt'!$G49</f>
        <v>0</v>
      </c>
      <c r="K49" s="104"/>
      <c r="L49" s="98">
        <f>+'Alloc amt'!L49/'Alloc amt'!$G49</f>
        <v>0.3377748145898864</v>
      </c>
      <c r="M49" s="98">
        <f>+'Alloc amt'!M49/'Alloc amt'!$G49</f>
        <v>0</v>
      </c>
      <c r="N49" s="98">
        <f>+'Alloc amt'!N49/'Alloc amt'!$G49</f>
        <v>0</v>
      </c>
      <c r="O49" s="98"/>
      <c r="P49" s="98">
        <f>+'Alloc amt'!P49/'Alloc amt'!$G49</f>
        <v>0.10138173304684295</v>
      </c>
      <c r="Q49" s="98">
        <f>+'Alloc amt'!Q49/'Alloc amt'!$G49</f>
        <v>0</v>
      </c>
      <c r="R49" s="98">
        <f>+'Alloc amt'!R49/'Alloc amt'!$G49</f>
        <v>0</v>
      </c>
      <c r="S49" s="98"/>
      <c r="T49" s="98">
        <f>+'Alloc amt'!T49/'Alloc amt'!$G49</f>
        <v>8.3504688474702726E-3</v>
      </c>
      <c r="U49" s="98">
        <f>+'Alloc amt'!U49/'Alloc amt'!$G49</f>
        <v>0</v>
      </c>
      <c r="V49" s="98">
        <f>+'Alloc amt'!V49/'Alloc amt'!$G49</f>
        <v>0</v>
      </c>
      <c r="W49" s="98"/>
      <c r="X49" s="98">
        <f>+'Alloc amt'!X49/'Alloc amt'!$G49</f>
        <v>0.1189199180135786</v>
      </c>
      <c r="Y49" s="98">
        <f>+'Alloc amt'!Y49/'Alloc amt'!$G49</f>
        <v>0</v>
      </c>
      <c r="Z49" s="98">
        <f>+'Alloc amt'!Z49/'Alloc amt'!$G49</f>
        <v>0</v>
      </c>
      <c r="AA49" s="98"/>
      <c r="AB49" s="98">
        <f>+'Alloc amt'!AB49/'Alloc amt'!$G49</f>
        <v>9.0688952186689653E-3</v>
      </c>
      <c r="AC49" s="98">
        <f>+'Alloc amt'!AC49/'Alloc amt'!$G49</f>
        <v>0</v>
      </c>
      <c r="AD49" s="98">
        <f>+'Alloc amt'!AD49/'Alloc amt'!$G49</f>
        <v>0</v>
      </c>
      <c r="AE49" s="98"/>
      <c r="AF49" s="98">
        <f>+'Alloc amt'!AF49/'Alloc amt'!$G49</f>
        <v>9.1901365450182695E-2</v>
      </c>
      <c r="AG49" s="98">
        <f>+'Alloc amt'!AG49/'Alloc amt'!$G49</f>
        <v>0</v>
      </c>
      <c r="AH49" s="98">
        <f>+'Alloc amt'!AH49/'Alloc amt'!$G49</f>
        <v>0</v>
      </c>
      <c r="AI49" s="98"/>
      <c r="AJ49" s="98">
        <f>+'Alloc amt'!AJ49/'Alloc amt'!$G49</f>
        <v>0.22021473577202233</v>
      </c>
      <c r="AK49" s="98">
        <f>+'Alloc amt'!AK49/'Alloc amt'!$G49</f>
        <v>0</v>
      </c>
      <c r="AL49" s="98">
        <f>+'Alloc amt'!AL49/'Alloc amt'!$G49</f>
        <v>0</v>
      </c>
      <c r="AM49" s="98"/>
      <c r="AN49" s="98">
        <f>+'Alloc amt'!AN49/'Alloc amt'!$G49</f>
        <v>7.7840892212940258E-2</v>
      </c>
      <c r="AO49" s="98">
        <f>+'Alloc amt'!AO49/'Alloc amt'!$G49</f>
        <v>0</v>
      </c>
      <c r="AP49" s="98">
        <f>+'Alloc amt'!AP49/'Alloc amt'!$G49</f>
        <v>0</v>
      </c>
      <c r="AQ49" s="98"/>
      <c r="AR49" s="98">
        <f>+'Alloc amt'!AR49/'Alloc amt'!$G49</f>
        <v>2.8087940668763633E-2</v>
      </c>
      <c r="AS49" s="98">
        <f>+'Alloc amt'!AS49/'Alloc amt'!$G49</f>
        <v>0</v>
      </c>
      <c r="AT49" s="98">
        <f>+'Alloc amt'!AT49/'Alloc amt'!$G49</f>
        <v>0</v>
      </c>
      <c r="AU49" s="98"/>
      <c r="AV49" s="98">
        <f>+'Alloc amt'!AV49/'Alloc amt'!$G49</f>
        <v>6.3569181819081973E-3</v>
      </c>
      <c r="AW49" s="98">
        <f>+'Alloc amt'!AW49/'Alloc amt'!$G49</f>
        <v>0</v>
      </c>
      <c r="AX49" s="98">
        <f>+'Alloc amt'!AX49/'Alloc amt'!$G49</f>
        <v>0</v>
      </c>
      <c r="AY49" s="98"/>
      <c r="AZ49" s="98">
        <f>+'Alloc amt'!AZ49/'Alloc amt'!$G49</f>
        <v>2.3104064004858452E-5</v>
      </c>
      <c r="BA49" s="98">
        <f>+'Alloc amt'!BA49/'Alloc amt'!$G49</f>
        <v>0</v>
      </c>
      <c r="BB49" s="98">
        <f>+'Alloc amt'!BB49/'Alloc amt'!$G49</f>
        <v>0</v>
      </c>
      <c r="BC49" s="98"/>
      <c r="BD49" s="98">
        <f>+'Alloc amt'!BD49/'Alloc amt'!$G49</f>
        <v>7.9213933730943288E-5</v>
      </c>
      <c r="BE49" s="98">
        <f>+'Alloc amt'!BE49/'Alloc amt'!$G49</f>
        <v>0</v>
      </c>
      <c r="BF49" s="98">
        <f>+'Alloc amt'!BF49/'Alloc amt'!$G49</f>
        <v>0</v>
      </c>
    </row>
    <row r="50" spans="3:58" x14ac:dyDescent="0.25">
      <c r="C50" s="6" t="str">
        <f>'Alloc amt'!C50</f>
        <v>Total Other Power Operating Labor Expense</v>
      </c>
      <c r="D50" s="6" t="str">
        <f>'Alloc amt'!D50</f>
        <v>LBSUB5</v>
      </c>
      <c r="E50" s="6">
        <f>'Alloc amt'!E50</f>
        <v>39</v>
      </c>
      <c r="F50" s="103"/>
      <c r="G50" s="101">
        <f t="shared" si="0"/>
        <v>1</v>
      </c>
      <c r="H50" s="98">
        <f>+'Alloc amt'!H50/'Alloc amt'!$G50</f>
        <v>1</v>
      </c>
      <c r="I50" s="98">
        <f>+'Alloc amt'!I50/'Alloc amt'!$G50</f>
        <v>0</v>
      </c>
      <c r="J50" s="98">
        <f>+'Alloc amt'!J50/'Alloc amt'!$G50</f>
        <v>0</v>
      </c>
      <c r="K50" s="104"/>
      <c r="L50" s="98">
        <f>+'Alloc amt'!L50/'Alloc amt'!$G50</f>
        <v>0.3377748145898864</v>
      </c>
      <c r="M50" s="98">
        <f>+'Alloc amt'!M50/'Alloc amt'!$G50</f>
        <v>0</v>
      </c>
      <c r="N50" s="98">
        <f>+'Alloc amt'!N50/'Alloc amt'!$G50</f>
        <v>0</v>
      </c>
      <c r="O50" s="98"/>
      <c r="P50" s="98">
        <f>+'Alloc amt'!P50/'Alloc amt'!$G50</f>
        <v>0.10138173304684293</v>
      </c>
      <c r="Q50" s="98">
        <f>+'Alloc amt'!Q50/'Alloc amt'!$G50</f>
        <v>0</v>
      </c>
      <c r="R50" s="98">
        <f>+'Alloc amt'!R50/'Alloc amt'!$G50</f>
        <v>0</v>
      </c>
      <c r="S50" s="98"/>
      <c r="T50" s="98">
        <f>+'Alloc amt'!T50/'Alloc amt'!$G50</f>
        <v>8.3504688474702726E-3</v>
      </c>
      <c r="U50" s="98">
        <f>+'Alloc amt'!U50/'Alloc amt'!$G50</f>
        <v>0</v>
      </c>
      <c r="V50" s="98">
        <f>+'Alloc amt'!V50/'Alloc amt'!$G50</f>
        <v>0</v>
      </c>
      <c r="W50" s="98"/>
      <c r="X50" s="98">
        <f>+'Alloc amt'!X50/'Alloc amt'!$G50</f>
        <v>0.11891991801357861</v>
      </c>
      <c r="Y50" s="98">
        <f>+'Alloc amt'!Y50/'Alloc amt'!$G50</f>
        <v>0</v>
      </c>
      <c r="Z50" s="98">
        <f>+'Alloc amt'!Z50/'Alloc amt'!$G50</f>
        <v>0</v>
      </c>
      <c r="AA50" s="98"/>
      <c r="AB50" s="98">
        <f>+'Alloc amt'!AB50/'Alloc amt'!$G50</f>
        <v>9.0688952186689653E-3</v>
      </c>
      <c r="AC50" s="98">
        <f>+'Alloc amt'!AC50/'Alloc amt'!$G50</f>
        <v>0</v>
      </c>
      <c r="AD50" s="98">
        <f>+'Alloc amt'!AD50/'Alloc amt'!$G50</f>
        <v>0</v>
      </c>
      <c r="AE50" s="98"/>
      <c r="AF50" s="98">
        <f>+'Alloc amt'!AF50/'Alloc amt'!$G50</f>
        <v>9.1901365450182695E-2</v>
      </c>
      <c r="AG50" s="98">
        <f>+'Alloc amt'!AG50/'Alloc amt'!$G50</f>
        <v>0</v>
      </c>
      <c r="AH50" s="98">
        <f>+'Alloc amt'!AH50/'Alloc amt'!$G50</f>
        <v>0</v>
      </c>
      <c r="AI50" s="98"/>
      <c r="AJ50" s="98">
        <f>+'Alloc amt'!AJ50/'Alloc amt'!$G50</f>
        <v>0.2202147357720223</v>
      </c>
      <c r="AK50" s="98">
        <f>+'Alloc amt'!AK50/'Alloc amt'!$G50</f>
        <v>0</v>
      </c>
      <c r="AL50" s="98">
        <f>+'Alloc amt'!AL50/'Alloc amt'!$G50</f>
        <v>0</v>
      </c>
      <c r="AM50" s="98"/>
      <c r="AN50" s="98">
        <f>+'Alloc amt'!AN50/'Alloc amt'!$G50</f>
        <v>7.7840892212940258E-2</v>
      </c>
      <c r="AO50" s="98">
        <f>+'Alloc amt'!AO50/'Alloc amt'!$G50</f>
        <v>0</v>
      </c>
      <c r="AP50" s="98">
        <f>+'Alloc amt'!AP50/'Alloc amt'!$G50</f>
        <v>0</v>
      </c>
      <c r="AQ50" s="98"/>
      <c r="AR50" s="98">
        <f>+'Alloc amt'!AR50/'Alloc amt'!$G50</f>
        <v>2.8087940668763637E-2</v>
      </c>
      <c r="AS50" s="98">
        <f>+'Alloc amt'!AS50/'Alloc amt'!$G50</f>
        <v>0</v>
      </c>
      <c r="AT50" s="98">
        <f>+'Alloc amt'!AT50/'Alloc amt'!$G50</f>
        <v>0</v>
      </c>
      <c r="AU50" s="98"/>
      <c r="AV50" s="98">
        <f>+'Alloc amt'!AV50/'Alloc amt'!$G50</f>
        <v>6.3569181819081973E-3</v>
      </c>
      <c r="AW50" s="98">
        <f>+'Alloc amt'!AW50/'Alloc amt'!$G50</f>
        <v>0</v>
      </c>
      <c r="AX50" s="98">
        <f>+'Alloc amt'!AX50/'Alloc amt'!$G50</f>
        <v>0</v>
      </c>
      <c r="AY50" s="98"/>
      <c r="AZ50" s="98">
        <f>+'Alloc amt'!AZ50/'Alloc amt'!$G50</f>
        <v>2.3104064004858455E-5</v>
      </c>
      <c r="BA50" s="98">
        <f>+'Alloc amt'!BA50/'Alloc amt'!$G50</f>
        <v>0</v>
      </c>
      <c r="BB50" s="98">
        <f>+'Alloc amt'!BB50/'Alloc amt'!$G50</f>
        <v>0</v>
      </c>
      <c r="BC50" s="98"/>
      <c r="BD50" s="98">
        <f>+'Alloc amt'!BD50/'Alloc amt'!$G50</f>
        <v>7.9213933730943288E-5</v>
      </c>
      <c r="BE50" s="98">
        <f>+'Alloc amt'!BE50/'Alloc amt'!$G50</f>
        <v>0</v>
      </c>
      <c r="BF50" s="98">
        <f>+'Alloc amt'!BF50/'Alloc amt'!$G50</f>
        <v>0</v>
      </c>
    </row>
    <row r="51" spans="3:58" x14ac:dyDescent="0.25">
      <c r="C51" s="6" t="str">
        <f>'Alloc amt'!C51</f>
        <v>Total Distribution Operation Labor Expense</v>
      </c>
      <c r="D51" s="6" t="str">
        <f>'Alloc amt'!D51</f>
        <v>LBDO</v>
      </c>
      <c r="E51" s="6">
        <f>'Alloc amt'!E51</f>
        <v>40</v>
      </c>
      <c r="F51" s="103"/>
      <c r="G51" s="101">
        <f t="shared" si="0"/>
        <v>1</v>
      </c>
      <c r="H51" s="98">
        <f>+'Alloc amt'!H51/'Alloc amt'!$G51</f>
        <v>0.27829445299576927</v>
      </c>
      <c r="I51" s="98">
        <f>+'Alloc amt'!I51/'Alloc amt'!$G51</f>
        <v>0</v>
      </c>
      <c r="J51" s="98">
        <f>+'Alloc amt'!J51/'Alloc amt'!$G51</f>
        <v>0.72170554700423073</v>
      </c>
      <c r="K51" s="104"/>
      <c r="L51" s="98">
        <f>+'Alloc amt'!L51/'Alloc amt'!$G51</f>
        <v>0.15230338726116263</v>
      </c>
      <c r="M51" s="98">
        <f>+'Alloc amt'!M51/'Alloc amt'!$G51</f>
        <v>0</v>
      </c>
      <c r="N51" s="98">
        <f>+'Alloc amt'!N51/'Alloc amt'!$G51</f>
        <v>0.47758077852606162</v>
      </c>
      <c r="O51" s="98"/>
      <c r="P51" s="98">
        <f>+'Alloc amt'!P51/'Alloc amt'!$G51</f>
        <v>3.477411981330103E-2</v>
      </c>
      <c r="Q51" s="98">
        <f>+'Alloc amt'!Q51/'Alloc amt'!$G51</f>
        <v>0</v>
      </c>
      <c r="R51" s="98">
        <f>+'Alloc amt'!R51/'Alloc amt'!$G51</f>
        <v>0.14710712317701832</v>
      </c>
      <c r="S51" s="98"/>
      <c r="T51" s="98">
        <f>+'Alloc amt'!T51/'Alloc amt'!$G51</f>
        <v>3.1118051338875291E-3</v>
      </c>
      <c r="U51" s="98">
        <f>+'Alloc amt'!U51/'Alloc amt'!$G51</f>
        <v>0</v>
      </c>
      <c r="V51" s="98">
        <f>+'Alloc amt'!V51/'Alloc amt'!$G51</f>
        <v>2.5986395750066237E-3</v>
      </c>
      <c r="W51" s="98"/>
      <c r="X51" s="98">
        <f>+'Alloc amt'!X51/'Alloc amt'!$G51</f>
        <v>2.4918860310266983E-2</v>
      </c>
      <c r="Y51" s="98">
        <f>+'Alloc amt'!Y51/'Alloc amt'!$G51</f>
        <v>0</v>
      </c>
      <c r="Z51" s="98">
        <f>+'Alloc amt'!Z51/'Alloc amt'!$G51</f>
        <v>3.1234290193032907E-2</v>
      </c>
      <c r="AA51" s="98"/>
      <c r="AB51" s="98">
        <f>+'Alloc amt'!AB51/'Alloc amt'!$G51</f>
        <v>1.764237946583896E-3</v>
      </c>
      <c r="AC51" s="98">
        <f>+'Alloc amt'!AC51/'Alloc amt'!$G51</f>
        <v>0</v>
      </c>
      <c r="AD51" s="98">
        <f>+'Alloc amt'!AD51/'Alloc amt'!$G51</f>
        <v>6.58050187543431E-3</v>
      </c>
      <c r="AE51" s="98"/>
      <c r="AF51" s="98">
        <f>+'Alloc amt'!AF51/'Alloc amt'!$G51</f>
        <v>1.908778959562377E-2</v>
      </c>
      <c r="AG51" s="98">
        <f>+'Alloc amt'!AG51/'Alloc amt'!$G51</f>
        <v>0</v>
      </c>
      <c r="AH51" s="98">
        <f>+'Alloc amt'!AH51/'Alloc amt'!$G51</f>
        <v>5.7185037794336459E-3</v>
      </c>
      <c r="AI51" s="98"/>
      <c r="AJ51" s="98">
        <f>+'Alloc amt'!AJ51/'Alloc amt'!$G51</f>
        <v>4.0173022462368625E-2</v>
      </c>
      <c r="AK51" s="98">
        <f>+'Alloc amt'!AK51/'Alloc amt'!$G51</f>
        <v>0</v>
      </c>
      <c r="AL51" s="98">
        <f>+'Alloc amt'!AL51/'Alloc amt'!$G51</f>
        <v>1.4594550260650506E-2</v>
      </c>
      <c r="AM51" s="98"/>
      <c r="AN51" s="98">
        <f>+'Alloc amt'!AN51/'Alloc amt'!$G51</f>
        <v>0</v>
      </c>
      <c r="AO51" s="98">
        <f>+'Alloc amt'!AO51/'Alloc amt'!$G51</f>
        <v>0</v>
      </c>
      <c r="AP51" s="98">
        <f>+'Alloc amt'!AP51/'Alloc amt'!$G51</f>
        <v>9.9070206655859864E-3</v>
      </c>
      <c r="AQ51" s="98"/>
      <c r="AR51" s="98">
        <f>+'Alloc amt'!AR51/'Alloc amt'!$G51</f>
        <v>0</v>
      </c>
      <c r="AS51" s="98">
        <f>+'Alloc amt'!AS51/'Alloc amt'!$G51</f>
        <v>0</v>
      </c>
      <c r="AT51" s="98">
        <f>+'Alloc amt'!AT51/'Alloc amt'!$G51</f>
        <v>4.1930862097584655E-4</v>
      </c>
      <c r="AU51" s="98"/>
      <c r="AV51" s="98">
        <f>+'Alloc amt'!AV51/'Alloc amt'!$G51</f>
        <v>2.138404210135017E-3</v>
      </c>
      <c r="AW51" s="98">
        <f>+'Alloc amt'!AW51/'Alloc amt'!$G51</f>
        <v>0</v>
      </c>
      <c r="AX51" s="98">
        <f>+'Alloc amt'!AX51/'Alloc amt'!$G51</f>
        <v>2.5398304556462834E-2</v>
      </c>
      <c r="AY51" s="98"/>
      <c r="AZ51" s="98">
        <f>+'Alloc amt'!AZ51/'Alloc amt'!$G51</f>
        <v>8.9570282946637591E-6</v>
      </c>
      <c r="BA51" s="98">
        <f>+'Alloc amt'!BA51/'Alloc amt'!$G51</f>
        <v>0</v>
      </c>
      <c r="BB51" s="98">
        <f>+'Alloc amt'!BB51/'Alloc amt'!$G51</f>
        <v>2.9052603824007343E-6</v>
      </c>
      <c r="BC51" s="98"/>
      <c r="BD51" s="98">
        <f>+'Alloc amt'!BD51/'Alloc amt'!$G51</f>
        <v>1.3869234145122715E-5</v>
      </c>
      <c r="BE51" s="98">
        <f>+'Alloc amt'!BE51/'Alloc amt'!$G51</f>
        <v>0</v>
      </c>
      <c r="BF51" s="98">
        <f>+'Alloc amt'!BF51/'Alloc amt'!$G51</f>
        <v>5.6362051418574251E-4</v>
      </c>
    </row>
    <row r="52" spans="3:58" x14ac:dyDescent="0.25">
      <c r="C52" s="6" t="str">
        <f>'Alloc amt'!C52</f>
        <v>Total Distribution Maintenance Labor Expense</v>
      </c>
      <c r="D52" s="6" t="str">
        <f>'Alloc amt'!D52</f>
        <v>LBDM</v>
      </c>
      <c r="E52" s="6">
        <f>'Alloc amt'!E52</f>
        <v>41</v>
      </c>
      <c r="F52" s="103"/>
      <c r="G52" s="101">
        <f t="shared" si="0"/>
        <v>1.0000000000000002</v>
      </c>
      <c r="H52" s="98">
        <f>+'Alloc amt'!H52/'Alloc amt'!$G52</f>
        <v>0.44683146865624046</v>
      </c>
      <c r="I52" s="98">
        <f>+'Alloc amt'!I52/'Alloc amt'!$G52</f>
        <v>0</v>
      </c>
      <c r="J52" s="98">
        <f>+'Alloc amt'!J52/'Alloc amt'!$G52</f>
        <v>0.55316853134375976</v>
      </c>
      <c r="K52" s="104"/>
      <c r="L52" s="98">
        <f>+'Alloc amt'!L52/'Alloc amt'!$G52</f>
        <v>0.2565109778974875</v>
      </c>
      <c r="M52" s="98">
        <f>+'Alloc amt'!M52/'Alloc amt'!$G52</f>
        <v>0</v>
      </c>
      <c r="N52" s="98">
        <f>+'Alloc amt'!N52/'Alloc amt'!$G52</f>
        <v>0.4435144833960562</v>
      </c>
      <c r="O52" s="98"/>
      <c r="P52" s="98">
        <f>+'Alloc amt'!P52/'Alloc amt'!$G52</f>
        <v>5.7329122342224648E-2</v>
      </c>
      <c r="Q52" s="98">
        <f>+'Alloc amt'!Q52/'Alloc amt'!$G52</f>
        <v>0</v>
      </c>
      <c r="R52" s="98">
        <f>+'Alloc amt'!R52/'Alloc amt'!$G52</f>
        <v>8.5812645147674033E-2</v>
      </c>
      <c r="S52" s="98"/>
      <c r="T52" s="98">
        <f>+'Alloc amt'!T52/'Alloc amt'!$G52</f>
        <v>5.0412137265190698E-3</v>
      </c>
      <c r="U52" s="98">
        <f>+'Alloc amt'!U52/'Alloc amt'!$G52</f>
        <v>0</v>
      </c>
      <c r="V52" s="98">
        <f>+'Alloc amt'!V52/'Alloc amt'!$G52</f>
        <v>6.1067453794682181E-4</v>
      </c>
      <c r="W52" s="98"/>
      <c r="X52" s="98">
        <f>+'Alloc amt'!X52/'Alloc amt'!$G52</f>
        <v>3.4372182585978087E-2</v>
      </c>
      <c r="Y52" s="98">
        <f>+'Alloc amt'!Y52/'Alloc amt'!$G52</f>
        <v>0</v>
      </c>
      <c r="Z52" s="98">
        <f>+'Alloc amt'!Z52/'Alloc amt'!$G52</f>
        <v>3.1247509975025332E-3</v>
      </c>
      <c r="AA52" s="98"/>
      <c r="AB52" s="98">
        <f>+'Alloc amt'!AB52/'Alloc amt'!$G52</f>
        <v>2.674031231597302E-3</v>
      </c>
      <c r="AC52" s="98">
        <f>+'Alloc amt'!AC52/'Alloc amt'!$G52</f>
        <v>0</v>
      </c>
      <c r="AD52" s="98">
        <f>+'Alloc amt'!AD52/'Alloc amt'!$G52</f>
        <v>1.1897331067374232E-4</v>
      </c>
      <c r="AE52" s="98"/>
      <c r="AF52" s="98">
        <f>+'Alloc amt'!AF52/'Alloc amt'!$G52</f>
        <v>2.6540697543754578E-2</v>
      </c>
      <c r="AG52" s="98">
        <f>+'Alloc amt'!AG52/'Alloc amt'!$G52</f>
        <v>0</v>
      </c>
      <c r="AH52" s="98">
        <f>+'Alloc amt'!AH52/'Alloc amt'!$G52</f>
        <v>4.2884657260860889E-4</v>
      </c>
      <c r="AI52" s="98"/>
      <c r="AJ52" s="98">
        <f>+'Alloc amt'!AJ52/'Alloc amt'!$G52</f>
        <v>6.0889698546638331E-2</v>
      </c>
      <c r="AK52" s="98">
        <f>+'Alloc amt'!AK52/'Alloc amt'!$G52</f>
        <v>0</v>
      </c>
      <c r="AL52" s="98">
        <f>+'Alloc amt'!AL52/'Alloc amt'!$G52</f>
        <v>1.9049483847761054E-4</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3.4368593978817137E-3</v>
      </c>
      <c r="AW52" s="98">
        <f>+'Alloc amt'!AW52/'Alloc amt'!$G52</f>
        <v>0</v>
      </c>
      <c r="AX52" s="98">
        <f>+'Alloc amt'!AX52/'Alloc amt'!$G52</f>
        <v>1.9278412750877331E-2</v>
      </c>
      <c r="AY52" s="98"/>
      <c r="AZ52" s="98">
        <f>+'Alloc amt'!AZ52/'Alloc amt'!$G52</f>
        <v>1.4395803527558474E-5</v>
      </c>
      <c r="BA52" s="98">
        <f>+'Alloc amt'!BA52/'Alloc amt'!$G52</f>
        <v>0</v>
      </c>
      <c r="BB52" s="98">
        <f>+'Alloc amt'!BB52/'Alloc amt'!$G52</f>
        <v>4.5769124073211293E-7</v>
      </c>
      <c r="BC52" s="98"/>
      <c r="BD52" s="98">
        <f>+'Alloc amt'!BD52/'Alloc amt'!$G52</f>
        <v>2.2289580631637107E-5</v>
      </c>
      <c r="BE52" s="98">
        <f>+'Alloc amt'!BE52/'Alloc amt'!$G52</f>
        <v>0</v>
      </c>
      <c r="BF52" s="98">
        <f>+'Alloc amt'!BF52/'Alloc amt'!$G52</f>
        <v>8.8792100702029926E-5</v>
      </c>
    </row>
    <row r="53" spans="3:58" x14ac:dyDescent="0.25">
      <c r="C53" s="6" t="str">
        <f>'Alloc amt'!C53</f>
        <v>Total Steam Power Operation Labor Excl Superv. &amp; Eng.</v>
      </c>
      <c r="D53" s="6" t="str">
        <f>'Alloc amt'!D53</f>
        <v>FO19</v>
      </c>
      <c r="E53" s="6">
        <f>'Alloc amt'!E53</f>
        <v>42</v>
      </c>
      <c r="F53" s="103"/>
      <c r="G53" s="101">
        <f t="shared" si="0"/>
        <v>1</v>
      </c>
      <c r="H53" s="98">
        <f>+'Alloc amt'!H53/'Alloc amt'!$G53</f>
        <v>0.86294235010797682</v>
      </c>
      <c r="I53" s="98">
        <f>+'Alloc amt'!I53/'Alloc amt'!$G53</f>
        <v>0.13705764989202332</v>
      </c>
      <c r="J53" s="98">
        <f>+'Alloc amt'!J53/'Alloc amt'!$G53</f>
        <v>0</v>
      </c>
      <c r="K53" s="104"/>
      <c r="L53" s="98">
        <f>+'Alloc amt'!L53/'Alloc amt'!$G53</f>
        <v>0.29148019230948269</v>
      </c>
      <c r="M53" s="98">
        <f>+'Alloc amt'!M53/'Alloc amt'!$G53</f>
        <v>4.6125153372365307E-2</v>
      </c>
      <c r="N53" s="98">
        <f>+'Alloc amt'!N53/'Alloc amt'!$G53</f>
        <v>0</v>
      </c>
      <c r="O53" s="98"/>
      <c r="P53" s="98">
        <f>+'Alloc amt'!P53/'Alloc amt'!$G53</f>
        <v>8.7486590973462189E-2</v>
      </c>
      <c r="Q53" s="98">
        <f>+'Alloc amt'!Q53/'Alloc amt'!$G53</f>
        <v>1.3745192142355558E-2</v>
      </c>
      <c r="R53" s="98">
        <f>+'Alloc amt'!R53/'Alloc amt'!$G53</f>
        <v>0</v>
      </c>
      <c r="S53" s="98"/>
      <c r="T53" s="98">
        <f>+'Alloc amt'!T53/'Alloc amt'!$G53</f>
        <v>7.2059732117394446E-3</v>
      </c>
      <c r="U53" s="98">
        <f>+'Alloc amt'!U53/'Alloc amt'!$G53</f>
        <v>1.1513444445615524E-3</v>
      </c>
      <c r="V53" s="98">
        <f>+'Alloc amt'!V53/'Alloc amt'!$G53</f>
        <v>0</v>
      </c>
      <c r="W53" s="98"/>
      <c r="X53" s="98">
        <f>+'Alloc amt'!X53/'Alloc amt'!$G53</f>
        <v>0.10262103352528544</v>
      </c>
      <c r="Y53" s="98">
        <f>+'Alloc amt'!Y53/'Alloc amt'!$G53</f>
        <v>1.6176622945904516E-2</v>
      </c>
      <c r="Z53" s="98">
        <f>+'Alloc amt'!Z53/'Alloc amt'!$G53</f>
        <v>0</v>
      </c>
      <c r="AA53" s="98"/>
      <c r="AB53" s="98">
        <f>+'Alloc amt'!AB53/'Alloc amt'!$G53</f>
        <v>7.8259337528811916E-3</v>
      </c>
      <c r="AC53" s="98">
        <f>+'Alloc amt'!AC53/'Alloc amt'!$G53</f>
        <v>1.2489473228201337E-3</v>
      </c>
      <c r="AD53" s="98">
        <f>+'Alloc amt'!AD53/'Alloc amt'!$G53</f>
        <v>0</v>
      </c>
      <c r="AE53" s="98"/>
      <c r="AF53" s="98">
        <f>+'Alloc amt'!AF53/'Alloc amt'!$G53</f>
        <v>7.930558027971267E-2</v>
      </c>
      <c r="AG53" s="98">
        <f>+'Alloc amt'!AG53/'Alloc amt'!$G53</f>
        <v>1.2614793624343238E-2</v>
      </c>
      <c r="AH53" s="98">
        <f>+'Alloc amt'!AH53/'Alloc amt'!$G53</f>
        <v>0</v>
      </c>
      <c r="AI53" s="98"/>
      <c r="AJ53" s="98">
        <f>+'Alloc amt'!AJ53/'Alloc amt'!$G53</f>
        <v>0.1900326216155161</v>
      </c>
      <c r="AK53" s="98">
        <f>+'Alloc amt'!AK53/'Alloc amt'!$G53</f>
        <v>3.0286972578388225E-2</v>
      </c>
      <c r="AL53" s="98">
        <f>+'Alloc amt'!AL53/'Alloc amt'!$G53</f>
        <v>0</v>
      </c>
      <c r="AM53" s="98"/>
      <c r="AN53" s="98">
        <f>+'Alloc amt'!AN53/'Alloc amt'!$G53</f>
        <v>6.717220246073638E-2</v>
      </c>
      <c r="AO53" s="98">
        <f>+'Alloc amt'!AO53/'Alloc amt'!$G53</f>
        <v>1.0784025611812393E-2</v>
      </c>
      <c r="AP53" s="98">
        <f>+'Alloc amt'!AP53/'Alloc amt'!$G53</f>
        <v>0</v>
      </c>
      <c r="AQ53" s="98"/>
      <c r="AR53" s="98">
        <f>+'Alloc amt'!AR53/'Alloc amt'!$G53</f>
        <v>2.4238273530396308E-2</v>
      </c>
      <c r="AS53" s="98">
        <f>+'Alloc amt'!AS53/'Alloc amt'!$G53</f>
        <v>3.9842478057475232E-3</v>
      </c>
      <c r="AT53" s="98">
        <f>+'Alloc amt'!AT53/'Alloc amt'!$G53</f>
        <v>0</v>
      </c>
      <c r="AU53" s="98"/>
      <c r="AV53" s="98">
        <f>+'Alloc amt'!AV53/'Alloc amt'!$G53</f>
        <v>5.4856539153399879E-3</v>
      </c>
      <c r="AW53" s="98">
        <f>+'Alloc amt'!AW53/'Alloc amt'!$G53</f>
        <v>9.2578227803790302E-4</v>
      </c>
      <c r="AX53" s="98">
        <f>+'Alloc amt'!AX53/'Alloc amt'!$G53</f>
        <v>0</v>
      </c>
      <c r="AY53" s="98"/>
      <c r="AZ53" s="98">
        <f>+'Alloc amt'!AZ53/'Alloc amt'!$G53</f>
        <v>1.9937475289397668E-5</v>
      </c>
      <c r="BA53" s="98">
        <f>+'Alloc amt'!BA53/'Alloc amt'!$G53</f>
        <v>3.3418661003635177E-6</v>
      </c>
      <c r="BB53" s="98">
        <f>+'Alloc amt'!BB53/'Alloc amt'!$G53</f>
        <v>0</v>
      </c>
      <c r="BC53" s="98"/>
      <c r="BD53" s="98">
        <f>+'Alloc amt'!BD53/'Alloc amt'!$G53</f>
        <v>6.8357058135077735E-5</v>
      </c>
      <c r="BE53" s="98">
        <f>+'Alloc amt'!BE53/'Alloc amt'!$G53</f>
        <v>1.1225899586644034E-5</v>
      </c>
      <c r="BF53" s="98">
        <f>+'Alloc amt'!BF53/'Alloc amt'!$G53</f>
        <v>0</v>
      </c>
    </row>
    <row r="54" spans="3:58" x14ac:dyDescent="0.25">
      <c r="C54" s="6" t="str">
        <f>'Alloc amt'!C54</f>
        <v>Total Steam Power Maintenance Labor Excl Superv. &amp; Eng.</v>
      </c>
      <c r="D54" s="6" t="str">
        <f>'Alloc amt'!D54</f>
        <v>FO20</v>
      </c>
      <c r="E54" s="6">
        <f>'Alloc amt'!E54</f>
        <v>43</v>
      </c>
      <c r="F54" s="103"/>
      <c r="G54" s="101">
        <f t="shared" si="0"/>
        <v>1</v>
      </c>
      <c r="H54" s="98">
        <f>+'Alloc amt'!H54/'Alloc amt'!$G54</f>
        <v>9.6467504554612296E-2</v>
      </c>
      <c r="I54" s="98">
        <f>+'Alloc amt'!I54/'Alloc amt'!$G54</f>
        <v>0.90353249544538761</v>
      </c>
      <c r="J54" s="98">
        <f>+'Alloc amt'!J54/'Alloc amt'!$G54</f>
        <v>0</v>
      </c>
      <c r="K54" s="104"/>
      <c r="L54" s="98">
        <f>+'Alloc amt'!L54/'Alloc amt'!$G54</f>
        <v>3.2584293464883188E-2</v>
      </c>
      <c r="M54" s="98">
        <f>+'Alloc amt'!M54/'Alloc amt'!$G54</f>
        <v>0.30333214990534663</v>
      </c>
      <c r="N54" s="98">
        <f>+'Alloc amt'!N54/'Alloc amt'!$G54</f>
        <v>0</v>
      </c>
      <c r="O54" s="98"/>
      <c r="P54" s="98">
        <f>+'Alloc amt'!P54/'Alloc amt'!$G54</f>
        <v>9.7800427944508116E-3</v>
      </c>
      <c r="Q54" s="98">
        <f>+'Alloc amt'!Q54/'Alloc amt'!$G54</f>
        <v>9.0497456755746636E-2</v>
      </c>
      <c r="R54" s="98">
        <f>+'Alloc amt'!R54/'Alloc amt'!$G54</f>
        <v>0</v>
      </c>
      <c r="S54" s="98"/>
      <c r="T54" s="98">
        <f>+'Alloc amt'!T54/'Alloc amt'!$G54</f>
        <v>8.0554889157648658E-4</v>
      </c>
      <c r="U54" s="98">
        <f>+'Alloc amt'!U54/'Alloc amt'!$G54</f>
        <v>7.5614810430220886E-3</v>
      </c>
      <c r="V54" s="98">
        <f>+'Alloc amt'!V54/'Alloc amt'!$G54</f>
        <v>0</v>
      </c>
      <c r="W54" s="98"/>
      <c r="X54" s="98">
        <f>+'Alloc amt'!X54/'Alloc amt'!$G54</f>
        <v>1.1471907732609013E-2</v>
      </c>
      <c r="Y54" s="98">
        <f>+'Alloc amt'!Y54/'Alloc amt'!$G54</f>
        <v>0.10688347132208494</v>
      </c>
      <c r="Z54" s="98">
        <f>+'Alloc amt'!Z54/'Alloc amt'!$G54</f>
        <v>0</v>
      </c>
      <c r="AA54" s="98"/>
      <c r="AB54" s="98">
        <f>+'Alloc amt'!AB54/'Alloc amt'!$G54</f>
        <v>8.7485369081225016E-4</v>
      </c>
      <c r="AC54" s="98">
        <f>+'Alloc amt'!AC54/'Alloc amt'!$G54</f>
        <v>8.2481543876067424E-3</v>
      </c>
      <c r="AD54" s="98">
        <f>+'Alloc amt'!AD54/'Alloc amt'!$G54</f>
        <v>0</v>
      </c>
      <c r="AE54" s="98"/>
      <c r="AF54" s="98">
        <f>+'Alloc amt'!AF54/'Alloc amt'!$G54</f>
        <v>8.8654953901405875E-3</v>
      </c>
      <c r="AG54" s="98">
        <f>+'Alloc amt'!AG54/'Alloc amt'!$G54</f>
        <v>8.3209150017952566E-2</v>
      </c>
      <c r="AH54" s="98">
        <f>+'Alloc amt'!AH54/'Alloc amt'!$G54</f>
        <v>0</v>
      </c>
      <c r="AI54" s="98"/>
      <c r="AJ54" s="98">
        <f>+'Alloc amt'!AJ54/'Alloc amt'!$G54</f>
        <v>2.1243566026080307E-2</v>
      </c>
      <c r="AK54" s="98">
        <f>+'Alloc amt'!AK54/'Alloc amt'!$G54</f>
        <v>0.20001774389946345</v>
      </c>
      <c r="AL54" s="98">
        <f>+'Alloc amt'!AL54/'Alloc amt'!$G54</f>
        <v>0</v>
      </c>
      <c r="AM54" s="98"/>
      <c r="AN54" s="98">
        <f>+'Alloc amt'!AN54/'Alloc amt'!$G54</f>
        <v>7.5091166240868991E-3</v>
      </c>
      <c r="AO54" s="98">
        <f>+'Alloc amt'!AO54/'Alloc amt'!$G54</f>
        <v>7.1233054563253601E-2</v>
      </c>
      <c r="AP54" s="98">
        <f>+'Alloc amt'!AP54/'Alloc amt'!$G54</f>
        <v>0</v>
      </c>
      <c r="AQ54" s="98"/>
      <c r="AR54" s="98">
        <f>+'Alloc amt'!AR54/'Alloc amt'!$G54</f>
        <v>2.7095735443936359E-3</v>
      </c>
      <c r="AS54" s="98">
        <f>+'Alloc amt'!AS54/'Alloc amt'!$G54</f>
        <v>2.6297411956089495E-2</v>
      </c>
      <c r="AT54" s="98">
        <f>+'Alloc amt'!AT54/'Alloc amt'!$G54</f>
        <v>0</v>
      </c>
      <c r="AU54" s="98"/>
      <c r="AV54" s="98">
        <f>+'Alloc amt'!AV54/'Alloc amt'!$G54</f>
        <v>6.1323603366652689E-4</v>
      </c>
      <c r="AW54" s="98">
        <f>+'Alloc amt'!AW54/'Alloc amt'!$G54</f>
        <v>6.1560314003917364E-3</v>
      </c>
      <c r="AX54" s="98">
        <f>+'Alloc amt'!AX54/'Alloc amt'!$G54</f>
        <v>0</v>
      </c>
      <c r="AY54" s="98"/>
      <c r="AZ54" s="98">
        <f>+'Alloc amt'!AZ54/'Alloc amt'!$G54</f>
        <v>2.2287913996187372E-6</v>
      </c>
      <c r="BA54" s="98">
        <f>+'Alloc amt'!BA54/'Alloc amt'!$G54</f>
        <v>2.2243185367012403E-5</v>
      </c>
      <c r="BB54" s="98">
        <f>+'Alloc amt'!BB54/'Alloc amt'!$G54</f>
        <v>0</v>
      </c>
      <c r="BC54" s="98"/>
      <c r="BD54" s="98">
        <f>+'Alloc amt'!BD54/'Alloc amt'!$G54</f>
        <v>7.6415705129785293E-6</v>
      </c>
      <c r="BE54" s="98">
        <f>+'Alloc amt'!BE54/'Alloc amt'!$G54</f>
        <v>7.414700906262502E-5</v>
      </c>
      <c r="BF54" s="98">
        <f>+'Alloc amt'!BF54/'Alloc amt'!$G54</f>
        <v>0</v>
      </c>
    </row>
    <row r="55" spans="3:58" x14ac:dyDescent="0.2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25">
      <c r="C56" s="6" t="str">
        <f>'Alloc amt'!C56</f>
        <v>Distribution Operation Labor Excl. Super. &amp; Eng</v>
      </c>
      <c r="D56" s="6" t="str">
        <f>'Alloc amt'!D56</f>
        <v>FO23</v>
      </c>
      <c r="E56" s="6">
        <f>'Alloc amt'!E56</f>
        <v>45</v>
      </c>
      <c r="F56" s="103"/>
      <c r="G56" s="101">
        <f t="shared" si="0"/>
        <v>1</v>
      </c>
      <c r="H56" s="98">
        <f>+'Alloc amt'!H56/'Alloc amt'!$G56</f>
        <v>0.27829445299576938</v>
      </c>
      <c r="I56" s="98">
        <f>+'Alloc amt'!I56/'Alloc amt'!$G56</f>
        <v>0</v>
      </c>
      <c r="J56" s="98">
        <f>+'Alloc amt'!J56/'Alloc amt'!$G56</f>
        <v>0.72170554700423084</v>
      </c>
      <c r="K56" s="104"/>
      <c r="L56" s="98">
        <f>+'Alloc amt'!L56/'Alloc amt'!$G56</f>
        <v>0.15230338726116263</v>
      </c>
      <c r="M56" s="98">
        <f>+'Alloc amt'!M56/'Alloc amt'!$G56</f>
        <v>0</v>
      </c>
      <c r="N56" s="98">
        <f>+'Alloc amt'!N56/'Alloc amt'!$G56</f>
        <v>0.47758077852606168</v>
      </c>
      <c r="O56" s="98"/>
      <c r="P56" s="98">
        <f>+'Alloc amt'!P56/'Alloc amt'!$G56</f>
        <v>3.477411981330103E-2</v>
      </c>
      <c r="Q56" s="98">
        <f>+'Alloc amt'!Q56/'Alloc amt'!$G56</f>
        <v>0</v>
      </c>
      <c r="R56" s="98">
        <f>+'Alloc amt'!R56/'Alloc amt'!$G56</f>
        <v>0.14710712317701835</v>
      </c>
      <c r="S56" s="98"/>
      <c r="T56" s="98">
        <f>+'Alloc amt'!T56/'Alloc amt'!$G56</f>
        <v>3.1118051338875296E-3</v>
      </c>
      <c r="U56" s="98">
        <f>+'Alloc amt'!U56/'Alloc amt'!$G56</f>
        <v>0</v>
      </c>
      <c r="V56" s="98">
        <f>+'Alloc amt'!V56/'Alloc amt'!$G56</f>
        <v>2.5986395750066242E-3</v>
      </c>
      <c r="W56" s="98"/>
      <c r="X56" s="98">
        <f>+'Alloc amt'!X56/'Alloc amt'!$G56</f>
        <v>2.4918860310266987E-2</v>
      </c>
      <c r="Y56" s="98">
        <f>+'Alloc amt'!Y56/'Alloc amt'!$G56</f>
        <v>0</v>
      </c>
      <c r="Z56" s="98">
        <f>+'Alloc amt'!Z56/'Alloc amt'!$G56</f>
        <v>3.1234290193032917E-2</v>
      </c>
      <c r="AA56" s="98"/>
      <c r="AB56" s="98">
        <f>+'Alloc amt'!AB56/'Alloc amt'!$G56</f>
        <v>1.7642379465838962E-3</v>
      </c>
      <c r="AC56" s="98">
        <f>+'Alloc amt'!AC56/'Alloc amt'!$G56</f>
        <v>0</v>
      </c>
      <c r="AD56" s="98">
        <f>+'Alloc amt'!AD56/'Alloc amt'!$G56</f>
        <v>6.5805018754343109E-3</v>
      </c>
      <c r="AE56" s="98"/>
      <c r="AF56" s="98">
        <f>+'Alloc amt'!AF56/'Alloc amt'!$G56</f>
        <v>1.9087789595623773E-2</v>
      </c>
      <c r="AG56" s="98">
        <f>+'Alloc amt'!AG56/'Alloc amt'!$G56</f>
        <v>0</v>
      </c>
      <c r="AH56" s="98">
        <f>+'Alloc amt'!AH56/'Alloc amt'!$G56</f>
        <v>5.7185037794336467E-3</v>
      </c>
      <c r="AI56" s="98"/>
      <c r="AJ56" s="98">
        <f>+'Alloc amt'!AJ56/'Alloc amt'!$G56</f>
        <v>4.0173022462368632E-2</v>
      </c>
      <c r="AK56" s="98">
        <f>+'Alloc amt'!AK56/'Alloc amt'!$G56</f>
        <v>0</v>
      </c>
      <c r="AL56" s="98">
        <f>+'Alloc amt'!AL56/'Alloc amt'!$G56</f>
        <v>1.4594550260650508E-2</v>
      </c>
      <c r="AM56" s="98"/>
      <c r="AN56" s="98">
        <f>+'Alloc amt'!AN56/'Alloc amt'!$G56</f>
        <v>0</v>
      </c>
      <c r="AO56" s="98">
        <f>+'Alloc amt'!AO56/'Alloc amt'!$G56</f>
        <v>0</v>
      </c>
      <c r="AP56" s="98">
        <f>+'Alloc amt'!AP56/'Alloc amt'!$G56</f>
        <v>9.9070206655859864E-3</v>
      </c>
      <c r="AQ56" s="98"/>
      <c r="AR56" s="98">
        <f>+'Alloc amt'!AR56/'Alloc amt'!$G56</f>
        <v>0</v>
      </c>
      <c r="AS56" s="98">
        <f>+'Alloc amt'!AS56/'Alloc amt'!$G56</f>
        <v>0</v>
      </c>
      <c r="AT56" s="98">
        <f>+'Alloc amt'!AT56/'Alloc amt'!$G56</f>
        <v>4.1930862097584661E-4</v>
      </c>
      <c r="AU56" s="98"/>
      <c r="AV56" s="98">
        <f>+'Alloc amt'!AV56/'Alloc amt'!$G56</f>
        <v>2.138404210135017E-3</v>
      </c>
      <c r="AW56" s="98">
        <f>+'Alloc amt'!AW56/'Alloc amt'!$G56</f>
        <v>0</v>
      </c>
      <c r="AX56" s="98">
        <f>+'Alloc amt'!AX56/'Alloc amt'!$G56</f>
        <v>2.5398304556462838E-2</v>
      </c>
      <c r="AY56" s="98"/>
      <c r="AZ56" s="98">
        <f>+'Alloc amt'!AZ56/'Alloc amt'!$G56</f>
        <v>8.9570282946637607E-6</v>
      </c>
      <c r="BA56" s="98">
        <f>+'Alloc amt'!BA56/'Alloc amt'!$G56</f>
        <v>0</v>
      </c>
      <c r="BB56" s="98">
        <f>+'Alloc amt'!BB56/'Alloc amt'!$G56</f>
        <v>2.9052603824007347E-6</v>
      </c>
      <c r="BC56" s="98"/>
      <c r="BD56" s="98">
        <f>+'Alloc amt'!BD56/'Alloc amt'!$G56</f>
        <v>1.3869234145122716E-5</v>
      </c>
      <c r="BE56" s="98">
        <f>+'Alloc amt'!BE56/'Alloc amt'!$G56</f>
        <v>0</v>
      </c>
      <c r="BF56" s="98">
        <f>+'Alloc amt'!BF56/'Alloc amt'!$G56</f>
        <v>5.6362051418574262E-4</v>
      </c>
    </row>
    <row r="57" spans="3:58" x14ac:dyDescent="0.25">
      <c r="C57" s="6" t="str">
        <f>'Alloc amt'!C57</f>
        <v>Purchased Power</v>
      </c>
      <c r="D57" s="6" t="str">
        <f>'Alloc amt'!D57</f>
        <v>PURCPWR</v>
      </c>
      <c r="E57" s="6">
        <f>'Alloc amt'!E57</f>
        <v>46</v>
      </c>
      <c r="F57" s="103"/>
      <c r="G57" s="101">
        <f t="shared" si="0"/>
        <v>1</v>
      </c>
      <c r="H57" s="98">
        <f>+'Alloc amt'!H57/'Alloc amt'!$G57</f>
        <v>0.14407379187406766</v>
      </c>
      <c r="I57" s="98">
        <f>+'Alloc amt'!I57/'Alloc amt'!$G57</f>
        <v>0.85592620812593245</v>
      </c>
      <c r="J57" s="98">
        <f>+'Alloc amt'!J57/'Alloc amt'!$G57</f>
        <v>0</v>
      </c>
      <c r="K57" s="104"/>
      <c r="L57" s="98">
        <f>+'Alloc amt'!L57/'Alloc amt'!$G57</f>
        <v>6.25047827230895E-2</v>
      </c>
      <c r="M57" s="98">
        <f>+'Alloc amt'!M57/'Alloc amt'!$G57</f>
        <v>0.28734986088484649</v>
      </c>
      <c r="N57" s="98">
        <f>+'Alloc amt'!N57/'Alloc amt'!$G57</f>
        <v>0</v>
      </c>
      <c r="O57" s="98"/>
      <c r="P57" s="98">
        <f>+'Alloc amt'!P57/'Alloc amt'!$G57</f>
        <v>1.6802110287389899E-2</v>
      </c>
      <c r="Q57" s="98">
        <f>+'Alloc amt'!Q57/'Alloc amt'!$G57</f>
        <v>8.5729229879888333E-2</v>
      </c>
      <c r="R57" s="98">
        <f>+'Alloc amt'!R57/'Alloc amt'!$G57</f>
        <v>0</v>
      </c>
      <c r="S57" s="98"/>
      <c r="T57" s="98">
        <f>+'Alloc amt'!T57/'Alloc amt'!$G57</f>
        <v>1.3867940890587857E-3</v>
      </c>
      <c r="U57" s="98">
        <f>+'Alloc amt'!U57/'Alloc amt'!$G57</f>
        <v>7.1630736355305889E-3</v>
      </c>
      <c r="V57" s="98">
        <f>+'Alloc amt'!V57/'Alloc amt'!$G57</f>
        <v>0</v>
      </c>
      <c r="W57" s="98"/>
      <c r="X57" s="98">
        <f>+'Alloc amt'!X57/'Alloc amt'!$G57</f>
        <v>1.5766554003447456E-2</v>
      </c>
      <c r="Y57" s="98">
        <f>+'Alloc amt'!Y57/'Alloc amt'!$G57</f>
        <v>0.1012518805701091</v>
      </c>
      <c r="Z57" s="98">
        <f>+'Alloc amt'!Z57/'Alloc amt'!$G57</f>
        <v>0</v>
      </c>
      <c r="AA57" s="98"/>
      <c r="AB57" s="98">
        <f>+'Alloc amt'!AB57/'Alloc amt'!$G57</f>
        <v>9.9790884624463821E-4</v>
      </c>
      <c r="AC57" s="98">
        <f>+'Alloc amt'!AC57/'Alloc amt'!$G57</f>
        <v>7.8135667998763519E-3</v>
      </c>
      <c r="AD57" s="98">
        <f>+'Alloc amt'!AD57/'Alloc amt'!$G57</f>
        <v>0</v>
      </c>
      <c r="AE57" s="98"/>
      <c r="AF57" s="98">
        <f>+'Alloc amt'!AF57/'Alloc amt'!$G57</f>
        <v>1.0554860188506933E-2</v>
      </c>
      <c r="AG57" s="98">
        <f>+'Alloc amt'!AG57/'Alloc amt'!$G57</f>
        <v>7.8824937249368496E-2</v>
      </c>
      <c r="AH57" s="98">
        <f>+'Alloc amt'!AH57/'Alloc amt'!$G57</f>
        <v>0</v>
      </c>
      <c r="AI57" s="98"/>
      <c r="AJ57" s="98">
        <f>+'Alloc amt'!AJ57/'Alloc amt'!$G57</f>
        <v>2.4429975621203904E-2</v>
      </c>
      <c r="AK57" s="98">
        <f>+'Alloc amt'!AK57/'Alloc amt'!$G57</f>
        <v>0.18947899489700148</v>
      </c>
      <c r="AL57" s="98">
        <f>+'Alloc amt'!AL57/'Alloc amt'!$G57</f>
        <v>0</v>
      </c>
      <c r="AM57" s="98"/>
      <c r="AN57" s="98">
        <f>+'Alloc amt'!AN57/'Alloc amt'!$G57</f>
        <v>8.4471912592025793E-3</v>
      </c>
      <c r="AO57" s="98">
        <f>+'Alloc amt'!AO57/'Alloc amt'!$G57</f>
        <v>6.7479851131971316E-2</v>
      </c>
      <c r="AP57" s="98">
        <f>+'Alloc amt'!AP57/'Alloc amt'!$G57</f>
        <v>0</v>
      </c>
      <c r="AQ57" s="98"/>
      <c r="AR57" s="98">
        <f>+'Alloc amt'!AR57/'Alloc amt'!$G57</f>
        <v>3.1760034115680194E-3</v>
      </c>
      <c r="AS57" s="98">
        <f>+'Alloc amt'!AS57/'Alloc amt'!$G57</f>
        <v>2.4911825764502057E-2</v>
      </c>
      <c r="AT57" s="98">
        <f>+'Alloc amt'!AT57/'Alloc amt'!$G57</f>
        <v>0</v>
      </c>
      <c r="AU57" s="98"/>
      <c r="AV57" s="98">
        <f>+'Alloc amt'!AV57/'Alloc amt'!$G57</f>
        <v>0</v>
      </c>
      <c r="AW57" s="98">
        <f>+'Alloc amt'!AW57/'Alloc amt'!$G57</f>
        <v>5.8316758281550434E-3</v>
      </c>
      <c r="AX57" s="98">
        <f>+'Alloc amt'!AX57/'Alloc amt'!$G57</f>
        <v>0</v>
      </c>
      <c r="AY57" s="98"/>
      <c r="AZ57" s="98">
        <f>+'Alloc amt'!AZ57/'Alloc amt'!$G57</f>
        <v>0</v>
      </c>
      <c r="BA57" s="98">
        <f>+'Alloc amt'!BA57/'Alloc amt'!$G57</f>
        <v>2.1071212605855754E-5</v>
      </c>
      <c r="BB57" s="98">
        <f>+'Alloc amt'!BB57/'Alloc amt'!$G57</f>
        <v>0</v>
      </c>
      <c r="BC57" s="98"/>
      <c r="BD57" s="98">
        <f>+'Alloc amt'!BD57/'Alloc amt'!$G57</f>
        <v>7.6114443559651074E-6</v>
      </c>
      <c r="BE57" s="98">
        <f>+'Alloc amt'!BE57/'Alloc amt'!$G57</f>
        <v>7.0240272077395124E-5</v>
      </c>
      <c r="BF57" s="98">
        <f>+'Alloc amt'!BF57/'Alloc amt'!$G57</f>
        <v>0</v>
      </c>
    </row>
    <row r="58" spans="3:58" x14ac:dyDescent="0.25">
      <c r="C58" s="6" t="str">
        <f>'Alloc amt'!C58</f>
        <v>Acct 502: Steam Expense</v>
      </c>
      <c r="D58" s="6" t="str">
        <f>'Alloc amt'!D58</f>
        <v>OM502</v>
      </c>
      <c r="E58" s="6">
        <f>'Alloc amt'!E58</f>
        <v>47</v>
      </c>
      <c r="F58" s="103"/>
      <c r="G58" s="101">
        <f t="shared" si="0"/>
        <v>1.0000000000000002</v>
      </c>
      <c r="H58" s="98">
        <f>+'Alloc amt'!H58/'Alloc amt'!$G58</f>
        <v>1</v>
      </c>
      <c r="I58" s="98">
        <f>+'Alloc amt'!I58/'Alloc amt'!$G58</f>
        <v>0</v>
      </c>
      <c r="J58" s="98">
        <f>+'Alloc amt'!J58/'Alloc amt'!$G58</f>
        <v>0</v>
      </c>
      <c r="K58" s="104"/>
      <c r="L58" s="98">
        <f>+'Alloc amt'!L58/'Alloc amt'!$G58</f>
        <v>0.43383867329405623</v>
      </c>
      <c r="M58" s="98">
        <f>+'Alloc amt'!M58/'Alloc amt'!$G58</f>
        <v>0</v>
      </c>
      <c r="N58" s="98">
        <f>+'Alloc amt'!N58/'Alloc amt'!$G58</f>
        <v>0</v>
      </c>
      <c r="O58" s="98"/>
      <c r="P58" s="98">
        <f>+'Alloc amt'!P58/'Alloc amt'!$G58</f>
        <v>0.11662155947194286</v>
      </c>
      <c r="Q58" s="98">
        <f>+'Alloc amt'!Q58/'Alloc amt'!$G58</f>
        <v>0</v>
      </c>
      <c r="R58" s="98">
        <f>+'Alloc amt'!R58/'Alloc amt'!$G58</f>
        <v>0</v>
      </c>
      <c r="S58" s="98"/>
      <c r="T58" s="98">
        <f>+'Alloc amt'!T58/'Alloc amt'!$G58</f>
        <v>9.6255819397809538E-3</v>
      </c>
      <c r="U58" s="98">
        <f>+'Alloc amt'!U58/'Alloc amt'!$G58</f>
        <v>0</v>
      </c>
      <c r="V58" s="98">
        <f>+'Alloc amt'!V58/'Alloc amt'!$G58</f>
        <v>0</v>
      </c>
      <c r="W58" s="98"/>
      <c r="X58" s="98">
        <f>+'Alloc amt'!X58/'Alloc amt'!$G58</f>
        <v>0.10943387966930668</v>
      </c>
      <c r="Y58" s="98">
        <f>+'Alloc amt'!Y58/'Alloc amt'!$G58</f>
        <v>0</v>
      </c>
      <c r="Z58" s="98">
        <f>+'Alloc amt'!Z58/'Alloc amt'!$G58</f>
        <v>0</v>
      </c>
      <c r="AA58" s="98"/>
      <c r="AB58" s="98">
        <f>+'Alloc amt'!AB58/'Alloc amt'!$G58</f>
        <v>6.9263731679727889E-3</v>
      </c>
      <c r="AC58" s="98">
        <f>+'Alloc amt'!AC58/'Alloc amt'!$G58</f>
        <v>0</v>
      </c>
      <c r="AD58" s="98">
        <f>+'Alloc amt'!AD58/'Alloc amt'!$G58</f>
        <v>0</v>
      </c>
      <c r="AE58" s="98"/>
      <c r="AF58" s="98">
        <f>+'Alloc amt'!AF58/'Alloc amt'!$G58</f>
        <v>7.3260098531541029E-2</v>
      </c>
      <c r="AG58" s="98">
        <f>+'Alloc amt'!AG58/'Alloc amt'!$G58</f>
        <v>0</v>
      </c>
      <c r="AH58" s="98">
        <f>+'Alloc amt'!AH58/'Alloc amt'!$G58</f>
        <v>0</v>
      </c>
      <c r="AI58" s="98"/>
      <c r="AJ58" s="98">
        <f>+'Alloc amt'!AJ58/'Alloc amt'!$G58</f>
        <v>0.1695657156199353</v>
      </c>
      <c r="AK58" s="98">
        <f>+'Alloc amt'!AK58/'Alloc amt'!$G58</f>
        <v>0</v>
      </c>
      <c r="AL58" s="98">
        <f>+'Alloc amt'!AL58/'Alloc amt'!$G58</f>
        <v>0</v>
      </c>
      <c r="AM58" s="98"/>
      <c r="AN58" s="98">
        <f>+'Alloc amt'!AN58/'Alloc amt'!$G58</f>
        <v>5.8631005329450335E-2</v>
      </c>
      <c r="AO58" s="98">
        <f>+'Alloc amt'!AO58/'Alloc amt'!$G58</f>
        <v>0</v>
      </c>
      <c r="AP58" s="98">
        <f>+'Alloc amt'!AP58/'Alloc amt'!$G58</f>
        <v>0</v>
      </c>
      <c r="AQ58" s="98"/>
      <c r="AR58" s="98">
        <f>+'Alloc amt'!AR58/'Alloc amt'!$G58</f>
        <v>2.2044282796027936E-2</v>
      </c>
      <c r="AS58" s="98">
        <f>+'Alloc amt'!AS58/'Alloc amt'!$G58</f>
        <v>0</v>
      </c>
      <c r="AT58" s="98">
        <f>+'Alloc amt'!AT58/'Alloc amt'!$G58</f>
        <v>0</v>
      </c>
      <c r="AU58" s="98"/>
      <c r="AV58" s="98">
        <f>+'Alloc amt'!AV58/'Alloc amt'!$G58</f>
        <v>0</v>
      </c>
      <c r="AW58" s="98">
        <f>+'Alloc amt'!AW58/'Alloc amt'!$G58</f>
        <v>0</v>
      </c>
      <c r="AX58" s="98">
        <f>+'Alloc amt'!AX58/'Alloc amt'!$G58</f>
        <v>0</v>
      </c>
      <c r="AY58" s="98"/>
      <c r="AZ58" s="98">
        <f>+'Alloc amt'!AZ58/'Alloc amt'!$G58</f>
        <v>0</v>
      </c>
      <c r="BA58" s="98">
        <f>+'Alloc amt'!BA58/'Alloc amt'!$G58</f>
        <v>0</v>
      </c>
      <c r="BB58" s="98">
        <f>+'Alloc amt'!BB58/'Alloc amt'!$G58</f>
        <v>0</v>
      </c>
      <c r="BC58" s="98"/>
      <c r="BD58" s="98">
        <f>+'Alloc amt'!BD58/'Alloc amt'!$G58</f>
        <v>5.2830179985948699E-5</v>
      </c>
      <c r="BE58" s="98">
        <f>+'Alloc amt'!BE58/'Alloc amt'!$G58</f>
        <v>0</v>
      </c>
      <c r="BF58" s="98">
        <f>+'Alloc amt'!BF58/'Alloc amt'!$G58</f>
        <v>0</v>
      </c>
    </row>
    <row r="59" spans="3:58" x14ac:dyDescent="0.25">
      <c r="C59" s="6" t="str">
        <f>'Alloc amt'!C59</f>
        <v>Acct 505: Electric Expense</v>
      </c>
      <c r="D59" s="6" t="str">
        <f>'Alloc amt'!D59</f>
        <v>OM505</v>
      </c>
      <c r="E59" s="6">
        <f>'Alloc amt'!E59</f>
        <v>48</v>
      </c>
      <c r="F59" s="103"/>
      <c r="G59" s="101">
        <f t="shared" si="0"/>
        <v>1.0000000000000002</v>
      </c>
      <c r="H59" s="98">
        <f>+'Alloc amt'!H59/'Alloc amt'!$G59</f>
        <v>1</v>
      </c>
      <c r="I59" s="98">
        <f>+'Alloc amt'!I59/'Alloc amt'!$G59</f>
        <v>0</v>
      </c>
      <c r="J59" s="98">
        <f>+'Alloc amt'!J59/'Alloc amt'!$G59</f>
        <v>0</v>
      </c>
      <c r="K59" s="104"/>
      <c r="L59" s="98">
        <f>+'Alloc amt'!L59/'Alloc amt'!$G59</f>
        <v>0.43383867329405623</v>
      </c>
      <c r="M59" s="98">
        <f>+'Alloc amt'!M59/'Alloc amt'!$G59</f>
        <v>0</v>
      </c>
      <c r="N59" s="98">
        <f>+'Alloc amt'!N59/'Alloc amt'!$G59</f>
        <v>0</v>
      </c>
      <c r="O59" s="98"/>
      <c r="P59" s="98">
        <f>+'Alloc amt'!P59/'Alloc amt'!$G59</f>
        <v>0.11662155947194286</v>
      </c>
      <c r="Q59" s="98">
        <f>+'Alloc amt'!Q59/'Alloc amt'!$G59</f>
        <v>0</v>
      </c>
      <c r="R59" s="98">
        <f>+'Alloc amt'!R59/'Alloc amt'!$G59</f>
        <v>0</v>
      </c>
      <c r="S59" s="98"/>
      <c r="T59" s="98">
        <f>+'Alloc amt'!T59/'Alloc amt'!$G59</f>
        <v>9.6255819397809538E-3</v>
      </c>
      <c r="U59" s="98">
        <f>+'Alloc amt'!U59/'Alloc amt'!$G59</f>
        <v>0</v>
      </c>
      <c r="V59" s="98">
        <f>+'Alloc amt'!V59/'Alloc amt'!$G59</f>
        <v>0</v>
      </c>
      <c r="W59" s="98"/>
      <c r="X59" s="98">
        <f>+'Alloc amt'!X59/'Alloc amt'!$G59</f>
        <v>0.10943387966930668</v>
      </c>
      <c r="Y59" s="98">
        <f>+'Alloc amt'!Y59/'Alloc amt'!$G59</f>
        <v>0</v>
      </c>
      <c r="Z59" s="98">
        <f>+'Alloc amt'!Z59/'Alloc amt'!$G59</f>
        <v>0</v>
      </c>
      <c r="AA59" s="98"/>
      <c r="AB59" s="98">
        <f>+'Alloc amt'!AB59/'Alloc amt'!$G59</f>
        <v>6.9263731679727889E-3</v>
      </c>
      <c r="AC59" s="98">
        <f>+'Alloc amt'!AC59/'Alloc amt'!$G59</f>
        <v>0</v>
      </c>
      <c r="AD59" s="98">
        <f>+'Alloc amt'!AD59/'Alloc amt'!$G59</f>
        <v>0</v>
      </c>
      <c r="AE59" s="98"/>
      <c r="AF59" s="98">
        <f>+'Alloc amt'!AF59/'Alloc amt'!$G59</f>
        <v>7.3260098531541029E-2</v>
      </c>
      <c r="AG59" s="98">
        <f>+'Alloc amt'!AG59/'Alloc amt'!$G59</f>
        <v>0</v>
      </c>
      <c r="AH59" s="98">
        <f>+'Alloc amt'!AH59/'Alloc amt'!$G59</f>
        <v>0</v>
      </c>
      <c r="AI59" s="98"/>
      <c r="AJ59" s="98">
        <f>+'Alloc amt'!AJ59/'Alloc amt'!$G59</f>
        <v>0.1695657156199353</v>
      </c>
      <c r="AK59" s="98">
        <f>+'Alloc amt'!AK59/'Alloc amt'!$G59</f>
        <v>0</v>
      </c>
      <c r="AL59" s="98">
        <f>+'Alloc amt'!AL59/'Alloc amt'!$G59</f>
        <v>0</v>
      </c>
      <c r="AM59" s="98"/>
      <c r="AN59" s="98">
        <f>+'Alloc amt'!AN59/'Alloc amt'!$G59</f>
        <v>5.8631005329450335E-2</v>
      </c>
      <c r="AO59" s="98">
        <f>+'Alloc amt'!AO59/'Alloc amt'!$G59</f>
        <v>0</v>
      </c>
      <c r="AP59" s="98">
        <f>+'Alloc amt'!AP59/'Alloc amt'!$G59</f>
        <v>0</v>
      </c>
      <c r="AQ59" s="98"/>
      <c r="AR59" s="98">
        <f>+'Alloc amt'!AR59/'Alloc amt'!$G59</f>
        <v>2.2044282796027936E-2</v>
      </c>
      <c r="AS59" s="98">
        <f>+'Alloc amt'!AS59/'Alloc amt'!$G59</f>
        <v>0</v>
      </c>
      <c r="AT59" s="98">
        <f>+'Alloc amt'!AT59/'Alloc amt'!$G59</f>
        <v>0</v>
      </c>
      <c r="AU59" s="98"/>
      <c r="AV59" s="98">
        <f>+'Alloc amt'!AV59/'Alloc amt'!$G59</f>
        <v>0</v>
      </c>
      <c r="AW59" s="98">
        <f>+'Alloc amt'!AW59/'Alloc amt'!$G59</f>
        <v>0</v>
      </c>
      <c r="AX59" s="98">
        <f>+'Alloc amt'!AX59/'Alloc amt'!$G59</f>
        <v>0</v>
      </c>
      <c r="AY59" s="98"/>
      <c r="AZ59" s="98">
        <f>+'Alloc amt'!AZ59/'Alloc amt'!$G59</f>
        <v>0</v>
      </c>
      <c r="BA59" s="98">
        <f>+'Alloc amt'!BA59/'Alloc amt'!$G59</f>
        <v>0</v>
      </c>
      <c r="BB59" s="98">
        <f>+'Alloc amt'!BB59/'Alloc amt'!$G59</f>
        <v>0</v>
      </c>
      <c r="BC59" s="98"/>
      <c r="BD59" s="98">
        <f>+'Alloc amt'!BD59/'Alloc amt'!$G59</f>
        <v>5.2830179985948699E-5</v>
      </c>
      <c r="BE59" s="98">
        <f>+'Alloc amt'!BE59/'Alloc amt'!$G59</f>
        <v>0</v>
      </c>
      <c r="BF59" s="98">
        <f>+'Alloc amt'!BF59/'Alloc amt'!$G59</f>
        <v>0</v>
      </c>
    </row>
    <row r="60" spans="3:58" x14ac:dyDescent="0.25">
      <c r="C60" s="6" t="str">
        <f>'Alloc amt'!C60</f>
        <v>Total O&amp;M Expense Less Purchased Power</v>
      </c>
      <c r="D60" s="6" t="str">
        <f>'Alloc amt'!D60</f>
        <v>O&amp;MxPurch</v>
      </c>
      <c r="E60" s="6">
        <f>'Alloc amt'!E60</f>
        <v>49</v>
      </c>
      <c r="F60" s="103"/>
      <c r="G60" s="101">
        <f t="shared" si="0"/>
        <v>0.99999999999999967</v>
      </c>
      <c r="H60" s="98">
        <f>+'Alloc amt'!H60/'Alloc amt'!$G60</f>
        <v>0.20885808460673563</v>
      </c>
      <c r="I60" s="98">
        <f>+'Alloc amt'!I60/'Alloc amt'!$G60</f>
        <v>0.66633578466036392</v>
      </c>
      <c r="J60" s="98">
        <f>+'Alloc amt'!J60/'Alloc amt'!$G60</f>
        <v>0.12480613073289998</v>
      </c>
      <c r="K60" s="104"/>
      <c r="L60" s="98">
        <f>+'Alloc amt'!L60/'Alloc amt'!$G60</f>
        <v>8.5212794888548118E-2</v>
      </c>
      <c r="M60" s="98">
        <f>+'Alloc amt'!M60/'Alloc amt'!$G60</f>
        <v>0.22417307345340634</v>
      </c>
      <c r="N60" s="98">
        <f>+'Alloc amt'!N60/'Alloc amt'!$G60</f>
        <v>8.5438089375585405E-2</v>
      </c>
      <c r="O60" s="98"/>
      <c r="P60" s="98">
        <f>+'Alloc amt'!P60/'Alloc amt'!$G60</f>
        <v>2.2757982650195664E-2</v>
      </c>
      <c r="Q60" s="98">
        <f>+'Alloc amt'!Q60/'Alloc amt'!$G60</f>
        <v>6.6813637258427955E-2</v>
      </c>
      <c r="R60" s="98">
        <f>+'Alloc amt'!R60/'Alloc amt'!$G60</f>
        <v>2.7077838533911901E-2</v>
      </c>
      <c r="S60" s="98"/>
      <c r="T60" s="98">
        <f>+'Alloc amt'!T60/'Alloc amt'!$G60</f>
        <v>1.9746343268980614E-3</v>
      </c>
      <c r="U60" s="98">
        <f>+'Alloc amt'!U60/'Alloc amt'!$G60</f>
        <v>5.5946410116264429E-3</v>
      </c>
      <c r="V60" s="98">
        <f>+'Alloc amt'!V60/'Alloc amt'!$G60</f>
        <v>7.242214083220418E-4</v>
      </c>
      <c r="W60" s="98"/>
      <c r="X60" s="98">
        <f>+'Alloc amt'!X60/'Alloc amt'!$G60</f>
        <v>2.2092426145094515E-2</v>
      </c>
      <c r="Y60" s="98">
        <f>+'Alloc amt'!Y60/'Alloc amt'!$G60</f>
        <v>7.8670453314633265E-2</v>
      </c>
      <c r="Z60" s="98">
        <f>+'Alloc amt'!Z60/'Alloc amt'!$G60</f>
        <v>3.7099370679840975E-3</v>
      </c>
      <c r="AA60" s="98"/>
      <c r="AB60" s="98">
        <f>+'Alloc amt'!AB60/'Alloc amt'!$G60</f>
        <v>1.6536290675384887E-3</v>
      </c>
      <c r="AC60" s="98">
        <f>+'Alloc amt'!AC60/'Alloc amt'!$G60</f>
        <v>6.0735029885485067E-3</v>
      </c>
      <c r="AD60" s="98">
        <f>+'Alloc amt'!AD60/'Alloc amt'!$G60</f>
        <v>3.7337877202510677E-4</v>
      </c>
      <c r="AE60" s="98"/>
      <c r="AF60" s="98">
        <f>+'Alloc amt'!AF60/'Alloc amt'!$G60</f>
        <v>1.6771852815215583E-2</v>
      </c>
      <c r="AG60" s="98">
        <f>+'Alloc amt'!AG60/'Alloc amt'!$G60</f>
        <v>6.1334401514674806E-2</v>
      </c>
      <c r="AH60" s="98">
        <f>+'Alloc amt'!AH60/'Alloc amt'!$G60</f>
        <v>1.7814303743983859E-3</v>
      </c>
      <c r="AI60" s="98"/>
      <c r="AJ60" s="98">
        <f>+'Alloc amt'!AJ60/'Alloc amt'!$G60</f>
        <v>3.932640128302603E-2</v>
      </c>
      <c r="AK60" s="98">
        <f>+'Alloc amt'!AK60/'Alloc amt'!$G60</f>
        <v>0.14728244747230124</v>
      </c>
      <c r="AL60" s="98">
        <f>+'Alloc amt'!AL60/'Alloc amt'!$G60</f>
        <v>1.3148588895306814E-3</v>
      </c>
      <c r="AM60" s="98"/>
      <c r="AN60" s="98">
        <f>+'Alloc amt'!AN60/'Alloc amt'!$G60</f>
        <v>1.237310254300503E-2</v>
      </c>
      <c r="AO60" s="98">
        <f>+'Alloc amt'!AO60/'Alloc amt'!$G60</f>
        <v>5.2443062604332263E-2</v>
      </c>
      <c r="AP60" s="98">
        <f>+'Alloc amt'!AP60/'Alloc amt'!$G60</f>
        <v>4.8441728249851824E-4</v>
      </c>
      <c r="AQ60" s="98"/>
      <c r="AR60" s="98">
        <f>+'Alloc amt'!AR60/'Alloc amt'!$G60</f>
        <v>5.4191125561877523E-3</v>
      </c>
      <c r="AS60" s="98">
        <f>+'Alloc amt'!AS60/'Alloc amt'!$G60</f>
        <v>1.937349235594521E-2</v>
      </c>
      <c r="AT60" s="98">
        <f>+'Alloc amt'!AT60/'Alloc amt'!$G60</f>
        <v>2.291287119139941E-5</v>
      </c>
      <c r="AU60" s="98"/>
      <c r="AV60" s="98">
        <f>+'Alloc amt'!AV60/'Alloc amt'!$G60</f>
        <v>1.2579239808538777E-3</v>
      </c>
      <c r="AW60" s="98">
        <f>+'Alloc amt'!AW60/'Alloc amt'!$G60</f>
        <v>4.5062127046186741E-3</v>
      </c>
      <c r="AX60" s="98">
        <f>+'Alloc amt'!AX60/'Alloc amt'!$G60</f>
        <v>3.8374203322908314E-3</v>
      </c>
      <c r="AY60" s="98"/>
      <c r="AZ60" s="98">
        <f>+'Alloc amt'!AZ60/'Alloc amt'!$G60</f>
        <v>4.917699341303904E-6</v>
      </c>
      <c r="BA60" s="98">
        <f>+'Alloc amt'!BA60/'Alloc amt'!$G60</f>
        <v>1.6268555183445539E-5</v>
      </c>
      <c r="BB60" s="98">
        <f>+'Alloc amt'!BB60/'Alloc amt'!$G60</f>
        <v>1.4810209044310503E-7</v>
      </c>
      <c r="BC60" s="98"/>
      <c r="BD60" s="98">
        <f>+'Alloc amt'!BD60/'Alloc amt'!$G60</f>
        <v>1.3306650831248342E-5</v>
      </c>
      <c r="BE60" s="98">
        <f>+'Alloc amt'!BE60/'Alloc amt'!$G60</f>
        <v>5.4591426665873977E-5</v>
      </c>
      <c r="BF60" s="98">
        <f>+'Alloc amt'!BF60/'Alloc amt'!$G60</f>
        <v>4.1477723071184778E-5</v>
      </c>
    </row>
    <row r="61" spans="3:58" x14ac:dyDescent="0.2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25">
      <c r="C62" s="6" t="str">
        <f>'Alloc amt'!C62</f>
        <v>Time Differentiated Fuel Cost</v>
      </c>
      <c r="D62" s="6" t="str">
        <f>'Alloc amt'!D62</f>
        <v>TDFUEL</v>
      </c>
      <c r="E62" s="6">
        <f>'Alloc amt'!E62</f>
        <v>51</v>
      </c>
      <c r="F62" s="103"/>
      <c r="G62" s="101">
        <f t="shared" si="0"/>
        <v>1.0000000000000002</v>
      </c>
      <c r="H62" s="98">
        <f>+'Alloc amt'!H62/'Alloc amt'!$G62</f>
        <v>0</v>
      </c>
      <c r="I62" s="98">
        <f>+'Alloc amt'!I62/'Alloc amt'!$G62</f>
        <v>1</v>
      </c>
      <c r="J62" s="98">
        <f>+'Alloc amt'!J62/'Alloc amt'!$G62</f>
        <v>0</v>
      </c>
      <c r="K62" s="104"/>
      <c r="L62" s="98">
        <f>+'Alloc amt'!L62/'Alloc amt'!$G62</f>
        <v>0</v>
      </c>
      <c r="M62" s="98">
        <f>+'Alloc amt'!M62/'Alloc amt'!$G62</f>
        <v>0.33653833557414409</v>
      </c>
      <c r="N62" s="98">
        <f>+'Alloc amt'!N62/'Alloc amt'!$G62</f>
        <v>0</v>
      </c>
      <c r="O62" s="98"/>
      <c r="P62" s="98">
        <f>+'Alloc amt'!P62/'Alloc amt'!$G62</f>
        <v>0</v>
      </c>
      <c r="Q62" s="98">
        <f>+'Alloc amt'!Q62/'Alloc amt'!$G62</f>
        <v>0.10028766838760395</v>
      </c>
      <c r="R62" s="98">
        <f>+'Alloc amt'!R62/'Alloc amt'!$G62</f>
        <v>0</v>
      </c>
      <c r="S62" s="98"/>
      <c r="T62" s="98">
        <f>+'Alloc amt'!T62/'Alloc amt'!$G62</f>
        <v>0</v>
      </c>
      <c r="U62" s="98">
        <f>+'Alloc amt'!U62/'Alloc amt'!$G62</f>
        <v>8.4004391252046392E-3</v>
      </c>
      <c r="V62" s="98">
        <f>+'Alloc amt'!V62/'Alloc amt'!$G62</f>
        <v>0</v>
      </c>
      <c r="W62" s="98"/>
      <c r="X62" s="98">
        <f>+'Alloc amt'!X62/'Alloc amt'!$G62</f>
        <v>0</v>
      </c>
      <c r="Y62" s="98">
        <f>+'Alloc amt'!Y62/'Alloc amt'!$G62</f>
        <v>0.11802787337043041</v>
      </c>
      <c r="Z62" s="98">
        <f>+'Alloc amt'!Z62/'Alloc amt'!$G62</f>
        <v>0</v>
      </c>
      <c r="AA62" s="98"/>
      <c r="AB62" s="98">
        <f>+'Alloc amt'!AB62/'Alloc amt'!$G62</f>
        <v>0</v>
      </c>
      <c r="AC62" s="98">
        <f>+'Alloc amt'!AC62/'Alloc amt'!$G62</f>
        <v>9.1125692276503977E-3</v>
      </c>
      <c r="AD62" s="98">
        <f>+'Alloc amt'!AD62/'Alloc amt'!$G62</f>
        <v>0</v>
      </c>
      <c r="AE62" s="98"/>
      <c r="AF62" s="98">
        <f>+'Alloc amt'!AF62/'Alloc amt'!$G62</f>
        <v>0</v>
      </c>
      <c r="AG62" s="98">
        <f>+'Alloc amt'!AG62/'Alloc amt'!$G62</f>
        <v>9.2040054927845436E-2</v>
      </c>
      <c r="AH62" s="98">
        <f>+'Alloc amt'!AH62/'Alloc amt'!$G62</f>
        <v>0</v>
      </c>
      <c r="AI62" s="98"/>
      <c r="AJ62" s="98">
        <f>+'Alloc amt'!AJ62/'Alloc amt'!$G62</f>
        <v>0</v>
      </c>
      <c r="AK62" s="98">
        <f>+'Alloc amt'!AK62/'Alloc amt'!$G62</f>
        <v>0.22097980377052204</v>
      </c>
      <c r="AL62" s="98">
        <f>+'Alloc amt'!AL62/'Alloc amt'!$G62</f>
        <v>0</v>
      </c>
      <c r="AM62" s="98"/>
      <c r="AN62" s="98">
        <f>+'Alloc amt'!AN62/'Alloc amt'!$G62</f>
        <v>0</v>
      </c>
      <c r="AO62" s="98">
        <f>+'Alloc amt'!AO62/'Alloc amt'!$G62</f>
        <v>7.8682405690658333E-2</v>
      </c>
      <c r="AP62" s="98">
        <f>+'Alloc amt'!AP62/'Alloc amt'!$G62</f>
        <v>0</v>
      </c>
      <c r="AQ62" s="98"/>
      <c r="AR62" s="98">
        <f>+'Alloc amt'!AR62/'Alloc amt'!$G62</f>
        <v>0</v>
      </c>
      <c r="AS62" s="98">
        <f>+'Alloc amt'!AS62/'Alloc amt'!$G62</f>
        <v>2.9069868109415208E-2</v>
      </c>
      <c r="AT62" s="98">
        <f>+'Alloc amt'!AT62/'Alloc amt'!$G62</f>
        <v>0</v>
      </c>
      <c r="AU62" s="98"/>
      <c r="AV62" s="98">
        <f>+'Alloc amt'!AV62/'Alloc amt'!$G62</f>
        <v>0</v>
      </c>
      <c r="AW62" s="98">
        <f>+'Alloc amt'!AW62/'Alloc amt'!$G62</f>
        <v>6.7546924871924492E-3</v>
      </c>
      <c r="AX62" s="98">
        <f>+'Alloc amt'!AX62/'Alloc amt'!$G62</f>
        <v>0</v>
      </c>
      <c r="AY62" s="98"/>
      <c r="AZ62" s="98">
        <f>+'Alloc amt'!AZ62/'Alloc amt'!$G62</f>
        <v>0</v>
      </c>
      <c r="BA62" s="98">
        <f>+'Alloc amt'!BA62/'Alloc amt'!$G62</f>
        <v>2.4382922828432446E-5</v>
      </c>
      <c r="BB62" s="98">
        <f>+'Alloc amt'!BB62/'Alloc amt'!$G62</f>
        <v>0</v>
      </c>
      <c r="BC62" s="98"/>
      <c r="BD62" s="98">
        <f>+'Alloc amt'!BD62/'Alloc amt'!$G62</f>
        <v>0</v>
      </c>
      <c r="BE62" s="98">
        <f>+'Alloc amt'!BE62/'Alloc amt'!$G62</f>
        <v>8.1906406504766532E-5</v>
      </c>
      <c r="BF62" s="98">
        <f>+'Alloc amt'!BF62/'Alloc amt'!$G62</f>
        <v>0</v>
      </c>
    </row>
    <row r="63" spans="3:58" x14ac:dyDescent="0.25">
      <c r="C63" s="6" t="str">
        <f>'Alloc amt'!C63</f>
        <v>Probability of Dispatch Gross Plant</v>
      </c>
      <c r="D63" s="6" t="str">
        <f>'Alloc amt'!D63</f>
        <v>PODPLT</v>
      </c>
      <c r="E63" s="6">
        <f>'Alloc amt'!E63</f>
        <v>52</v>
      </c>
      <c r="F63" s="103"/>
      <c r="G63" s="101">
        <f t="shared" si="0"/>
        <v>0.99999999999999989</v>
      </c>
      <c r="H63" s="98">
        <f>+'Alloc amt'!H63/'Alloc amt'!$G63</f>
        <v>1</v>
      </c>
      <c r="I63" s="98">
        <f>+'Alloc amt'!I63/'Alloc amt'!$G63</f>
        <v>0</v>
      </c>
      <c r="J63" s="98">
        <f>+'Alloc amt'!J63/'Alloc amt'!$G63</f>
        <v>0</v>
      </c>
      <c r="K63" s="104"/>
      <c r="L63" s="98">
        <f>+'Alloc amt'!L63/'Alloc amt'!$G63</f>
        <v>0.3377748145898864</v>
      </c>
      <c r="M63" s="98">
        <f>+'Alloc amt'!M63/'Alloc amt'!$G63</f>
        <v>0</v>
      </c>
      <c r="N63" s="98">
        <f>+'Alloc amt'!N63/'Alloc amt'!$G63</f>
        <v>0</v>
      </c>
      <c r="O63" s="98"/>
      <c r="P63" s="98">
        <f>+'Alloc amt'!P63/'Alloc amt'!$G63</f>
        <v>0.10138173304684295</v>
      </c>
      <c r="Q63" s="98">
        <f>+'Alloc amt'!Q63/'Alloc amt'!$G63</f>
        <v>0</v>
      </c>
      <c r="R63" s="98">
        <f>+'Alloc amt'!R63/'Alloc amt'!$G63</f>
        <v>0</v>
      </c>
      <c r="S63" s="98"/>
      <c r="T63" s="98">
        <f>+'Alloc amt'!T63/'Alloc amt'!$G63</f>
        <v>8.3504688474702726E-3</v>
      </c>
      <c r="U63" s="98">
        <f>+'Alloc amt'!U63/'Alloc amt'!$G63</f>
        <v>0</v>
      </c>
      <c r="V63" s="98">
        <f>+'Alloc amt'!V63/'Alloc amt'!$G63</f>
        <v>0</v>
      </c>
      <c r="W63" s="98"/>
      <c r="X63" s="98">
        <f>+'Alloc amt'!X63/'Alloc amt'!$G63</f>
        <v>0.1189199180135786</v>
      </c>
      <c r="Y63" s="98">
        <f>+'Alloc amt'!Y63/'Alloc amt'!$G63</f>
        <v>0</v>
      </c>
      <c r="Z63" s="98">
        <f>+'Alloc amt'!Z63/'Alloc amt'!$G63</f>
        <v>0</v>
      </c>
      <c r="AA63" s="98"/>
      <c r="AB63" s="98">
        <f>+'Alloc amt'!AB63/'Alloc amt'!$G63</f>
        <v>9.0688952186689653E-3</v>
      </c>
      <c r="AC63" s="98">
        <f>+'Alloc amt'!AC63/'Alloc amt'!$G63</f>
        <v>0</v>
      </c>
      <c r="AD63" s="98">
        <f>+'Alloc amt'!AD63/'Alloc amt'!$G63</f>
        <v>0</v>
      </c>
      <c r="AE63" s="98"/>
      <c r="AF63" s="98">
        <f>+'Alloc amt'!AF63/'Alloc amt'!$G63</f>
        <v>9.1901365450182695E-2</v>
      </c>
      <c r="AG63" s="98">
        <f>+'Alloc amt'!AG63/'Alloc amt'!$G63</f>
        <v>0</v>
      </c>
      <c r="AH63" s="98">
        <f>+'Alloc amt'!AH63/'Alloc amt'!$G63</f>
        <v>0</v>
      </c>
      <c r="AI63" s="98"/>
      <c r="AJ63" s="98">
        <f>+'Alloc amt'!AJ63/'Alloc amt'!$G63</f>
        <v>0.22021473577202233</v>
      </c>
      <c r="AK63" s="98">
        <f>+'Alloc amt'!AK63/'Alloc amt'!$G63</f>
        <v>0</v>
      </c>
      <c r="AL63" s="98">
        <f>+'Alloc amt'!AL63/'Alloc amt'!$G63</f>
        <v>0</v>
      </c>
      <c r="AM63" s="98"/>
      <c r="AN63" s="98">
        <f>+'Alloc amt'!AN63/'Alloc amt'!$G63</f>
        <v>7.7840892212940258E-2</v>
      </c>
      <c r="AO63" s="98">
        <f>+'Alloc amt'!AO63/'Alloc amt'!$G63</f>
        <v>0</v>
      </c>
      <c r="AP63" s="98">
        <f>+'Alloc amt'!AP63/'Alloc amt'!$G63</f>
        <v>0</v>
      </c>
      <c r="AQ63" s="98"/>
      <c r="AR63" s="98">
        <f>+'Alloc amt'!AR63/'Alloc amt'!$G63</f>
        <v>2.8087940668763637E-2</v>
      </c>
      <c r="AS63" s="98">
        <f>+'Alloc amt'!AS63/'Alloc amt'!$G63</f>
        <v>0</v>
      </c>
      <c r="AT63" s="98">
        <f>+'Alloc amt'!AT63/'Alloc amt'!$G63</f>
        <v>0</v>
      </c>
      <c r="AU63" s="98"/>
      <c r="AV63" s="98">
        <f>+'Alloc amt'!AV63/'Alloc amt'!$G63</f>
        <v>6.3569181819081982E-3</v>
      </c>
      <c r="AW63" s="98">
        <f>+'Alloc amt'!AW63/'Alloc amt'!$G63</f>
        <v>0</v>
      </c>
      <c r="AX63" s="98">
        <f>+'Alloc amt'!AX63/'Alloc amt'!$G63</f>
        <v>0</v>
      </c>
      <c r="AY63" s="98"/>
      <c r="AZ63" s="98">
        <f>+'Alloc amt'!AZ63/'Alloc amt'!$G63</f>
        <v>2.3104064004858455E-5</v>
      </c>
      <c r="BA63" s="98">
        <f>+'Alloc amt'!BA63/'Alloc amt'!$G63</f>
        <v>0</v>
      </c>
      <c r="BB63" s="98">
        <f>+'Alloc amt'!BB63/'Alloc amt'!$G63</f>
        <v>0</v>
      </c>
      <c r="BC63" s="98"/>
      <c r="BD63" s="98">
        <f>+'Alloc amt'!BD63/'Alloc amt'!$G63</f>
        <v>7.9213933730943288E-5</v>
      </c>
      <c r="BE63" s="98">
        <f>+'Alloc amt'!BE63/'Alloc amt'!$G63</f>
        <v>0</v>
      </c>
      <c r="BF63" s="98">
        <f>+'Alloc amt'!BF63/'Alloc amt'!$G63</f>
        <v>0</v>
      </c>
    </row>
    <row r="64" spans="3:58" x14ac:dyDescent="0.25">
      <c r="C64" s="6" t="str">
        <f>'Alloc amt'!C64</f>
        <v>Probability of Dispatch Depreciation Reserve</v>
      </c>
      <c r="D64" s="6" t="str">
        <f>'Alloc amt'!D64</f>
        <v>PODRES</v>
      </c>
      <c r="E64" s="6">
        <f>'Alloc amt'!E64</f>
        <v>53</v>
      </c>
      <c r="F64" s="103"/>
      <c r="G64" s="101">
        <f t="shared" ref="G64" si="1">SUM(L64:BF64)</f>
        <v>1</v>
      </c>
      <c r="H64" s="98">
        <f>+'Alloc amt'!H64/'Alloc amt'!$G64</f>
        <v>1</v>
      </c>
      <c r="I64" s="98">
        <f>+'Alloc amt'!I64/'Alloc amt'!$G64</f>
        <v>0</v>
      </c>
      <c r="J64" s="98">
        <f>+'Alloc amt'!J64/'Alloc amt'!$G64</f>
        <v>0</v>
      </c>
      <c r="K64" s="104"/>
      <c r="L64" s="98">
        <f>+'Alloc amt'!L64/'Alloc amt'!$G64</f>
        <v>0.33988181698138115</v>
      </c>
      <c r="M64" s="98">
        <f>+'Alloc amt'!M64/'Alloc amt'!$G64</f>
        <v>0</v>
      </c>
      <c r="N64" s="98">
        <f>+'Alloc amt'!N64/'Alloc amt'!$G64</f>
        <v>0</v>
      </c>
      <c r="O64" s="98"/>
      <c r="P64" s="98">
        <f>+'Alloc amt'!P64/'Alloc amt'!$G64</f>
        <v>0.10199612659007876</v>
      </c>
      <c r="Q64" s="98">
        <f>+'Alloc amt'!Q64/'Alloc amt'!$G64</f>
        <v>0</v>
      </c>
      <c r="R64" s="98">
        <f>+'Alloc amt'!R64/'Alloc amt'!$G64</f>
        <v>0</v>
      </c>
      <c r="S64" s="98"/>
      <c r="T64" s="98">
        <f>+'Alloc amt'!T64/'Alloc amt'!$G64</f>
        <v>8.3465381398829148E-3</v>
      </c>
      <c r="U64" s="98">
        <f>+'Alloc amt'!U64/'Alloc amt'!$G64</f>
        <v>0</v>
      </c>
      <c r="V64" s="98">
        <f>+'Alloc amt'!V64/'Alloc amt'!$G64</f>
        <v>0</v>
      </c>
      <c r="W64" s="98"/>
      <c r="X64" s="98">
        <f>+'Alloc amt'!X64/'Alloc amt'!$G64</f>
        <v>0.11880254412606187</v>
      </c>
      <c r="Y64" s="98">
        <f>+'Alloc amt'!Y64/'Alloc amt'!$G64</f>
        <v>0</v>
      </c>
      <c r="Z64" s="98">
        <f>+'Alloc amt'!Z64/'Alloc amt'!$G64</f>
        <v>0</v>
      </c>
      <c r="AA64" s="98"/>
      <c r="AB64" s="98">
        <f>+'Alloc amt'!AB64/'Alloc amt'!$G64</f>
        <v>9.0210836744575012E-3</v>
      </c>
      <c r="AC64" s="98">
        <f>+'Alloc amt'!AC64/'Alloc amt'!$G64</f>
        <v>0</v>
      </c>
      <c r="AD64" s="98">
        <f>+'Alloc amt'!AD64/'Alloc amt'!$G64</f>
        <v>0</v>
      </c>
      <c r="AE64" s="98"/>
      <c r="AF64" s="98">
        <f>+'Alloc amt'!AF64/'Alloc amt'!$G64</f>
        <v>9.1567630617544762E-2</v>
      </c>
      <c r="AG64" s="98">
        <f>+'Alloc amt'!AG64/'Alloc amt'!$G64</f>
        <v>0</v>
      </c>
      <c r="AH64" s="98">
        <f>+'Alloc amt'!AH64/'Alloc amt'!$G64</f>
        <v>0</v>
      </c>
      <c r="AI64" s="98"/>
      <c r="AJ64" s="98">
        <f>+'Alloc amt'!AJ64/'Alloc amt'!$G64</f>
        <v>0.21908204586469468</v>
      </c>
      <c r="AK64" s="98">
        <f>+'Alloc amt'!AK64/'Alloc amt'!$G64</f>
        <v>0</v>
      </c>
      <c r="AL64" s="98">
        <f>+'Alloc amt'!AL64/'Alloc amt'!$G64</f>
        <v>0</v>
      </c>
      <c r="AM64" s="98"/>
      <c r="AN64" s="98">
        <f>+'Alloc amt'!AN64/'Alloc amt'!$G64</f>
        <v>7.7379065980016717E-2</v>
      </c>
      <c r="AO64" s="98">
        <f>+'Alloc amt'!AO64/'Alloc amt'!$G64</f>
        <v>0</v>
      </c>
      <c r="AP64" s="98">
        <f>+'Alloc amt'!AP64/'Alloc amt'!$G64</f>
        <v>0</v>
      </c>
      <c r="AQ64" s="98"/>
      <c r="AR64" s="98">
        <f>+'Alloc amt'!AR64/'Alloc amt'!$G64</f>
        <v>2.7714688146485315E-2</v>
      </c>
      <c r="AS64" s="98">
        <f>+'Alloc amt'!AS64/'Alloc amt'!$G64</f>
        <v>0</v>
      </c>
      <c r="AT64" s="98">
        <f>+'Alloc amt'!AT64/'Alloc amt'!$G64</f>
        <v>0</v>
      </c>
      <c r="AU64" s="98"/>
      <c r="AV64" s="98">
        <f>+'Alloc amt'!AV64/'Alloc amt'!$G64</f>
        <v>6.1083234297284201E-3</v>
      </c>
      <c r="AW64" s="98">
        <f>+'Alloc amt'!AW64/'Alloc amt'!$G64</f>
        <v>0</v>
      </c>
      <c r="AX64" s="98">
        <f>+'Alloc amt'!AX64/'Alloc amt'!$G64</f>
        <v>0</v>
      </c>
      <c r="AY64" s="98"/>
      <c r="AZ64" s="98">
        <f>+'Alloc amt'!AZ64/'Alloc amt'!$G64</f>
        <v>2.2008010915973414E-5</v>
      </c>
      <c r="BA64" s="98">
        <f>+'Alloc amt'!BA64/'Alloc amt'!$G64</f>
        <v>0</v>
      </c>
      <c r="BB64" s="98">
        <f>+'Alloc amt'!BB64/'Alloc amt'!$G64</f>
        <v>0</v>
      </c>
      <c r="BC64" s="98"/>
      <c r="BD64" s="98">
        <f>+'Alloc amt'!BD64/'Alloc amt'!$G64</f>
        <v>7.8128438751705616E-5</v>
      </c>
      <c r="BE64" s="98">
        <f>+'Alloc amt'!BE64/'Alloc amt'!$G64</f>
        <v>0</v>
      </c>
      <c r="BF64" s="98">
        <f>+'Alloc amt'!BF64/'Alloc amt'!$G64</f>
        <v>0</v>
      </c>
    </row>
    <row r="65" spans="3:58" x14ac:dyDescent="0.25">
      <c r="C65" s="6"/>
      <c r="D65" s="6"/>
      <c r="E65" s="6"/>
      <c r="F65" s="103"/>
      <c r="G65" s="101"/>
      <c r="H65" s="98"/>
      <c r="I65" s="98"/>
      <c r="J65" s="98"/>
      <c r="K65" s="104"/>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row>
    <row r="66" spans="3:58" x14ac:dyDescent="0.25">
      <c r="C66" s="6" t="str">
        <f>'Alloc amt'!C66</f>
        <v>Memo: Purchased Pwer Expense</v>
      </c>
      <c r="D66" s="6">
        <f>'Alloc amt'!D66</f>
        <v>0</v>
      </c>
      <c r="E66" s="6">
        <f>'Alloc amt'!E66</f>
        <v>0</v>
      </c>
      <c r="F66" s="103"/>
      <c r="G66" s="101" t="e">
        <f t="shared" si="0"/>
        <v>#DIV/0!</v>
      </c>
      <c r="H66" s="98" t="e">
        <f>+'Alloc amt'!H66/'Alloc amt'!$G66</f>
        <v>#DIV/0!</v>
      </c>
      <c r="I66" s="98" t="e">
        <f>+'Alloc amt'!I66/'Alloc amt'!$G66</f>
        <v>#DIV/0!</v>
      </c>
      <c r="J66" s="98" t="e">
        <f>+'Alloc amt'!J66/'Alloc amt'!$G66</f>
        <v>#DIV/0!</v>
      </c>
      <c r="K66" s="104"/>
      <c r="L66" s="98" t="e">
        <f>+'Alloc amt'!L66/'Alloc amt'!$G66</f>
        <v>#DIV/0!</v>
      </c>
      <c r="M66" s="98" t="e">
        <f>+'Alloc amt'!M66/'Alloc amt'!$G66</f>
        <v>#DIV/0!</v>
      </c>
      <c r="N66" s="98" t="e">
        <f>+'Alloc amt'!N66/'Alloc amt'!$G66</f>
        <v>#DIV/0!</v>
      </c>
      <c r="O66" s="98"/>
      <c r="P66" s="98" t="e">
        <f>+'Alloc amt'!P66/'Alloc amt'!$G66</f>
        <v>#DIV/0!</v>
      </c>
      <c r="Q66" s="98" t="e">
        <f>+'Alloc amt'!Q66/'Alloc amt'!$G66</f>
        <v>#DIV/0!</v>
      </c>
      <c r="R66" s="98" t="e">
        <f>+'Alloc amt'!R66/'Alloc amt'!$G66</f>
        <v>#DIV/0!</v>
      </c>
      <c r="S66" s="98"/>
      <c r="T66" s="98" t="e">
        <f>+'Alloc amt'!T66/'Alloc amt'!$G66</f>
        <v>#DIV/0!</v>
      </c>
      <c r="U66" s="98" t="e">
        <f>+'Alloc amt'!U66/'Alloc amt'!$G66</f>
        <v>#DIV/0!</v>
      </c>
      <c r="V66" s="98" t="e">
        <f>+'Alloc amt'!V66/'Alloc amt'!$G66</f>
        <v>#DIV/0!</v>
      </c>
      <c r="W66" s="98"/>
      <c r="X66" s="98" t="e">
        <f>+'Alloc amt'!X66/'Alloc amt'!$G66</f>
        <v>#DIV/0!</v>
      </c>
      <c r="Y66" s="98" t="e">
        <f>+'Alloc amt'!Y66/'Alloc amt'!$G66</f>
        <v>#DIV/0!</v>
      </c>
      <c r="Z66" s="98" t="e">
        <f>+'Alloc amt'!Z66/'Alloc amt'!$G66</f>
        <v>#DIV/0!</v>
      </c>
      <c r="AA66" s="98"/>
      <c r="AB66" s="98" t="e">
        <f>+'Alloc amt'!AB66/'Alloc amt'!$G66</f>
        <v>#DIV/0!</v>
      </c>
      <c r="AC66" s="98" t="e">
        <f>+'Alloc amt'!AC66/'Alloc amt'!$G66</f>
        <v>#DIV/0!</v>
      </c>
      <c r="AD66" s="98" t="e">
        <f>+'Alloc amt'!AD66/'Alloc amt'!$G66</f>
        <v>#DIV/0!</v>
      </c>
      <c r="AE66" s="98"/>
      <c r="AF66" s="98" t="e">
        <f>+'Alloc amt'!AF66/'Alloc amt'!$G66</f>
        <v>#DIV/0!</v>
      </c>
      <c r="AG66" s="98" t="e">
        <f>+'Alloc amt'!AG66/'Alloc amt'!$G66</f>
        <v>#DIV/0!</v>
      </c>
      <c r="AH66" s="98" t="e">
        <f>+'Alloc amt'!AH66/'Alloc amt'!$G66</f>
        <v>#DIV/0!</v>
      </c>
      <c r="AI66" s="98"/>
      <c r="AJ66" s="98" t="e">
        <f>+'Alloc amt'!AJ66/'Alloc amt'!$G66</f>
        <v>#DIV/0!</v>
      </c>
      <c r="AK66" s="98" t="e">
        <f>+'Alloc amt'!AK66/'Alloc amt'!$G66</f>
        <v>#DIV/0!</v>
      </c>
      <c r="AL66" s="98" t="e">
        <f>+'Alloc amt'!AL66/'Alloc amt'!$G66</f>
        <v>#DIV/0!</v>
      </c>
      <c r="AM66" s="98"/>
      <c r="AN66" s="98" t="e">
        <f>+'Alloc amt'!AN66/'Alloc amt'!$G66</f>
        <v>#DIV/0!</v>
      </c>
      <c r="AO66" s="98" t="e">
        <f>+'Alloc amt'!AO66/'Alloc amt'!$G66</f>
        <v>#DIV/0!</v>
      </c>
      <c r="AP66" s="98" t="e">
        <f>+'Alloc amt'!AP66/'Alloc amt'!$G66</f>
        <v>#DIV/0!</v>
      </c>
      <c r="AQ66" s="98"/>
      <c r="AR66" s="98" t="e">
        <f>+'Alloc amt'!AR66/'Alloc amt'!$G66</f>
        <v>#DIV/0!</v>
      </c>
      <c r="AS66" s="98" t="e">
        <f>+'Alloc amt'!AS66/'Alloc amt'!$G66</f>
        <v>#DIV/0!</v>
      </c>
      <c r="AT66" s="98" t="e">
        <f>+'Alloc amt'!AT66/'Alloc amt'!$G66</f>
        <v>#DIV/0!</v>
      </c>
      <c r="AU66" s="98"/>
      <c r="AV66" s="98" t="e">
        <f>+'Alloc amt'!AV66/'Alloc amt'!$G66</f>
        <v>#DIV/0!</v>
      </c>
      <c r="AW66" s="98" t="e">
        <f>+'Alloc amt'!AW66/'Alloc amt'!$G66</f>
        <v>#DIV/0!</v>
      </c>
      <c r="AX66" s="98" t="e">
        <f>+'Alloc amt'!AX66/'Alloc amt'!$G66</f>
        <v>#DIV/0!</v>
      </c>
      <c r="AY66" s="98"/>
      <c r="AZ66" s="98" t="e">
        <f>+'Alloc amt'!AZ66/'Alloc amt'!$G66</f>
        <v>#DIV/0!</v>
      </c>
      <c r="BA66" s="98" t="e">
        <f>+'Alloc amt'!BA66/'Alloc amt'!$G66</f>
        <v>#DIV/0!</v>
      </c>
      <c r="BB66" s="98" t="e">
        <f>+'Alloc amt'!BB66/'Alloc amt'!$G66</f>
        <v>#DIV/0!</v>
      </c>
      <c r="BC66" s="98"/>
      <c r="BD66" s="98" t="e">
        <f>+'Alloc amt'!BD66/'Alloc amt'!$G66</f>
        <v>#DIV/0!</v>
      </c>
      <c r="BE66" s="98" t="e">
        <f>+'Alloc amt'!BE66/'Alloc amt'!$G66</f>
        <v>#DIV/0!</v>
      </c>
      <c r="BF66" s="98" t="e">
        <f>+'Alloc amt'!BF66/'Alloc amt'!$G66</f>
        <v>#DIV/0!</v>
      </c>
    </row>
    <row r="67" spans="3:58" x14ac:dyDescent="0.25">
      <c r="C67" s="6" t="str">
        <f>'Alloc amt'!C67</f>
        <v>Demand</v>
      </c>
      <c r="D67" s="6" t="str">
        <f>'Alloc amt'!D67</f>
        <v>Production Plant</v>
      </c>
      <c r="E67" s="6">
        <f>'Alloc amt'!E67</f>
        <v>0</v>
      </c>
      <c r="F67" s="103"/>
      <c r="G67" s="101">
        <f t="shared" si="0"/>
        <v>0.99999999999999989</v>
      </c>
      <c r="H67" s="98">
        <f>+'Alloc amt'!H67/'Alloc amt'!$G67</f>
        <v>1</v>
      </c>
      <c r="I67" s="98">
        <f>+'Alloc amt'!I67/'Alloc amt'!$G67</f>
        <v>0</v>
      </c>
      <c r="J67" s="98">
        <f>+'Alloc amt'!J67/'Alloc amt'!$G67</f>
        <v>0</v>
      </c>
      <c r="K67" s="104"/>
      <c r="L67" s="98">
        <f>+'Alloc amt'!L67/'Alloc amt'!$G67</f>
        <v>0.43383867329405629</v>
      </c>
      <c r="M67" s="98">
        <f>+'Alloc amt'!M67/'Alloc amt'!$G67</f>
        <v>0</v>
      </c>
      <c r="N67" s="98">
        <f>+'Alloc amt'!N67/'Alloc amt'!$G67</f>
        <v>0</v>
      </c>
      <c r="O67" s="98"/>
      <c r="P67" s="98">
        <f>+'Alloc amt'!P67/'Alloc amt'!$G67</f>
        <v>0.11662155947194286</v>
      </c>
      <c r="Q67" s="98">
        <f>+'Alloc amt'!Q67/'Alloc amt'!$G67</f>
        <v>0</v>
      </c>
      <c r="R67" s="98">
        <f>+'Alloc amt'!R67/'Alloc amt'!$G67</f>
        <v>0</v>
      </c>
      <c r="S67" s="98"/>
      <c r="T67" s="98">
        <f>+'Alloc amt'!T67/'Alloc amt'!$G67</f>
        <v>9.6255819397809556E-3</v>
      </c>
      <c r="U67" s="98">
        <f>+'Alloc amt'!U67/'Alloc amt'!$G67</f>
        <v>0</v>
      </c>
      <c r="V67" s="98">
        <f>+'Alloc amt'!V67/'Alloc amt'!$G67</f>
        <v>0</v>
      </c>
      <c r="W67" s="98"/>
      <c r="X67" s="98">
        <f>+'Alloc amt'!X67/'Alloc amt'!$G67</f>
        <v>0.10943387966930668</v>
      </c>
      <c r="Y67" s="98">
        <f>+'Alloc amt'!Y67/'Alloc amt'!$G67</f>
        <v>0</v>
      </c>
      <c r="Z67" s="98">
        <f>+'Alloc amt'!Z67/'Alloc amt'!$G67</f>
        <v>0</v>
      </c>
      <c r="AA67" s="98"/>
      <c r="AB67" s="98">
        <f>+'Alloc amt'!AB67/'Alloc amt'!$G67</f>
        <v>6.926373167972788E-3</v>
      </c>
      <c r="AC67" s="98">
        <f>+'Alloc amt'!AC67/'Alloc amt'!$G67</f>
        <v>0</v>
      </c>
      <c r="AD67" s="98">
        <f>+'Alloc amt'!AD67/'Alloc amt'!$G67</f>
        <v>0</v>
      </c>
      <c r="AE67" s="98"/>
      <c r="AF67" s="98">
        <f>+'Alloc amt'!AF67/'Alloc amt'!$G67</f>
        <v>7.3260098531541029E-2</v>
      </c>
      <c r="AG67" s="98">
        <f>+'Alloc amt'!AG67/'Alloc amt'!$G67</f>
        <v>0</v>
      </c>
      <c r="AH67" s="98">
        <f>+'Alloc amt'!AH67/'Alloc amt'!$G67</f>
        <v>0</v>
      </c>
      <c r="AI67" s="98"/>
      <c r="AJ67" s="98">
        <f>+'Alloc amt'!AJ67/'Alloc amt'!$G67</f>
        <v>0.1695657156199353</v>
      </c>
      <c r="AK67" s="98">
        <f>+'Alloc amt'!AK67/'Alloc amt'!$G67</f>
        <v>0</v>
      </c>
      <c r="AL67" s="98">
        <f>+'Alloc amt'!AL67/'Alloc amt'!$G67</f>
        <v>0</v>
      </c>
      <c r="AM67" s="98"/>
      <c r="AN67" s="98">
        <f>+'Alloc amt'!AN67/'Alloc amt'!$G67</f>
        <v>5.8631005329450335E-2</v>
      </c>
      <c r="AO67" s="98">
        <f>+'Alloc amt'!AO67/'Alloc amt'!$G67</f>
        <v>0</v>
      </c>
      <c r="AP67" s="98">
        <f>+'Alloc amt'!AP67/'Alloc amt'!$G67</f>
        <v>0</v>
      </c>
      <c r="AQ67" s="98"/>
      <c r="AR67" s="98">
        <f>+'Alloc amt'!AR67/'Alloc amt'!$G67</f>
        <v>2.2044282796027936E-2</v>
      </c>
      <c r="AS67" s="98">
        <f>+'Alloc amt'!AS67/'Alloc amt'!$G67</f>
        <v>0</v>
      </c>
      <c r="AT67" s="98">
        <f>+'Alloc amt'!AT67/'Alloc amt'!$G67</f>
        <v>0</v>
      </c>
      <c r="AU67" s="98"/>
      <c r="AV67" s="98">
        <f>+'Alloc amt'!AV67/'Alloc amt'!$G67</f>
        <v>0</v>
      </c>
      <c r="AW67" s="98">
        <f>+'Alloc amt'!AW67/'Alloc amt'!$G67</f>
        <v>0</v>
      </c>
      <c r="AX67" s="98">
        <f>+'Alloc amt'!AX67/'Alloc amt'!$G67</f>
        <v>0</v>
      </c>
      <c r="AY67" s="98"/>
      <c r="AZ67" s="98">
        <f>+'Alloc amt'!AZ67/'Alloc amt'!$G67</f>
        <v>0</v>
      </c>
      <c r="BA67" s="98">
        <f>+'Alloc amt'!BA67/'Alloc amt'!$G67</f>
        <v>0</v>
      </c>
      <c r="BB67" s="98">
        <f>+'Alloc amt'!BB67/'Alloc amt'!$G67</f>
        <v>0</v>
      </c>
      <c r="BC67" s="98"/>
      <c r="BD67" s="98">
        <f>+'Alloc amt'!BD67/'Alloc amt'!$G67</f>
        <v>5.2830179985948699E-5</v>
      </c>
      <c r="BE67" s="98">
        <f>+'Alloc amt'!BE67/'Alloc amt'!$G67</f>
        <v>0</v>
      </c>
      <c r="BF67" s="98">
        <f>+'Alloc amt'!BF67/'Alloc amt'!$G67</f>
        <v>0</v>
      </c>
    </row>
    <row r="68" spans="3:58" x14ac:dyDescent="0.25">
      <c r="C68" s="6" t="str">
        <f>'Alloc amt'!C68</f>
        <v>Energy</v>
      </c>
      <c r="D68" s="6" t="str">
        <f>'Alloc amt'!D68</f>
        <v>Energy @ Source</v>
      </c>
      <c r="E68" s="6">
        <f>'Alloc amt'!E68</f>
        <v>0</v>
      </c>
      <c r="F68" s="103"/>
      <c r="G68" s="101">
        <f t="shared" si="0"/>
        <v>0.99999999999999989</v>
      </c>
      <c r="H68" s="98">
        <f>+'Alloc amt'!H68/'Alloc amt'!$G68</f>
        <v>0</v>
      </c>
      <c r="I68" s="98">
        <f>+'Alloc amt'!I68/'Alloc amt'!$G68</f>
        <v>1</v>
      </c>
      <c r="J68" s="98">
        <f>+'Alloc amt'!J68/'Alloc amt'!$G68</f>
        <v>0</v>
      </c>
      <c r="K68" s="104"/>
      <c r="L68" s="98">
        <f>+'Alloc amt'!L68/'Alloc amt'!$G68</f>
        <v>0</v>
      </c>
      <c r="M68" s="98">
        <f>+'Alloc amt'!M68/'Alloc amt'!$G68</f>
        <v>0.33571803054611998</v>
      </c>
      <c r="N68" s="98">
        <f>+'Alloc amt'!N68/'Alloc amt'!$G68</f>
        <v>0</v>
      </c>
      <c r="O68" s="98"/>
      <c r="P68" s="98">
        <f>+'Alloc amt'!P68/'Alloc amt'!$G68</f>
        <v>0</v>
      </c>
      <c r="Q68" s="98">
        <f>+'Alloc amt'!Q68/'Alloc amt'!$G68</f>
        <v>0.10015960379060501</v>
      </c>
      <c r="R68" s="98">
        <f>+'Alloc amt'!R68/'Alloc amt'!$G68</f>
        <v>0</v>
      </c>
      <c r="S68" s="98"/>
      <c r="T68" s="98">
        <f>+'Alloc amt'!T68/'Alloc amt'!$G68</f>
        <v>0</v>
      </c>
      <c r="U68" s="98">
        <f>+'Alloc amt'!U68/'Alloc amt'!$G68</f>
        <v>8.3687981131157097E-3</v>
      </c>
      <c r="V68" s="98">
        <f>+'Alloc amt'!V68/'Alloc amt'!$G68</f>
        <v>0</v>
      </c>
      <c r="W68" s="98"/>
      <c r="X68" s="98">
        <f>+'Alloc amt'!X68/'Alloc amt'!$G68</f>
        <v>0</v>
      </c>
      <c r="Y68" s="98">
        <f>+'Alloc amt'!Y68/'Alloc amt'!$G68</f>
        <v>0.11829510489204684</v>
      </c>
      <c r="Z68" s="98">
        <f>+'Alloc amt'!Z68/'Alloc amt'!$G68</f>
        <v>0</v>
      </c>
      <c r="AA68" s="98"/>
      <c r="AB68" s="98">
        <f>+'Alloc amt'!AB68/'Alloc amt'!$G68</f>
        <v>0</v>
      </c>
      <c r="AC68" s="98">
        <f>+'Alloc amt'!AC68/'Alloc amt'!$G68</f>
        <v>9.1287855491471778E-3</v>
      </c>
      <c r="AD68" s="98">
        <f>+'Alloc amt'!AD68/'Alloc amt'!$G68</f>
        <v>0</v>
      </c>
      <c r="AE68" s="98"/>
      <c r="AF68" s="98">
        <f>+'Alloc amt'!AF68/'Alloc amt'!$G68</f>
        <v>0</v>
      </c>
      <c r="AG68" s="98">
        <f>+'Alloc amt'!AG68/'Alloc amt'!$G68</f>
        <v>9.2093145999066053E-2</v>
      </c>
      <c r="AH68" s="98">
        <f>+'Alloc amt'!AH68/'Alloc amt'!$G68</f>
        <v>0</v>
      </c>
      <c r="AI68" s="98"/>
      <c r="AJ68" s="98">
        <f>+'Alloc amt'!AJ68/'Alloc amt'!$G68</f>
        <v>0</v>
      </c>
      <c r="AK68" s="98">
        <f>+'Alloc amt'!AK68/'Alloc amt'!$G68</f>
        <v>0.22137304956681897</v>
      </c>
      <c r="AL68" s="98">
        <f>+'Alloc amt'!AL68/'Alloc amt'!$G68</f>
        <v>0</v>
      </c>
      <c r="AM68" s="98"/>
      <c r="AN68" s="98">
        <f>+'Alloc amt'!AN68/'Alloc amt'!$G68</f>
        <v>0</v>
      </c>
      <c r="AO68" s="98">
        <f>+'Alloc amt'!AO68/'Alloc amt'!$G68</f>
        <v>7.8838398090087455E-2</v>
      </c>
      <c r="AP68" s="98">
        <f>+'Alloc amt'!AP68/'Alloc amt'!$G68</f>
        <v>0</v>
      </c>
      <c r="AQ68" s="98"/>
      <c r="AR68" s="98">
        <f>+'Alloc amt'!AR68/'Alloc amt'!$G68</f>
        <v>0</v>
      </c>
      <c r="AS68" s="98">
        <f>+'Alloc amt'!AS68/'Alloc amt'!$G68</f>
        <v>2.9105109211513682E-2</v>
      </c>
      <c r="AT68" s="98">
        <f>+'Alloc amt'!AT68/'Alloc amt'!$G68</f>
        <v>0</v>
      </c>
      <c r="AU68" s="98"/>
      <c r="AV68" s="98">
        <f>+'Alloc amt'!AV68/'Alloc amt'!$G68</f>
        <v>0</v>
      </c>
      <c r="AW68" s="98">
        <f>+'Alloc amt'!AW68/'Alloc amt'!$G68</f>
        <v>6.813292749761236E-3</v>
      </c>
      <c r="AX68" s="98">
        <f>+'Alloc amt'!AX68/'Alloc amt'!$G68</f>
        <v>0</v>
      </c>
      <c r="AY68" s="98"/>
      <c r="AZ68" s="98">
        <f>+'Alloc amt'!AZ68/'Alloc amt'!$G68</f>
        <v>0</v>
      </c>
      <c r="BA68" s="98">
        <f>+'Alloc amt'!BA68/'Alloc amt'!$G68</f>
        <v>2.4618024785094025E-5</v>
      </c>
      <c r="BB68" s="98">
        <f>+'Alloc amt'!BB68/'Alloc amt'!$G68</f>
        <v>0</v>
      </c>
      <c r="BC68" s="98"/>
      <c r="BD68" s="98">
        <f>+'Alloc amt'!BD68/'Alloc amt'!$G68</f>
        <v>0</v>
      </c>
      <c r="BE68" s="98">
        <f>+'Alloc amt'!BE68/'Alloc amt'!$G68</f>
        <v>8.2063466932724951E-5</v>
      </c>
      <c r="BF68" s="98">
        <f>+'Alloc amt'!BF68/'Alloc amt'!$G68</f>
        <v>0</v>
      </c>
    </row>
    <row r="69" spans="3:58" x14ac:dyDescent="0.25">
      <c r="C69" s="6" t="str">
        <f>'Alloc amt'!C69</f>
        <v>Total</v>
      </c>
      <c r="D69" s="6">
        <f>'Alloc amt'!D69</f>
        <v>0</v>
      </c>
      <c r="E69" s="6">
        <f>'Alloc amt'!E69</f>
        <v>0</v>
      </c>
      <c r="F69" s="103"/>
      <c r="G69" s="101">
        <f t="shared" si="0"/>
        <v>0.99999999999999967</v>
      </c>
      <c r="H69" s="98">
        <f>+'Alloc amt'!H69/'Alloc amt'!$G69</f>
        <v>0</v>
      </c>
      <c r="I69" s="98">
        <f>+'Alloc amt'!I69/'Alloc amt'!$G69</f>
        <v>0</v>
      </c>
      <c r="J69" s="98">
        <f>+'Alloc amt'!J69/'Alloc amt'!$G69</f>
        <v>0</v>
      </c>
      <c r="K69" s="104"/>
      <c r="L69" s="98">
        <f>+'Alloc amt'!L69/'Alloc amt'!$G69</f>
        <v>6.2504782723089486E-2</v>
      </c>
      <c r="M69" s="98">
        <f>+'Alloc amt'!M69/'Alloc amt'!$G69</f>
        <v>0.28734986088484643</v>
      </c>
      <c r="N69" s="98">
        <f>+'Alloc amt'!N69/'Alloc amt'!$G69</f>
        <v>0</v>
      </c>
      <c r="O69" s="98"/>
      <c r="P69" s="98">
        <f>+'Alloc amt'!P69/'Alloc amt'!$G69</f>
        <v>1.6802110287389895E-2</v>
      </c>
      <c r="Q69" s="98">
        <f>+'Alloc amt'!Q69/'Alloc amt'!$G69</f>
        <v>8.5729229879888305E-2</v>
      </c>
      <c r="R69" s="98">
        <f>+'Alloc amt'!R69/'Alloc amt'!$G69</f>
        <v>0</v>
      </c>
      <c r="S69" s="98"/>
      <c r="T69" s="98">
        <f>+'Alloc amt'!T69/'Alloc amt'!$G69</f>
        <v>1.3867940890587853E-3</v>
      </c>
      <c r="U69" s="98">
        <f>+'Alloc amt'!U69/'Alloc amt'!$G69</f>
        <v>7.1630736355305863E-3</v>
      </c>
      <c r="V69" s="98">
        <f>+'Alloc amt'!V69/'Alloc amt'!$G69</f>
        <v>0</v>
      </c>
      <c r="W69" s="98"/>
      <c r="X69" s="98">
        <f>+'Alloc amt'!X69/'Alloc amt'!$G69</f>
        <v>1.5766554003447449E-2</v>
      </c>
      <c r="Y69" s="98">
        <f>+'Alloc amt'!Y69/'Alloc amt'!$G69</f>
        <v>0.10125188057010907</v>
      </c>
      <c r="Z69" s="98">
        <f>+'Alloc amt'!Z69/'Alloc amt'!$G69</f>
        <v>0</v>
      </c>
      <c r="AA69" s="98"/>
      <c r="AB69" s="98">
        <f>+'Alloc amt'!AB69/'Alloc amt'!$G69</f>
        <v>9.9790884624463799E-4</v>
      </c>
      <c r="AC69" s="98">
        <f>+'Alloc amt'!AC69/'Alloc amt'!$G69</f>
        <v>7.8135667998763501E-3</v>
      </c>
      <c r="AD69" s="98">
        <f>+'Alloc amt'!AD69/'Alloc amt'!$G69</f>
        <v>0</v>
      </c>
      <c r="AE69" s="98"/>
      <c r="AF69" s="98">
        <f>+'Alloc amt'!AF69/'Alloc amt'!$G69</f>
        <v>1.055486018850693E-2</v>
      </c>
      <c r="AG69" s="98">
        <f>+'Alloc amt'!AG69/'Alloc amt'!$G69</f>
        <v>7.8824937249368482E-2</v>
      </c>
      <c r="AH69" s="98">
        <f>+'Alloc amt'!AH69/'Alloc amt'!$G69</f>
        <v>0</v>
      </c>
      <c r="AI69" s="98"/>
      <c r="AJ69" s="98">
        <f>+'Alloc amt'!AJ69/'Alloc amt'!$G69</f>
        <v>2.4429975621203897E-2</v>
      </c>
      <c r="AK69" s="98">
        <f>+'Alloc amt'!AK69/'Alloc amt'!$G69</f>
        <v>0.18947899489700143</v>
      </c>
      <c r="AL69" s="98">
        <f>+'Alloc amt'!AL69/'Alloc amt'!$G69</f>
        <v>0</v>
      </c>
      <c r="AM69" s="98"/>
      <c r="AN69" s="98">
        <f>+'Alloc amt'!AN69/'Alloc amt'!$G69</f>
        <v>8.4471912592025775E-3</v>
      </c>
      <c r="AO69" s="98">
        <f>+'Alloc amt'!AO69/'Alloc amt'!$G69</f>
        <v>6.7479851131971302E-2</v>
      </c>
      <c r="AP69" s="98">
        <f>+'Alloc amt'!AP69/'Alloc amt'!$G69</f>
        <v>0</v>
      </c>
      <c r="AQ69" s="98"/>
      <c r="AR69" s="98">
        <f>+'Alloc amt'!AR69/'Alloc amt'!$G69</f>
        <v>3.1760034115680181E-3</v>
      </c>
      <c r="AS69" s="98">
        <f>+'Alloc amt'!AS69/'Alloc amt'!$G69</f>
        <v>2.491182576450205E-2</v>
      </c>
      <c r="AT69" s="98">
        <f>+'Alloc amt'!AT69/'Alloc amt'!$G69</f>
        <v>0</v>
      </c>
      <c r="AU69" s="98"/>
      <c r="AV69" s="98">
        <f>+'Alloc amt'!AV69/'Alloc amt'!$G69</f>
        <v>0</v>
      </c>
      <c r="AW69" s="98">
        <f>+'Alloc amt'!AW69/'Alloc amt'!$G69</f>
        <v>5.8316758281550416E-3</v>
      </c>
      <c r="AX69" s="98">
        <f>+'Alloc amt'!AX69/'Alloc amt'!$G69</f>
        <v>0</v>
      </c>
      <c r="AY69" s="98"/>
      <c r="AZ69" s="98">
        <f>+'Alloc amt'!AZ69/'Alloc amt'!$G69</f>
        <v>0</v>
      </c>
      <c r="BA69" s="98">
        <f>+'Alloc amt'!BA69/'Alloc amt'!$G69</f>
        <v>2.1071212605855747E-5</v>
      </c>
      <c r="BB69" s="98">
        <f>+'Alloc amt'!BB69/'Alloc amt'!$G69</f>
        <v>0</v>
      </c>
      <c r="BC69" s="98"/>
      <c r="BD69" s="98">
        <f>+'Alloc amt'!BD69/'Alloc amt'!$G69</f>
        <v>7.6114443559651057E-6</v>
      </c>
      <c r="BE69" s="98">
        <f>+'Alloc amt'!BE69/'Alloc amt'!$G69</f>
        <v>7.0240272077395097E-5</v>
      </c>
      <c r="BF69" s="98">
        <f>+'Alloc amt'!BF69/'Alloc amt'!$G69</f>
        <v>0</v>
      </c>
    </row>
    <row r="70" spans="3:58" x14ac:dyDescent="0.25">
      <c r="C70" s="6">
        <f>'Alloc amt'!C70</f>
        <v>0</v>
      </c>
      <c r="D70" s="6">
        <f>'Alloc amt'!D70</f>
        <v>0</v>
      </c>
      <c r="E70" s="6">
        <f>'Alloc amt'!E70</f>
        <v>0</v>
      </c>
      <c r="F70" s="103"/>
      <c r="G70" s="101" t="e">
        <f t="shared" si="0"/>
        <v>#DIV/0!</v>
      </c>
      <c r="H70" s="98" t="e">
        <f>+'Alloc amt'!H70/'Alloc amt'!$G70</f>
        <v>#DIV/0!</v>
      </c>
      <c r="I70" s="98" t="e">
        <f>+'Alloc amt'!I70/'Alloc amt'!$G70</f>
        <v>#DIV/0!</v>
      </c>
      <c r="J70" s="98" t="e">
        <f>+'Alloc amt'!J70/'Alloc amt'!$G70</f>
        <v>#DIV/0!</v>
      </c>
      <c r="K70" s="104"/>
      <c r="L70" s="98" t="e">
        <f>+'Alloc amt'!L70/'Alloc amt'!$G70</f>
        <v>#DIV/0!</v>
      </c>
      <c r="M70" s="98" t="e">
        <f>+'Alloc amt'!M70/'Alloc amt'!$G70</f>
        <v>#DIV/0!</v>
      </c>
      <c r="N70" s="98" t="e">
        <f>+'Alloc amt'!N70/'Alloc amt'!$G70</f>
        <v>#DIV/0!</v>
      </c>
      <c r="O70" s="98"/>
      <c r="P70" s="98" t="e">
        <f>+'Alloc amt'!P70/'Alloc amt'!$G70</f>
        <v>#DIV/0!</v>
      </c>
      <c r="Q70" s="98" t="e">
        <f>+'Alloc amt'!Q70/'Alloc amt'!$G70</f>
        <v>#DIV/0!</v>
      </c>
      <c r="R70" s="98" t="e">
        <f>+'Alloc amt'!R70/'Alloc amt'!$G70</f>
        <v>#DIV/0!</v>
      </c>
      <c r="S70" s="98"/>
      <c r="T70" s="98" t="e">
        <f>+'Alloc amt'!T70/'Alloc amt'!$G70</f>
        <v>#DIV/0!</v>
      </c>
      <c r="U70" s="98" t="e">
        <f>+'Alloc amt'!U70/'Alloc amt'!$G70</f>
        <v>#DIV/0!</v>
      </c>
      <c r="V70" s="98" t="e">
        <f>+'Alloc amt'!V70/'Alloc amt'!$G70</f>
        <v>#DIV/0!</v>
      </c>
      <c r="W70" s="98"/>
      <c r="X70" s="98" t="e">
        <f>+'Alloc amt'!X70/'Alloc amt'!$G70</f>
        <v>#DIV/0!</v>
      </c>
      <c r="Y70" s="98" t="e">
        <f>+'Alloc amt'!Y70/'Alloc amt'!$G70</f>
        <v>#DIV/0!</v>
      </c>
      <c r="Z70" s="98" t="e">
        <f>+'Alloc amt'!Z70/'Alloc amt'!$G70</f>
        <v>#DIV/0!</v>
      </c>
      <c r="AA70" s="98"/>
      <c r="AB70" s="98" t="e">
        <f>+'Alloc amt'!AB70/'Alloc amt'!$G70</f>
        <v>#DIV/0!</v>
      </c>
      <c r="AC70" s="98" t="e">
        <f>+'Alloc amt'!AC70/'Alloc amt'!$G70</f>
        <v>#DIV/0!</v>
      </c>
      <c r="AD70" s="98" t="e">
        <f>+'Alloc amt'!AD70/'Alloc amt'!$G70</f>
        <v>#DIV/0!</v>
      </c>
      <c r="AE70" s="98"/>
      <c r="AF70" s="98" t="e">
        <f>+'Alloc amt'!AF70/'Alloc amt'!$G70</f>
        <v>#DIV/0!</v>
      </c>
      <c r="AG70" s="98" t="e">
        <f>+'Alloc amt'!AG70/'Alloc amt'!$G70</f>
        <v>#DIV/0!</v>
      </c>
      <c r="AH70" s="98" t="e">
        <f>+'Alloc amt'!AH70/'Alloc amt'!$G70</f>
        <v>#DIV/0!</v>
      </c>
      <c r="AI70" s="98"/>
      <c r="AJ70" s="98" t="e">
        <f>+'Alloc amt'!AJ70/'Alloc amt'!$G70</f>
        <v>#DIV/0!</v>
      </c>
      <c r="AK70" s="98" t="e">
        <f>+'Alloc amt'!AK70/'Alloc amt'!$G70</f>
        <v>#DIV/0!</v>
      </c>
      <c r="AL70" s="98" t="e">
        <f>+'Alloc amt'!AL70/'Alloc amt'!$G70</f>
        <v>#DIV/0!</v>
      </c>
      <c r="AM70" s="98"/>
      <c r="AN70" s="98" t="e">
        <f>+'Alloc amt'!AN70/'Alloc amt'!$G70</f>
        <v>#DIV/0!</v>
      </c>
      <c r="AO70" s="98" t="e">
        <f>+'Alloc amt'!AO70/'Alloc amt'!$G70</f>
        <v>#DIV/0!</v>
      </c>
      <c r="AP70" s="98" t="e">
        <f>+'Alloc amt'!AP70/'Alloc amt'!$G70</f>
        <v>#DIV/0!</v>
      </c>
      <c r="AQ70" s="98"/>
      <c r="AR70" s="98" t="e">
        <f>+'Alloc amt'!AR70/'Alloc amt'!$G70</f>
        <v>#DIV/0!</v>
      </c>
      <c r="AS70" s="98" t="e">
        <f>+'Alloc amt'!AS70/'Alloc amt'!$G70</f>
        <v>#DIV/0!</v>
      </c>
      <c r="AT70" s="98" t="e">
        <f>+'Alloc amt'!AT70/'Alloc amt'!$G70</f>
        <v>#DIV/0!</v>
      </c>
      <c r="AU70" s="98"/>
      <c r="AV70" s="98" t="e">
        <f>+'Alloc amt'!AV70/'Alloc amt'!$G70</f>
        <v>#DIV/0!</v>
      </c>
      <c r="AW70" s="98" t="e">
        <f>+'Alloc amt'!AW70/'Alloc amt'!$G70</f>
        <v>#DIV/0!</v>
      </c>
      <c r="AX70" s="98" t="e">
        <f>+'Alloc amt'!AX70/'Alloc amt'!$G70</f>
        <v>#DIV/0!</v>
      </c>
      <c r="AY70" s="98"/>
      <c r="AZ70" s="98" t="e">
        <f>+'Alloc amt'!AZ70/'Alloc amt'!$G70</f>
        <v>#DIV/0!</v>
      </c>
      <c r="BA70" s="98" t="e">
        <f>+'Alloc amt'!BA70/'Alloc amt'!$G70</f>
        <v>#DIV/0!</v>
      </c>
      <c r="BB70" s="98" t="e">
        <f>+'Alloc amt'!BB70/'Alloc amt'!$G70</f>
        <v>#DIV/0!</v>
      </c>
      <c r="BC70" s="98"/>
      <c r="BD70" s="98" t="e">
        <f>+'Alloc amt'!BD70/'Alloc amt'!$G70</f>
        <v>#DIV/0!</v>
      </c>
      <c r="BE70" s="98" t="e">
        <f>+'Alloc amt'!BE70/'Alloc amt'!$G70</f>
        <v>#DIV/0!</v>
      </c>
      <c r="BF70" s="98" t="e">
        <f>+'Alloc amt'!BF70/'Alloc amt'!$G70</f>
        <v>#DIV/0!</v>
      </c>
    </row>
    <row r="71" spans="3:58" x14ac:dyDescent="0.25">
      <c r="C71" s="6" t="str">
        <f>'Alloc amt'!C71</f>
        <v>Memo: Acct 502: Steam Expense</v>
      </c>
      <c r="D71" s="6">
        <f>'Alloc amt'!D71</f>
        <v>0</v>
      </c>
      <c r="E71" s="6">
        <f>'Alloc amt'!E71</f>
        <v>0</v>
      </c>
      <c r="F71" s="103"/>
      <c r="G71" s="101" t="e">
        <f t="shared" si="0"/>
        <v>#DIV/0!</v>
      </c>
      <c r="H71" s="98" t="e">
        <f>+'Alloc amt'!H71/'Alloc amt'!$G71</f>
        <v>#DIV/0!</v>
      </c>
      <c r="I71" s="98" t="e">
        <f>+'Alloc amt'!I71/'Alloc amt'!$G71</f>
        <v>#DIV/0!</v>
      </c>
      <c r="J71" s="98" t="e">
        <f>+'Alloc amt'!J71/'Alloc amt'!$G71</f>
        <v>#DIV/0!</v>
      </c>
      <c r="K71" s="104"/>
      <c r="L71" s="98" t="e">
        <f>+'Alloc amt'!L71/'Alloc amt'!$G71</f>
        <v>#DIV/0!</v>
      </c>
      <c r="M71" s="98" t="e">
        <f>+'Alloc amt'!M71/'Alloc amt'!$G71</f>
        <v>#DIV/0!</v>
      </c>
      <c r="N71" s="98" t="e">
        <f>+'Alloc amt'!N71/'Alloc amt'!$G71</f>
        <v>#DIV/0!</v>
      </c>
      <c r="O71" s="98"/>
      <c r="P71" s="98" t="e">
        <f>+'Alloc amt'!P71/'Alloc amt'!$G71</f>
        <v>#DIV/0!</v>
      </c>
      <c r="Q71" s="98" t="e">
        <f>+'Alloc amt'!Q71/'Alloc amt'!$G71</f>
        <v>#DIV/0!</v>
      </c>
      <c r="R71" s="98" t="e">
        <f>+'Alloc amt'!R71/'Alloc amt'!$G71</f>
        <v>#DIV/0!</v>
      </c>
      <c r="S71" s="98"/>
      <c r="T71" s="98" t="e">
        <f>+'Alloc amt'!T71/'Alloc amt'!$G71</f>
        <v>#DIV/0!</v>
      </c>
      <c r="U71" s="98" t="e">
        <f>+'Alloc amt'!U71/'Alloc amt'!$G71</f>
        <v>#DIV/0!</v>
      </c>
      <c r="V71" s="98" t="e">
        <f>+'Alloc amt'!V71/'Alloc amt'!$G71</f>
        <v>#DIV/0!</v>
      </c>
      <c r="W71" s="98"/>
      <c r="X71" s="98" t="e">
        <f>+'Alloc amt'!X71/'Alloc amt'!$G71</f>
        <v>#DIV/0!</v>
      </c>
      <c r="Y71" s="98" t="e">
        <f>+'Alloc amt'!Y71/'Alloc amt'!$G71</f>
        <v>#DIV/0!</v>
      </c>
      <c r="Z71" s="98" t="e">
        <f>+'Alloc amt'!Z71/'Alloc amt'!$G71</f>
        <v>#DIV/0!</v>
      </c>
      <c r="AA71" s="98"/>
      <c r="AB71" s="98" t="e">
        <f>+'Alloc amt'!AB71/'Alloc amt'!$G71</f>
        <v>#DIV/0!</v>
      </c>
      <c r="AC71" s="98" t="e">
        <f>+'Alloc amt'!AC71/'Alloc amt'!$G71</f>
        <v>#DIV/0!</v>
      </c>
      <c r="AD71" s="98" t="e">
        <f>+'Alloc amt'!AD71/'Alloc amt'!$G71</f>
        <v>#DIV/0!</v>
      </c>
      <c r="AE71" s="98"/>
      <c r="AF71" s="98" t="e">
        <f>+'Alloc amt'!AF71/'Alloc amt'!$G71</f>
        <v>#DIV/0!</v>
      </c>
      <c r="AG71" s="98" t="e">
        <f>+'Alloc amt'!AG71/'Alloc amt'!$G71</f>
        <v>#DIV/0!</v>
      </c>
      <c r="AH71" s="98" t="e">
        <f>+'Alloc amt'!AH71/'Alloc amt'!$G71</f>
        <v>#DIV/0!</v>
      </c>
      <c r="AI71" s="98"/>
      <c r="AJ71" s="98" t="e">
        <f>+'Alloc amt'!AJ71/'Alloc amt'!$G71</f>
        <v>#DIV/0!</v>
      </c>
      <c r="AK71" s="98" t="e">
        <f>+'Alloc amt'!AK71/'Alloc amt'!$G71</f>
        <v>#DIV/0!</v>
      </c>
      <c r="AL71" s="98" t="e">
        <f>+'Alloc amt'!AL71/'Alloc amt'!$G71</f>
        <v>#DIV/0!</v>
      </c>
      <c r="AM71" s="98"/>
      <c r="AN71" s="98" t="e">
        <f>+'Alloc amt'!AN71/'Alloc amt'!$G71</f>
        <v>#DIV/0!</v>
      </c>
      <c r="AO71" s="98" t="e">
        <f>+'Alloc amt'!AO71/'Alloc amt'!$G71</f>
        <v>#DIV/0!</v>
      </c>
      <c r="AP71" s="98" t="e">
        <f>+'Alloc amt'!AP71/'Alloc amt'!$G71</f>
        <v>#DIV/0!</v>
      </c>
      <c r="AQ71" s="98"/>
      <c r="AR71" s="98" t="e">
        <f>+'Alloc amt'!AR71/'Alloc amt'!$G71</f>
        <v>#DIV/0!</v>
      </c>
      <c r="AS71" s="98" t="e">
        <f>+'Alloc amt'!AS71/'Alloc amt'!$G71</f>
        <v>#DIV/0!</v>
      </c>
      <c r="AT71" s="98" t="e">
        <f>+'Alloc amt'!AT71/'Alloc amt'!$G71</f>
        <v>#DIV/0!</v>
      </c>
      <c r="AU71" s="98"/>
      <c r="AV71" s="98" t="e">
        <f>+'Alloc amt'!AV71/'Alloc amt'!$G71</f>
        <v>#DIV/0!</v>
      </c>
      <c r="AW71" s="98" t="e">
        <f>+'Alloc amt'!AW71/'Alloc amt'!$G71</f>
        <v>#DIV/0!</v>
      </c>
      <c r="AX71" s="98" t="e">
        <f>+'Alloc amt'!AX71/'Alloc amt'!$G71</f>
        <v>#DIV/0!</v>
      </c>
      <c r="AY71" s="98"/>
      <c r="AZ71" s="98" t="e">
        <f>+'Alloc amt'!AZ71/'Alloc amt'!$G71</f>
        <v>#DIV/0!</v>
      </c>
      <c r="BA71" s="98" t="e">
        <f>+'Alloc amt'!BA71/'Alloc amt'!$G71</f>
        <v>#DIV/0!</v>
      </c>
      <c r="BB71" s="98" t="e">
        <f>+'Alloc amt'!BB71/'Alloc amt'!$G71</f>
        <v>#DIV/0!</v>
      </c>
      <c r="BC71" s="98"/>
      <c r="BD71" s="98" t="e">
        <f>+'Alloc amt'!BD71/'Alloc amt'!$G71</f>
        <v>#DIV/0!</v>
      </c>
      <c r="BE71" s="98" t="e">
        <f>+'Alloc amt'!BE71/'Alloc amt'!$G71</f>
        <v>#DIV/0!</v>
      </c>
      <c r="BF71" s="98" t="e">
        <f>+'Alloc amt'!BF71/'Alloc amt'!$G71</f>
        <v>#DIV/0!</v>
      </c>
    </row>
    <row r="72" spans="3:58" x14ac:dyDescent="0.25">
      <c r="C72" s="6" t="str">
        <f>'Alloc amt'!C72</f>
        <v>Demand</v>
      </c>
      <c r="D72" s="6" t="str">
        <f>'Alloc amt'!D72</f>
        <v>Production Plant</v>
      </c>
      <c r="E72" s="6">
        <f>'Alloc amt'!E72</f>
        <v>0</v>
      </c>
      <c r="F72" s="103"/>
      <c r="G72" s="101">
        <f t="shared" si="0"/>
        <v>1.0000000000000002</v>
      </c>
      <c r="H72" s="98">
        <f>+'Alloc amt'!H72/'Alloc amt'!$G72</f>
        <v>1</v>
      </c>
      <c r="I72" s="98">
        <f>+'Alloc amt'!I72/'Alloc amt'!$G72</f>
        <v>0</v>
      </c>
      <c r="J72" s="98">
        <f>+'Alloc amt'!J72/'Alloc amt'!$G72</f>
        <v>0</v>
      </c>
      <c r="K72" s="104"/>
      <c r="L72" s="98">
        <f>+'Alloc amt'!L72/'Alloc amt'!$G72</f>
        <v>0.43383867329405623</v>
      </c>
      <c r="M72" s="98">
        <f>+'Alloc amt'!M72/'Alloc amt'!$G72</f>
        <v>0</v>
      </c>
      <c r="N72" s="98">
        <f>+'Alloc amt'!N72/'Alloc amt'!$G72</f>
        <v>0</v>
      </c>
      <c r="O72" s="98"/>
      <c r="P72" s="98">
        <f>+'Alloc amt'!P72/'Alloc amt'!$G72</f>
        <v>0.11662155947194286</v>
      </c>
      <c r="Q72" s="98">
        <f>+'Alloc amt'!Q72/'Alloc amt'!$G72</f>
        <v>0</v>
      </c>
      <c r="R72" s="98">
        <f>+'Alloc amt'!R72/'Alloc amt'!$G72</f>
        <v>0</v>
      </c>
      <c r="S72" s="98"/>
      <c r="T72" s="98">
        <f>+'Alloc amt'!T72/'Alloc amt'!$G72</f>
        <v>9.6255819397809538E-3</v>
      </c>
      <c r="U72" s="98">
        <f>+'Alloc amt'!U72/'Alloc amt'!$G72</f>
        <v>0</v>
      </c>
      <c r="V72" s="98">
        <f>+'Alloc amt'!V72/'Alloc amt'!$G72</f>
        <v>0</v>
      </c>
      <c r="W72" s="98"/>
      <c r="X72" s="98">
        <f>+'Alloc amt'!X72/'Alloc amt'!$G72</f>
        <v>0.10943387966930668</v>
      </c>
      <c r="Y72" s="98">
        <f>+'Alloc amt'!Y72/'Alloc amt'!$G72</f>
        <v>0</v>
      </c>
      <c r="Z72" s="98">
        <f>+'Alloc amt'!Z72/'Alloc amt'!$G72</f>
        <v>0</v>
      </c>
      <c r="AA72" s="98"/>
      <c r="AB72" s="98">
        <f>+'Alloc amt'!AB72/'Alloc amt'!$G72</f>
        <v>6.9263731679727889E-3</v>
      </c>
      <c r="AC72" s="98">
        <f>+'Alloc amt'!AC72/'Alloc amt'!$G72</f>
        <v>0</v>
      </c>
      <c r="AD72" s="98">
        <f>+'Alloc amt'!AD72/'Alloc amt'!$G72</f>
        <v>0</v>
      </c>
      <c r="AE72" s="98"/>
      <c r="AF72" s="98">
        <f>+'Alloc amt'!AF72/'Alloc amt'!$G72</f>
        <v>7.3260098531541029E-2</v>
      </c>
      <c r="AG72" s="98">
        <f>+'Alloc amt'!AG72/'Alloc amt'!$G72</f>
        <v>0</v>
      </c>
      <c r="AH72" s="98">
        <f>+'Alloc amt'!AH72/'Alloc amt'!$G72</f>
        <v>0</v>
      </c>
      <c r="AI72" s="98"/>
      <c r="AJ72" s="98">
        <f>+'Alloc amt'!AJ72/'Alloc amt'!$G72</f>
        <v>0.1695657156199353</v>
      </c>
      <c r="AK72" s="98">
        <f>+'Alloc amt'!AK72/'Alloc amt'!$G72</f>
        <v>0</v>
      </c>
      <c r="AL72" s="98">
        <f>+'Alloc amt'!AL72/'Alloc amt'!$G72</f>
        <v>0</v>
      </c>
      <c r="AM72" s="98"/>
      <c r="AN72" s="98">
        <f>+'Alloc amt'!AN72/'Alloc amt'!$G72</f>
        <v>5.8631005329450335E-2</v>
      </c>
      <c r="AO72" s="98">
        <f>+'Alloc amt'!AO72/'Alloc amt'!$G72</f>
        <v>0</v>
      </c>
      <c r="AP72" s="98">
        <f>+'Alloc amt'!AP72/'Alloc amt'!$G72</f>
        <v>0</v>
      </c>
      <c r="AQ72" s="98"/>
      <c r="AR72" s="98">
        <f>+'Alloc amt'!AR72/'Alloc amt'!$G72</f>
        <v>2.2044282796027936E-2</v>
      </c>
      <c r="AS72" s="98">
        <f>+'Alloc amt'!AS72/'Alloc amt'!$G72</f>
        <v>0</v>
      </c>
      <c r="AT72" s="98">
        <f>+'Alloc amt'!AT72/'Alloc amt'!$G72</f>
        <v>0</v>
      </c>
      <c r="AU72" s="98"/>
      <c r="AV72" s="98">
        <f>+'Alloc amt'!AV72/'Alloc amt'!$G72</f>
        <v>0</v>
      </c>
      <c r="AW72" s="98">
        <f>+'Alloc amt'!AW72/'Alloc amt'!$G72</f>
        <v>0</v>
      </c>
      <c r="AX72" s="98">
        <f>+'Alloc amt'!AX72/'Alloc amt'!$G72</f>
        <v>0</v>
      </c>
      <c r="AY72" s="98"/>
      <c r="AZ72" s="98">
        <f>+'Alloc amt'!AZ72/'Alloc amt'!$G72</f>
        <v>0</v>
      </c>
      <c r="BA72" s="98">
        <f>+'Alloc amt'!BA72/'Alloc amt'!$G72</f>
        <v>0</v>
      </c>
      <c r="BB72" s="98">
        <f>+'Alloc amt'!BB72/'Alloc amt'!$G72</f>
        <v>0</v>
      </c>
      <c r="BC72" s="98"/>
      <c r="BD72" s="98">
        <f>+'Alloc amt'!BD72/'Alloc amt'!$G72</f>
        <v>5.2830179985948699E-5</v>
      </c>
      <c r="BE72" s="98">
        <f>+'Alloc amt'!BE72/'Alloc amt'!$G72</f>
        <v>0</v>
      </c>
      <c r="BF72" s="98">
        <f>+'Alloc amt'!BF72/'Alloc amt'!$G72</f>
        <v>0</v>
      </c>
    </row>
    <row r="73" spans="3:58" x14ac:dyDescent="0.25">
      <c r="C73" s="6" t="str">
        <f>'Alloc amt'!C73</f>
        <v>Energy</v>
      </c>
      <c r="D73" s="6" t="str">
        <f>'Alloc amt'!D73</f>
        <v>Energy @ Source</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25">
      <c r="C74" s="6" t="str">
        <f>'Alloc amt'!C74</f>
        <v>Total</v>
      </c>
      <c r="D74" s="6">
        <f>'Alloc amt'!D74</f>
        <v>0</v>
      </c>
      <c r="E74" s="6">
        <f>'Alloc amt'!E74</f>
        <v>0</v>
      </c>
      <c r="F74" s="103"/>
      <c r="G74" s="101">
        <f t="shared" si="0"/>
        <v>1.0000000000000002</v>
      </c>
      <c r="H74" s="98">
        <f>+'Alloc amt'!H74/'Alloc amt'!$G74</f>
        <v>0</v>
      </c>
      <c r="I74" s="98">
        <f>+'Alloc amt'!I74/'Alloc amt'!$G74</f>
        <v>0</v>
      </c>
      <c r="J74" s="98">
        <f>+'Alloc amt'!J74/'Alloc amt'!$G74</f>
        <v>0</v>
      </c>
      <c r="K74" s="104"/>
      <c r="L74" s="98">
        <f>+'Alloc amt'!L74/'Alloc amt'!$G74</f>
        <v>0.43383867329405623</v>
      </c>
      <c r="M74" s="98">
        <f>+'Alloc amt'!M74/'Alloc amt'!$G74</f>
        <v>0</v>
      </c>
      <c r="N74" s="98">
        <f>+'Alloc amt'!N74/'Alloc amt'!$G74</f>
        <v>0</v>
      </c>
      <c r="O74" s="98"/>
      <c r="P74" s="98">
        <f>+'Alloc amt'!P74/'Alloc amt'!$G74</f>
        <v>0.11662155947194286</v>
      </c>
      <c r="Q74" s="98">
        <f>+'Alloc amt'!Q74/'Alloc amt'!$G74</f>
        <v>0</v>
      </c>
      <c r="R74" s="98">
        <f>+'Alloc amt'!R74/'Alloc amt'!$G74</f>
        <v>0</v>
      </c>
      <c r="S74" s="98"/>
      <c r="T74" s="98">
        <f>+'Alloc amt'!T74/'Alloc amt'!$G74</f>
        <v>9.6255819397809538E-3</v>
      </c>
      <c r="U74" s="98">
        <f>+'Alloc amt'!U74/'Alloc amt'!$G74</f>
        <v>0</v>
      </c>
      <c r="V74" s="98">
        <f>+'Alloc amt'!V74/'Alloc amt'!$G74</f>
        <v>0</v>
      </c>
      <c r="W74" s="98"/>
      <c r="X74" s="98">
        <f>+'Alloc amt'!X74/'Alloc amt'!$G74</f>
        <v>0.10943387966930668</v>
      </c>
      <c r="Y74" s="98">
        <f>+'Alloc amt'!Y74/'Alloc amt'!$G74</f>
        <v>0</v>
      </c>
      <c r="Z74" s="98">
        <f>+'Alloc amt'!Z74/'Alloc amt'!$G74</f>
        <v>0</v>
      </c>
      <c r="AA74" s="98"/>
      <c r="AB74" s="98">
        <f>+'Alloc amt'!AB74/'Alloc amt'!$G74</f>
        <v>6.9263731679727889E-3</v>
      </c>
      <c r="AC74" s="98">
        <f>+'Alloc amt'!AC74/'Alloc amt'!$G74</f>
        <v>0</v>
      </c>
      <c r="AD74" s="98">
        <f>+'Alloc amt'!AD74/'Alloc amt'!$G74</f>
        <v>0</v>
      </c>
      <c r="AE74" s="98"/>
      <c r="AF74" s="98">
        <f>+'Alloc amt'!AF74/'Alloc amt'!$G74</f>
        <v>7.3260098531541029E-2</v>
      </c>
      <c r="AG74" s="98">
        <f>+'Alloc amt'!AG74/'Alloc amt'!$G74</f>
        <v>0</v>
      </c>
      <c r="AH74" s="98">
        <f>+'Alloc amt'!AH74/'Alloc amt'!$G74</f>
        <v>0</v>
      </c>
      <c r="AI74" s="98"/>
      <c r="AJ74" s="98">
        <f>+'Alloc amt'!AJ74/'Alloc amt'!$G74</f>
        <v>0.1695657156199353</v>
      </c>
      <c r="AK74" s="98">
        <f>+'Alloc amt'!AK74/'Alloc amt'!$G74</f>
        <v>0</v>
      </c>
      <c r="AL74" s="98">
        <f>+'Alloc amt'!AL74/'Alloc amt'!$G74</f>
        <v>0</v>
      </c>
      <c r="AM74" s="98"/>
      <c r="AN74" s="98">
        <f>+'Alloc amt'!AN74/'Alloc amt'!$G74</f>
        <v>5.8631005329450335E-2</v>
      </c>
      <c r="AO74" s="98">
        <f>+'Alloc amt'!AO74/'Alloc amt'!$G74</f>
        <v>0</v>
      </c>
      <c r="AP74" s="98">
        <f>+'Alloc amt'!AP74/'Alloc amt'!$G74</f>
        <v>0</v>
      </c>
      <c r="AQ74" s="98"/>
      <c r="AR74" s="98">
        <f>+'Alloc amt'!AR74/'Alloc amt'!$G74</f>
        <v>2.2044282796027936E-2</v>
      </c>
      <c r="AS74" s="98">
        <f>+'Alloc amt'!AS74/'Alloc amt'!$G74</f>
        <v>0</v>
      </c>
      <c r="AT74" s="98">
        <f>+'Alloc amt'!AT74/'Alloc amt'!$G74</f>
        <v>0</v>
      </c>
      <c r="AU74" s="98"/>
      <c r="AV74" s="98">
        <f>+'Alloc amt'!AV74/'Alloc amt'!$G74</f>
        <v>0</v>
      </c>
      <c r="AW74" s="98">
        <f>+'Alloc amt'!AW74/'Alloc amt'!$G74</f>
        <v>0</v>
      </c>
      <c r="AX74" s="98">
        <f>+'Alloc amt'!AX74/'Alloc amt'!$G74</f>
        <v>0</v>
      </c>
      <c r="AY74" s="98"/>
      <c r="AZ74" s="98">
        <f>+'Alloc amt'!AZ74/'Alloc amt'!$G74</f>
        <v>0</v>
      </c>
      <c r="BA74" s="98">
        <f>+'Alloc amt'!BA74/'Alloc amt'!$G74</f>
        <v>0</v>
      </c>
      <c r="BB74" s="98">
        <f>+'Alloc amt'!BB74/'Alloc amt'!$G74</f>
        <v>0</v>
      </c>
      <c r="BC74" s="98"/>
      <c r="BD74" s="98">
        <f>+'Alloc amt'!BD74/'Alloc amt'!$G74</f>
        <v>5.2830179985948699E-5</v>
      </c>
      <c r="BE74" s="98">
        <f>+'Alloc amt'!BE74/'Alloc amt'!$G74</f>
        <v>0</v>
      </c>
      <c r="BF74" s="98">
        <f>+'Alloc amt'!BF74/'Alloc amt'!$G74</f>
        <v>0</v>
      </c>
    </row>
    <row r="75" spans="3:58" x14ac:dyDescent="0.25">
      <c r="C75" s="6">
        <f>'Alloc amt'!C75</f>
        <v>0</v>
      </c>
      <c r="D75" s="6">
        <f>'Alloc amt'!D75</f>
        <v>0</v>
      </c>
      <c r="E75" s="6">
        <f>'Alloc amt'!E75</f>
        <v>0</v>
      </c>
      <c r="F75" s="103"/>
      <c r="G75" s="101" t="e">
        <f t="shared" si="0"/>
        <v>#DIV/0!</v>
      </c>
      <c r="H75" s="98" t="e">
        <f>+'Alloc amt'!H75/'Alloc amt'!$G75</f>
        <v>#DIV/0!</v>
      </c>
      <c r="I75" s="98" t="e">
        <f>+'Alloc amt'!I75/'Alloc amt'!$G75</f>
        <v>#DIV/0!</v>
      </c>
      <c r="J75" s="98" t="e">
        <f>+'Alloc amt'!J75/'Alloc amt'!$G75</f>
        <v>#DIV/0!</v>
      </c>
      <c r="K75" s="104"/>
      <c r="L75" s="98" t="e">
        <f>+'Alloc amt'!L75/'Alloc amt'!$G75</f>
        <v>#DIV/0!</v>
      </c>
      <c r="M75" s="98" t="e">
        <f>+'Alloc amt'!M75/'Alloc amt'!$G75</f>
        <v>#DIV/0!</v>
      </c>
      <c r="N75" s="98" t="e">
        <f>+'Alloc amt'!N75/'Alloc amt'!$G75</f>
        <v>#DIV/0!</v>
      </c>
      <c r="O75" s="98"/>
      <c r="P75" s="98" t="e">
        <f>+'Alloc amt'!P75/'Alloc amt'!$G75</f>
        <v>#DIV/0!</v>
      </c>
      <c r="Q75" s="98" t="e">
        <f>+'Alloc amt'!Q75/'Alloc amt'!$G75</f>
        <v>#DIV/0!</v>
      </c>
      <c r="R75" s="98" t="e">
        <f>+'Alloc amt'!R75/'Alloc amt'!$G75</f>
        <v>#DIV/0!</v>
      </c>
      <c r="S75" s="98"/>
      <c r="T75" s="98" t="e">
        <f>+'Alloc amt'!T75/'Alloc amt'!$G75</f>
        <v>#DIV/0!</v>
      </c>
      <c r="U75" s="98" t="e">
        <f>+'Alloc amt'!U75/'Alloc amt'!$G75</f>
        <v>#DIV/0!</v>
      </c>
      <c r="V75" s="98" t="e">
        <f>+'Alloc amt'!V75/'Alloc amt'!$G75</f>
        <v>#DIV/0!</v>
      </c>
      <c r="W75" s="98"/>
      <c r="X75" s="98" t="e">
        <f>+'Alloc amt'!X75/'Alloc amt'!$G75</f>
        <v>#DIV/0!</v>
      </c>
      <c r="Y75" s="98" t="e">
        <f>+'Alloc amt'!Y75/'Alloc amt'!$G75</f>
        <v>#DIV/0!</v>
      </c>
      <c r="Z75" s="98" t="e">
        <f>+'Alloc amt'!Z75/'Alloc amt'!$G75</f>
        <v>#DIV/0!</v>
      </c>
      <c r="AA75" s="98"/>
      <c r="AB75" s="98" t="e">
        <f>+'Alloc amt'!AB75/'Alloc amt'!$G75</f>
        <v>#DIV/0!</v>
      </c>
      <c r="AC75" s="98" t="e">
        <f>+'Alloc amt'!AC75/'Alloc amt'!$G75</f>
        <v>#DIV/0!</v>
      </c>
      <c r="AD75" s="98" t="e">
        <f>+'Alloc amt'!AD75/'Alloc amt'!$G75</f>
        <v>#DIV/0!</v>
      </c>
      <c r="AE75" s="98"/>
      <c r="AF75" s="98" t="e">
        <f>+'Alloc amt'!AF75/'Alloc amt'!$G75</f>
        <v>#DIV/0!</v>
      </c>
      <c r="AG75" s="98" t="e">
        <f>+'Alloc amt'!AG75/'Alloc amt'!$G75</f>
        <v>#DIV/0!</v>
      </c>
      <c r="AH75" s="98" t="e">
        <f>+'Alloc amt'!AH75/'Alloc amt'!$G75</f>
        <v>#DIV/0!</v>
      </c>
      <c r="AI75" s="98"/>
      <c r="AJ75" s="98" t="e">
        <f>+'Alloc amt'!AJ75/'Alloc amt'!$G75</f>
        <v>#DIV/0!</v>
      </c>
      <c r="AK75" s="98" t="e">
        <f>+'Alloc amt'!AK75/'Alloc amt'!$G75</f>
        <v>#DIV/0!</v>
      </c>
      <c r="AL75" s="98" t="e">
        <f>+'Alloc amt'!AL75/'Alloc amt'!$G75</f>
        <v>#DIV/0!</v>
      </c>
      <c r="AM75" s="98"/>
      <c r="AN75" s="98" t="e">
        <f>+'Alloc amt'!AN75/'Alloc amt'!$G75</f>
        <v>#DIV/0!</v>
      </c>
      <c r="AO75" s="98" t="e">
        <f>+'Alloc amt'!AO75/'Alloc amt'!$G75</f>
        <v>#DIV/0!</v>
      </c>
      <c r="AP75" s="98" t="e">
        <f>+'Alloc amt'!AP75/'Alloc amt'!$G75</f>
        <v>#DIV/0!</v>
      </c>
      <c r="AQ75" s="98"/>
      <c r="AR75" s="98" t="e">
        <f>+'Alloc amt'!AR75/'Alloc amt'!$G75</f>
        <v>#DIV/0!</v>
      </c>
      <c r="AS75" s="98" t="e">
        <f>+'Alloc amt'!AS75/'Alloc amt'!$G75</f>
        <v>#DIV/0!</v>
      </c>
      <c r="AT75" s="98" t="e">
        <f>+'Alloc amt'!AT75/'Alloc amt'!$G75</f>
        <v>#DIV/0!</v>
      </c>
      <c r="AU75" s="98"/>
      <c r="AV75" s="98" t="e">
        <f>+'Alloc amt'!AV75/'Alloc amt'!$G75</f>
        <v>#DIV/0!</v>
      </c>
      <c r="AW75" s="98" t="e">
        <f>+'Alloc amt'!AW75/'Alloc amt'!$G75</f>
        <v>#DIV/0!</v>
      </c>
      <c r="AX75" s="98" t="e">
        <f>+'Alloc amt'!AX75/'Alloc amt'!$G75</f>
        <v>#DIV/0!</v>
      </c>
      <c r="AY75" s="98"/>
      <c r="AZ75" s="98" t="e">
        <f>+'Alloc amt'!AZ75/'Alloc amt'!$G75</f>
        <v>#DIV/0!</v>
      </c>
      <c r="BA75" s="98" t="e">
        <f>+'Alloc amt'!BA75/'Alloc amt'!$G75</f>
        <v>#DIV/0!</v>
      </c>
      <c r="BB75" s="98" t="e">
        <f>+'Alloc amt'!BB75/'Alloc amt'!$G75</f>
        <v>#DIV/0!</v>
      </c>
      <c r="BC75" s="98"/>
      <c r="BD75" s="98" t="e">
        <f>+'Alloc amt'!BD75/'Alloc amt'!$G75</f>
        <v>#DIV/0!</v>
      </c>
      <c r="BE75" s="98" t="e">
        <f>+'Alloc amt'!BE75/'Alloc amt'!$G75</f>
        <v>#DIV/0!</v>
      </c>
      <c r="BF75" s="98" t="e">
        <f>+'Alloc amt'!BF75/'Alloc amt'!$G75</f>
        <v>#DIV/0!</v>
      </c>
    </row>
    <row r="76" spans="3:58" x14ac:dyDescent="0.25">
      <c r="C76" s="6" t="str">
        <f>'Alloc amt'!C76</f>
        <v>Memo: Acct 505: Electric Expense</v>
      </c>
      <c r="D76" s="6">
        <f>'Alloc amt'!D76</f>
        <v>0</v>
      </c>
      <c r="E76" s="6">
        <f>'Alloc amt'!E76</f>
        <v>0</v>
      </c>
      <c r="F76" s="103"/>
      <c r="G76" s="101" t="e">
        <f t="shared" si="0"/>
        <v>#DIV/0!</v>
      </c>
      <c r="H76" s="98" t="e">
        <f>+'Alloc amt'!H76/'Alloc amt'!$G76</f>
        <v>#DIV/0!</v>
      </c>
      <c r="I76" s="98" t="e">
        <f>+'Alloc amt'!I76/'Alloc amt'!$G76</f>
        <v>#DIV/0!</v>
      </c>
      <c r="J76" s="98" t="e">
        <f>+'Alloc amt'!J76/'Alloc amt'!$G76</f>
        <v>#DIV/0!</v>
      </c>
      <c r="K76" s="104"/>
      <c r="L76" s="98" t="e">
        <f>+'Alloc amt'!L76/'Alloc amt'!$G76</f>
        <v>#DIV/0!</v>
      </c>
      <c r="M76" s="98" t="e">
        <f>+'Alloc amt'!M76/'Alloc amt'!$G76</f>
        <v>#DIV/0!</v>
      </c>
      <c r="N76" s="98" t="e">
        <f>+'Alloc amt'!N76/'Alloc amt'!$G76</f>
        <v>#DIV/0!</v>
      </c>
      <c r="O76" s="98"/>
      <c r="P76" s="98" t="e">
        <f>+'Alloc amt'!P76/'Alloc amt'!$G76</f>
        <v>#DIV/0!</v>
      </c>
      <c r="Q76" s="98" t="e">
        <f>+'Alloc amt'!Q76/'Alloc amt'!$G76</f>
        <v>#DIV/0!</v>
      </c>
      <c r="R76" s="98" t="e">
        <f>+'Alloc amt'!R76/'Alloc amt'!$G76</f>
        <v>#DIV/0!</v>
      </c>
      <c r="S76" s="98"/>
      <c r="T76" s="98" t="e">
        <f>+'Alloc amt'!T76/'Alloc amt'!$G76</f>
        <v>#DIV/0!</v>
      </c>
      <c r="U76" s="98" t="e">
        <f>+'Alloc amt'!U76/'Alloc amt'!$G76</f>
        <v>#DIV/0!</v>
      </c>
      <c r="V76" s="98" t="e">
        <f>+'Alloc amt'!V76/'Alloc amt'!$G76</f>
        <v>#DIV/0!</v>
      </c>
      <c r="W76" s="98"/>
      <c r="X76" s="98" t="e">
        <f>+'Alloc amt'!X76/'Alloc amt'!$G76</f>
        <v>#DIV/0!</v>
      </c>
      <c r="Y76" s="98" t="e">
        <f>+'Alloc amt'!Y76/'Alloc amt'!$G76</f>
        <v>#DIV/0!</v>
      </c>
      <c r="Z76" s="98" t="e">
        <f>+'Alloc amt'!Z76/'Alloc amt'!$G76</f>
        <v>#DIV/0!</v>
      </c>
      <c r="AA76" s="98"/>
      <c r="AB76" s="98" t="e">
        <f>+'Alloc amt'!AB76/'Alloc amt'!$G76</f>
        <v>#DIV/0!</v>
      </c>
      <c r="AC76" s="98" t="e">
        <f>+'Alloc amt'!AC76/'Alloc amt'!$G76</f>
        <v>#DIV/0!</v>
      </c>
      <c r="AD76" s="98" t="e">
        <f>+'Alloc amt'!AD76/'Alloc amt'!$G76</f>
        <v>#DIV/0!</v>
      </c>
      <c r="AE76" s="98"/>
      <c r="AF76" s="98" t="e">
        <f>+'Alloc amt'!AF76/'Alloc amt'!$G76</f>
        <v>#DIV/0!</v>
      </c>
      <c r="AG76" s="98" t="e">
        <f>+'Alloc amt'!AG76/'Alloc amt'!$G76</f>
        <v>#DIV/0!</v>
      </c>
      <c r="AH76" s="98" t="e">
        <f>+'Alloc amt'!AH76/'Alloc amt'!$G76</f>
        <v>#DIV/0!</v>
      </c>
      <c r="AI76" s="98"/>
      <c r="AJ76" s="98" t="e">
        <f>+'Alloc amt'!AJ76/'Alloc amt'!$G76</f>
        <v>#DIV/0!</v>
      </c>
      <c r="AK76" s="98" t="e">
        <f>+'Alloc amt'!AK76/'Alloc amt'!$G76</f>
        <v>#DIV/0!</v>
      </c>
      <c r="AL76" s="98" t="e">
        <f>+'Alloc amt'!AL76/'Alloc amt'!$G76</f>
        <v>#DIV/0!</v>
      </c>
      <c r="AM76" s="98"/>
      <c r="AN76" s="98" t="e">
        <f>+'Alloc amt'!AN76/'Alloc amt'!$G76</f>
        <v>#DIV/0!</v>
      </c>
      <c r="AO76" s="98" t="e">
        <f>+'Alloc amt'!AO76/'Alloc amt'!$G76</f>
        <v>#DIV/0!</v>
      </c>
      <c r="AP76" s="98" t="e">
        <f>+'Alloc amt'!AP76/'Alloc amt'!$G76</f>
        <v>#DIV/0!</v>
      </c>
      <c r="AQ76" s="98"/>
      <c r="AR76" s="98" t="e">
        <f>+'Alloc amt'!AR76/'Alloc amt'!$G76</f>
        <v>#DIV/0!</v>
      </c>
      <c r="AS76" s="98" t="e">
        <f>+'Alloc amt'!AS76/'Alloc amt'!$G76</f>
        <v>#DIV/0!</v>
      </c>
      <c r="AT76" s="98" t="e">
        <f>+'Alloc amt'!AT76/'Alloc amt'!$G76</f>
        <v>#DIV/0!</v>
      </c>
      <c r="AU76" s="98"/>
      <c r="AV76" s="98" t="e">
        <f>+'Alloc amt'!AV76/'Alloc amt'!$G76</f>
        <v>#DIV/0!</v>
      </c>
      <c r="AW76" s="98" t="e">
        <f>+'Alloc amt'!AW76/'Alloc amt'!$G76</f>
        <v>#DIV/0!</v>
      </c>
      <c r="AX76" s="98" t="e">
        <f>+'Alloc amt'!AX76/'Alloc amt'!$G76</f>
        <v>#DIV/0!</v>
      </c>
      <c r="AY76" s="98"/>
      <c r="AZ76" s="98" t="e">
        <f>+'Alloc amt'!AZ76/'Alloc amt'!$G76</f>
        <v>#DIV/0!</v>
      </c>
      <c r="BA76" s="98" t="e">
        <f>+'Alloc amt'!BA76/'Alloc amt'!$G76</f>
        <v>#DIV/0!</v>
      </c>
      <c r="BB76" s="98" t="e">
        <f>+'Alloc amt'!BB76/'Alloc amt'!$G76</f>
        <v>#DIV/0!</v>
      </c>
      <c r="BC76" s="98"/>
      <c r="BD76" s="98" t="e">
        <f>+'Alloc amt'!BD76/'Alloc amt'!$G76</f>
        <v>#DIV/0!</v>
      </c>
      <c r="BE76" s="98" t="e">
        <f>+'Alloc amt'!BE76/'Alloc amt'!$G76</f>
        <v>#DIV/0!</v>
      </c>
      <c r="BF76" s="98" t="e">
        <f>+'Alloc amt'!BF76/'Alloc amt'!$G76</f>
        <v>#DIV/0!</v>
      </c>
    </row>
    <row r="77" spans="3:58" x14ac:dyDescent="0.25">
      <c r="C77" s="6" t="str">
        <f>'Alloc amt'!C77</f>
        <v>Demand</v>
      </c>
      <c r="D77" s="6" t="str">
        <f>'Alloc amt'!D77</f>
        <v>Production Plant</v>
      </c>
      <c r="E77" s="6">
        <f>'Alloc amt'!E77</f>
        <v>0</v>
      </c>
      <c r="F77" s="103"/>
      <c r="G77" s="101">
        <f t="shared" si="0"/>
        <v>1.0000000000000002</v>
      </c>
      <c r="H77" s="98">
        <f>+'Alloc amt'!H77/'Alloc amt'!$G77</f>
        <v>1</v>
      </c>
      <c r="I77" s="98">
        <f>+'Alloc amt'!I77/'Alloc amt'!$G77</f>
        <v>0</v>
      </c>
      <c r="J77" s="98">
        <f>+'Alloc amt'!J77/'Alloc amt'!$G77</f>
        <v>0</v>
      </c>
      <c r="K77" s="104"/>
      <c r="L77" s="98">
        <f>+'Alloc amt'!L77/'Alloc amt'!$G77</f>
        <v>0.43383867329405623</v>
      </c>
      <c r="M77" s="98">
        <f>+'Alloc amt'!M77/'Alloc amt'!$G77</f>
        <v>0</v>
      </c>
      <c r="N77" s="98">
        <f>+'Alloc amt'!N77/'Alloc amt'!$G77</f>
        <v>0</v>
      </c>
      <c r="O77" s="98"/>
      <c r="P77" s="98">
        <f>+'Alloc amt'!P77/'Alloc amt'!$G77</f>
        <v>0.11662155947194286</v>
      </c>
      <c r="Q77" s="98">
        <f>+'Alloc amt'!Q77/'Alloc amt'!$G77</f>
        <v>0</v>
      </c>
      <c r="R77" s="98">
        <f>+'Alloc amt'!R77/'Alloc amt'!$G77</f>
        <v>0</v>
      </c>
      <c r="S77" s="98"/>
      <c r="T77" s="98">
        <f>+'Alloc amt'!T77/'Alloc amt'!$G77</f>
        <v>9.6255819397809538E-3</v>
      </c>
      <c r="U77" s="98">
        <f>+'Alloc amt'!U77/'Alloc amt'!$G77</f>
        <v>0</v>
      </c>
      <c r="V77" s="98">
        <f>+'Alloc amt'!V77/'Alloc amt'!$G77</f>
        <v>0</v>
      </c>
      <c r="W77" s="98"/>
      <c r="X77" s="98">
        <f>+'Alloc amt'!X77/'Alloc amt'!$G77</f>
        <v>0.10943387966930668</v>
      </c>
      <c r="Y77" s="98">
        <f>+'Alloc amt'!Y77/'Alloc amt'!$G77</f>
        <v>0</v>
      </c>
      <c r="Z77" s="98">
        <f>+'Alloc amt'!Z77/'Alloc amt'!$G77</f>
        <v>0</v>
      </c>
      <c r="AA77" s="98"/>
      <c r="AB77" s="98">
        <f>+'Alloc amt'!AB77/'Alloc amt'!$G77</f>
        <v>6.9263731679727889E-3</v>
      </c>
      <c r="AC77" s="98">
        <f>+'Alloc amt'!AC77/'Alloc amt'!$G77</f>
        <v>0</v>
      </c>
      <c r="AD77" s="98">
        <f>+'Alloc amt'!AD77/'Alloc amt'!$G77</f>
        <v>0</v>
      </c>
      <c r="AE77" s="98"/>
      <c r="AF77" s="98">
        <f>+'Alloc amt'!AF77/'Alloc amt'!$G77</f>
        <v>7.3260098531541029E-2</v>
      </c>
      <c r="AG77" s="98">
        <f>+'Alloc amt'!AG77/'Alloc amt'!$G77</f>
        <v>0</v>
      </c>
      <c r="AH77" s="98">
        <f>+'Alloc amt'!AH77/'Alloc amt'!$G77</f>
        <v>0</v>
      </c>
      <c r="AI77" s="98"/>
      <c r="AJ77" s="98">
        <f>+'Alloc amt'!AJ77/'Alloc amt'!$G77</f>
        <v>0.1695657156199353</v>
      </c>
      <c r="AK77" s="98">
        <f>+'Alloc amt'!AK77/'Alloc amt'!$G77</f>
        <v>0</v>
      </c>
      <c r="AL77" s="98">
        <f>+'Alloc amt'!AL77/'Alloc amt'!$G77</f>
        <v>0</v>
      </c>
      <c r="AM77" s="98"/>
      <c r="AN77" s="98">
        <f>+'Alloc amt'!AN77/'Alloc amt'!$G77</f>
        <v>5.8631005329450335E-2</v>
      </c>
      <c r="AO77" s="98">
        <f>+'Alloc amt'!AO77/'Alloc amt'!$G77</f>
        <v>0</v>
      </c>
      <c r="AP77" s="98">
        <f>+'Alloc amt'!AP77/'Alloc amt'!$G77</f>
        <v>0</v>
      </c>
      <c r="AQ77" s="98"/>
      <c r="AR77" s="98">
        <f>+'Alloc amt'!AR77/'Alloc amt'!$G77</f>
        <v>2.2044282796027936E-2</v>
      </c>
      <c r="AS77" s="98">
        <f>+'Alloc amt'!AS77/'Alloc amt'!$G77</f>
        <v>0</v>
      </c>
      <c r="AT77" s="98">
        <f>+'Alloc amt'!AT77/'Alloc amt'!$G77</f>
        <v>0</v>
      </c>
      <c r="AU77" s="98"/>
      <c r="AV77" s="98">
        <f>+'Alloc amt'!AV77/'Alloc amt'!$G77</f>
        <v>0</v>
      </c>
      <c r="AW77" s="98">
        <f>+'Alloc amt'!AW77/'Alloc amt'!$G77</f>
        <v>0</v>
      </c>
      <c r="AX77" s="98">
        <f>+'Alloc amt'!AX77/'Alloc amt'!$G77</f>
        <v>0</v>
      </c>
      <c r="AY77" s="98"/>
      <c r="AZ77" s="98">
        <f>+'Alloc amt'!AZ77/'Alloc amt'!$G77</f>
        <v>0</v>
      </c>
      <c r="BA77" s="98">
        <f>+'Alloc amt'!BA77/'Alloc amt'!$G77</f>
        <v>0</v>
      </c>
      <c r="BB77" s="98">
        <f>+'Alloc amt'!BB77/'Alloc amt'!$G77</f>
        <v>0</v>
      </c>
      <c r="BC77" s="98"/>
      <c r="BD77" s="98">
        <f>+'Alloc amt'!BD77/'Alloc amt'!$G77</f>
        <v>5.2830179985948699E-5</v>
      </c>
      <c r="BE77" s="98">
        <f>+'Alloc amt'!BE77/'Alloc amt'!$G77</f>
        <v>0</v>
      </c>
      <c r="BF77" s="98">
        <f>+'Alloc amt'!BF77/'Alloc amt'!$G77</f>
        <v>0</v>
      </c>
    </row>
    <row r="78" spans="3:58" x14ac:dyDescent="0.25">
      <c r="C78" s="6" t="str">
        <f>'Alloc amt'!C78</f>
        <v>Energy</v>
      </c>
      <c r="D78" s="6" t="str">
        <f>'Alloc amt'!D78</f>
        <v>Energy @ Source</v>
      </c>
      <c r="E78" s="6">
        <f>'Alloc amt'!E78</f>
        <v>0</v>
      </c>
      <c r="F78" s="103"/>
      <c r="G78" s="101" t="e">
        <f t="shared" si="0"/>
        <v>#DIV/0!</v>
      </c>
      <c r="H78" s="98" t="e">
        <f>+'Alloc amt'!H78/'Alloc amt'!$G78</f>
        <v>#DIV/0!</v>
      </c>
      <c r="I78" s="98" t="e">
        <f>+'Alloc amt'!I78/'Alloc amt'!$G78</f>
        <v>#DIV/0!</v>
      </c>
      <c r="J78" s="98" t="e">
        <f>+'Alloc amt'!J78/'Alloc amt'!$G78</f>
        <v>#DIV/0!</v>
      </c>
      <c r="K78" s="104"/>
      <c r="L78" s="98" t="e">
        <f>+'Alloc amt'!L78/'Alloc amt'!$G78</f>
        <v>#DIV/0!</v>
      </c>
      <c r="M78" s="98" t="e">
        <f>+'Alloc amt'!M78/'Alloc amt'!$G78</f>
        <v>#DIV/0!</v>
      </c>
      <c r="N78" s="98" t="e">
        <f>+'Alloc amt'!N78/'Alloc amt'!$G78</f>
        <v>#DIV/0!</v>
      </c>
      <c r="O78" s="98"/>
      <c r="P78" s="98" t="e">
        <f>+'Alloc amt'!P78/'Alloc amt'!$G78</f>
        <v>#DIV/0!</v>
      </c>
      <c r="Q78" s="98" t="e">
        <f>+'Alloc amt'!Q78/'Alloc amt'!$G78</f>
        <v>#DIV/0!</v>
      </c>
      <c r="R78" s="98" t="e">
        <f>+'Alloc amt'!R78/'Alloc amt'!$G78</f>
        <v>#DIV/0!</v>
      </c>
      <c r="S78" s="98"/>
      <c r="T78" s="98" t="e">
        <f>+'Alloc amt'!T78/'Alloc amt'!$G78</f>
        <v>#DIV/0!</v>
      </c>
      <c r="U78" s="98" t="e">
        <f>+'Alloc amt'!U78/'Alloc amt'!$G78</f>
        <v>#DIV/0!</v>
      </c>
      <c r="V78" s="98" t="e">
        <f>+'Alloc amt'!V78/'Alloc amt'!$G78</f>
        <v>#DIV/0!</v>
      </c>
      <c r="W78" s="98"/>
      <c r="X78" s="98" t="e">
        <f>+'Alloc amt'!X78/'Alloc amt'!$G78</f>
        <v>#DIV/0!</v>
      </c>
      <c r="Y78" s="98" t="e">
        <f>+'Alloc amt'!Y78/'Alloc amt'!$G78</f>
        <v>#DIV/0!</v>
      </c>
      <c r="Z78" s="98" t="e">
        <f>+'Alloc amt'!Z78/'Alloc amt'!$G78</f>
        <v>#DIV/0!</v>
      </c>
      <c r="AA78" s="98"/>
      <c r="AB78" s="98" t="e">
        <f>+'Alloc amt'!AB78/'Alloc amt'!$G78</f>
        <v>#DIV/0!</v>
      </c>
      <c r="AC78" s="98" t="e">
        <f>+'Alloc amt'!AC78/'Alloc amt'!$G78</f>
        <v>#DIV/0!</v>
      </c>
      <c r="AD78" s="98" t="e">
        <f>+'Alloc amt'!AD78/'Alloc amt'!$G78</f>
        <v>#DIV/0!</v>
      </c>
      <c r="AE78" s="98"/>
      <c r="AF78" s="98" t="e">
        <f>+'Alloc amt'!AF78/'Alloc amt'!$G78</f>
        <v>#DIV/0!</v>
      </c>
      <c r="AG78" s="98" t="e">
        <f>+'Alloc amt'!AG78/'Alloc amt'!$G78</f>
        <v>#DIV/0!</v>
      </c>
      <c r="AH78" s="98" t="e">
        <f>+'Alloc amt'!AH78/'Alloc amt'!$G78</f>
        <v>#DIV/0!</v>
      </c>
      <c r="AI78" s="98"/>
      <c r="AJ78" s="98" t="e">
        <f>+'Alloc amt'!AJ78/'Alloc amt'!$G78</f>
        <v>#DIV/0!</v>
      </c>
      <c r="AK78" s="98" t="e">
        <f>+'Alloc amt'!AK78/'Alloc amt'!$G78</f>
        <v>#DIV/0!</v>
      </c>
      <c r="AL78" s="98" t="e">
        <f>+'Alloc amt'!AL78/'Alloc amt'!$G78</f>
        <v>#DIV/0!</v>
      </c>
      <c r="AM78" s="98"/>
      <c r="AN78" s="98" t="e">
        <f>+'Alloc amt'!AN78/'Alloc amt'!$G78</f>
        <v>#DIV/0!</v>
      </c>
      <c r="AO78" s="98" t="e">
        <f>+'Alloc amt'!AO78/'Alloc amt'!$G78</f>
        <v>#DIV/0!</v>
      </c>
      <c r="AP78" s="98" t="e">
        <f>+'Alloc amt'!AP78/'Alloc amt'!$G78</f>
        <v>#DIV/0!</v>
      </c>
      <c r="AQ78" s="98"/>
      <c r="AR78" s="98" t="e">
        <f>+'Alloc amt'!AR78/'Alloc amt'!$G78</f>
        <v>#DIV/0!</v>
      </c>
      <c r="AS78" s="98" t="e">
        <f>+'Alloc amt'!AS78/'Alloc amt'!$G78</f>
        <v>#DIV/0!</v>
      </c>
      <c r="AT78" s="98" t="e">
        <f>+'Alloc amt'!AT78/'Alloc amt'!$G78</f>
        <v>#DIV/0!</v>
      </c>
      <c r="AU78" s="98"/>
      <c r="AV78" s="98" t="e">
        <f>+'Alloc amt'!AV78/'Alloc amt'!$G78</f>
        <v>#DIV/0!</v>
      </c>
      <c r="AW78" s="98" t="e">
        <f>+'Alloc amt'!AW78/'Alloc amt'!$G78</f>
        <v>#DIV/0!</v>
      </c>
      <c r="AX78" s="98" t="e">
        <f>+'Alloc amt'!AX78/'Alloc amt'!$G78</f>
        <v>#DIV/0!</v>
      </c>
      <c r="AY78" s="98"/>
      <c r="AZ78" s="98" t="e">
        <f>+'Alloc amt'!AZ78/'Alloc amt'!$G78</f>
        <v>#DIV/0!</v>
      </c>
      <c r="BA78" s="98" t="e">
        <f>+'Alloc amt'!BA78/'Alloc amt'!$G78</f>
        <v>#DIV/0!</v>
      </c>
      <c r="BB78" s="98" t="e">
        <f>+'Alloc amt'!BB78/'Alloc amt'!$G78</f>
        <v>#DIV/0!</v>
      </c>
      <c r="BC78" s="98"/>
      <c r="BD78" s="98" t="e">
        <f>+'Alloc amt'!BD78/'Alloc amt'!$G78</f>
        <v>#DIV/0!</v>
      </c>
      <c r="BE78" s="98" t="e">
        <f>+'Alloc amt'!BE78/'Alloc amt'!$G78</f>
        <v>#DIV/0!</v>
      </c>
      <c r="BF78" s="98" t="e">
        <f>+'Alloc amt'!BF78/'Alloc amt'!$G78</f>
        <v>#DIV/0!</v>
      </c>
    </row>
    <row r="79" spans="3:58" x14ac:dyDescent="0.25">
      <c r="V79" s="44"/>
    </row>
    <row r="80" spans="3:58"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sheetData>
  <mergeCells count="14">
    <mergeCell ref="AZ9:BB9"/>
    <mergeCell ref="BD9:BF9"/>
    <mergeCell ref="AB9:AD9"/>
    <mergeCell ref="AF9:AH9"/>
    <mergeCell ref="AJ9:AL9"/>
    <mergeCell ref="AN9:AP9"/>
    <mergeCell ref="AR9:AT9"/>
    <mergeCell ref="AV9:AX9"/>
    <mergeCell ref="X9:Z9"/>
    <mergeCell ref="D9:E9"/>
    <mergeCell ref="G9:J9"/>
    <mergeCell ref="L9:N9"/>
    <mergeCell ref="P9:R9"/>
    <mergeCell ref="T9:V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Notes</vt:lpstr>
      <vt:lpstr>ROR Summary</vt:lpstr>
      <vt:lpstr>Cost Summary</vt:lpstr>
      <vt:lpstr>Class Allocation</vt:lpstr>
      <vt:lpstr>Function-Classif</vt:lpstr>
      <vt:lpstr>Classification Factors</vt:lpstr>
      <vt:lpstr>Alloc amt</vt:lpstr>
      <vt:lpstr>Alloc Pct</vt:lpstr>
      <vt:lpstr>Alloc</vt:lpstr>
      <vt:lpstr>classify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Jenny Dolen</cp:lastModifiedBy>
  <cp:lastPrinted>2017-01-26T17:47:34Z</cp:lastPrinted>
  <dcterms:created xsi:type="dcterms:W3CDTF">2017-01-26T17:40:27Z</dcterms:created>
  <dcterms:modified xsi:type="dcterms:W3CDTF">2017-04-10T19:09:19Z</dcterms:modified>
</cp:coreProperties>
</file>