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KU\GAW Work\"/>
    </mc:Choice>
  </mc:AlternateContent>
  <bookViews>
    <workbookView xWindow="0" yWindow="0" windowWidth="15360" windowHeight="7455"/>
  </bookViews>
  <sheets>
    <sheet name="Sheet1" sheetId="1" r:id="rId1"/>
  </sheets>
  <definedNames>
    <definedName name="_xlnm.Print_Area" localSheetId="0">Sheet1!$A$1:$K$48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F48" i="1"/>
  <c r="D48" i="1"/>
  <c r="C48" i="1"/>
  <c r="B48" i="1"/>
  <c r="H46" i="1"/>
  <c r="G46" i="1"/>
  <c r="F46" i="1"/>
  <c r="D46" i="1"/>
  <c r="C46" i="1"/>
  <c r="B46" i="1"/>
  <c r="H45" i="1"/>
  <c r="G45" i="1"/>
  <c r="F45" i="1"/>
  <c r="D45" i="1"/>
  <c r="C45" i="1"/>
  <c r="B45" i="1"/>
  <c r="H44" i="1"/>
  <c r="G44" i="1"/>
  <c r="F44" i="1"/>
  <c r="D44" i="1"/>
  <c r="C44" i="1"/>
  <c r="B44" i="1"/>
  <c r="H43" i="1"/>
  <c r="G43" i="1"/>
  <c r="F43" i="1"/>
  <c r="D43" i="1"/>
  <c r="C43" i="1"/>
  <c r="B43" i="1"/>
  <c r="H42" i="1"/>
  <c r="G42" i="1"/>
  <c r="F42" i="1"/>
  <c r="D42" i="1"/>
  <c r="C42" i="1"/>
  <c r="B42" i="1"/>
  <c r="H41" i="1"/>
  <c r="G41" i="1"/>
  <c r="F41" i="1"/>
  <c r="D41" i="1"/>
  <c r="C41" i="1"/>
  <c r="B41" i="1"/>
  <c r="H40" i="1"/>
  <c r="G40" i="1"/>
  <c r="F40" i="1"/>
  <c r="D40" i="1"/>
  <c r="C40" i="1"/>
  <c r="B40" i="1"/>
  <c r="H39" i="1"/>
  <c r="G39" i="1"/>
  <c r="F39" i="1"/>
  <c r="D39" i="1"/>
  <c r="C39" i="1"/>
  <c r="B39" i="1"/>
  <c r="H38" i="1"/>
  <c r="G38" i="1"/>
  <c r="F38" i="1"/>
  <c r="D38" i="1"/>
  <c r="C38" i="1"/>
  <c r="B38" i="1"/>
  <c r="H37" i="1"/>
  <c r="G37" i="1"/>
  <c r="F37" i="1"/>
  <c r="D37" i="1"/>
  <c r="C37" i="1"/>
  <c r="B37" i="1"/>
  <c r="H36" i="1"/>
  <c r="G36" i="1"/>
  <c r="F36" i="1"/>
  <c r="D36" i="1"/>
  <c r="C36" i="1"/>
  <c r="B36" i="1"/>
  <c r="H35" i="1"/>
  <c r="G35" i="1"/>
  <c r="F35" i="1"/>
  <c r="D35" i="1"/>
  <c r="C35" i="1"/>
  <c r="B35" i="1"/>
  <c r="K24" i="1"/>
  <c r="K48" i="1" s="1"/>
  <c r="K22" i="1"/>
  <c r="K46" i="1" s="1"/>
  <c r="K21" i="1"/>
  <c r="K20" i="1"/>
  <c r="K19" i="1"/>
  <c r="K43" i="1" s="1"/>
  <c r="K18" i="1"/>
  <c r="K42" i="1" s="1"/>
  <c r="K17" i="1"/>
  <c r="K16" i="1"/>
  <c r="K15" i="1"/>
  <c r="K39" i="1" s="1"/>
  <c r="K14" i="1"/>
  <c r="K38" i="1" s="1"/>
  <c r="K13" i="1"/>
  <c r="K12" i="1"/>
  <c r="K11" i="1"/>
  <c r="K35" i="1" s="1"/>
  <c r="K36" i="1" l="1"/>
  <c r="K40" i="1"/>
  <c r="K44" i="1"/>
  <c r="K37" i="1"/>
  <c r="K41" i="1"/>
  <c r="K45" i="1"/>
  <c r="S29" i="1"/>
  <c r="S28" i="1"/>
  <c r="P23" i="1"/>
  <c r="P22" i="1"/>
  <c r="P21" i="1"/>
  <c r="P20" i="1"/>
  <c r="P19" i="1"/>
  <c r="P18" i="1"/>
  <c r="P17" i="1"/>
  <c r="P16" i="1"/>
  <c r="P15" i="1"/>
  <c r="P14" i="1"/>
  <c r="P13" i="1"/>
  <c r="P12" i="1"/>
  <c r="O11" i="1"/>
  <c r="O24" i="1"/>
  <c r="N11" i="1"/>
  <c r="N24" i="1" s="1"/>
  <c r="P11" i="1" l="1"/>
  <c r="P24" i="1"/>
  <c r="S19" i="1" s="1"/>
  <c r="U19" i="1" s="1"/>
  <c r="S30" i="1"/>
  <c r="J24" i="1"/>
  <c r="J48" i="1" s="1"/>
  <c r="J22" i="1"/>
  <c r="J21" i="1"/>
  <c r="J20" i="1"/>
  <c r="J19" i="1"/>
  <c r="J43" i="1" s="1"/>
  <c r="J18" i="1"/>
  <c r="J17" i="1"/>
  <c r="J16" i="1"/>
  <c r="J15" i="1"/>
  <c r="J39" i="1" s="1"/>
  <c r="J14" i="1"/>
  <c r="J13" i="1"/>
  <c r="J12" i="1"/>
  <c r="J11" i="1"/>
  <c r="J35" i="1" s="1"/>
  <c r="Q18" i="1" l="1"/>
  <c r="S18" i="1"/>
  <c r="U18" i="1" s="1"/>
  <c r="Q13" i="1"/>
  <c r="R13" i="1" s="1"/>
  <c r="S13" i="1" s="1"/>
  <c r="U13" i="1" s="1"/>
  <c r="J36" i="1"/>
  <c r="J40" i="1"/>
  <c r="J44" i="1"/>
  <c r="J37" i="1"/>
  <c r="J41" i="1"/>
  <c r="J45" i="1"/>
  <c r="J38" i="1"/>
  <c r="J42" i="1"/>
  <c r="J46" i="1"/>
  <c r="Q20" i="1"/>
  <c r="R20" i="1" s="1"/>
  <c r="S20" i="1" s="1"/>
  <c r="U20" i="1" s="1"/>
  <c r="Q11" i="1"/>
  <c r="R11" i="1" s="1"/>
  <c r="S11" i="1" s="1"/>
  <c r="U11" i="1" s="1"/>
  <c r="Q23" i="1"/>
  <c r="R23" i="1" s="1"/>
  <c r="S23" i="1" s="1"/>
  <c r="U23" i="1" s="1"/>
  <c r="Q14" i="1"/>
  <c r="R14" i="1" s="1"/>
  <c r="S14" i="1" s="1"/>
  <c r="U14" i="1" s="1"/>
  <c r="Q19" i="1"/>
  <c r="Q12" i="1"/>
  <c r="S17" i="1"/>
  <c r="U17" i="1" s="1"/>
  <c r="Q21" i="1"/>
  <c r="Q15" i="1"/>
  <c r="S21" i="1"/>
  <c r="U21" i="1" s="1"/>
  <c r="Q24" i="1"/>
  <c r="Q22" i="1"/>
  <c r="R22" i="1" s="1"/>
  <c r="S22" i="1" s="1"/>
  <c r="U22" i="1" s="1"/>
  <c r="Q17" i="1"/>
  <c r="Q16" i="1"/>
  <c r="R16" i="1" s="1"/>
  <c r="S16" i="1" s="1"/>
  <c r="U16" i="1" s="1"/>
  <c r="S26" i="1" l="1"/>
  <c r="T29" i="1" s="1"/>
  <c r="T15" i="1" s="1"/>
  <c r="U29" i="1"/>
  <c r="V29" i="1" s="1"/>
  <c r="R15" i="1" l="1"/>
  <c r="U15" i="1"/>
  <c r="T28" i="1"/>
  <c r="T30" i="1" s="1"/>
  <c r="U30" i="1" s="1"/>
  <c r="V30" i="1" s="1"/>
  <c r="T12" i="1"/>
  <c r="R12" i="1" l="1"/>
  <c r="U12" i="1"/>
  <c r="U28" i="1"/>
  <c r="V28" i="1" s="1"/>
</calcChain>
</file>

<file path=xl/sharedStrings.xml><?xml version="1.0" encoding="utf-8"?>
<sst xmlns="http://schemas.openxmlformats.org/spreadsheetml/2006/main" count="125" uniqueCount="54">
  <si>
    <t>Residential (RS)</t>
  </si>
  <si>
    <t>General Service (GS)</t>
  </si>
  <si>
    <t>All Electric Schools (AES)</t>
  </si>
  <si>
    <t>Pwr Serv-Prim (PS-Pri)</t>
  </si>
  <si>
    <t>Pwr Serv-Sec (PS-Sec)</t>
  </si>
  <si>
    <t>Time of Day-Sec (TOU-Sec)</t>
  </si>
  <si>
    <t>Time of Day-Pri (TOU-Pri)</t>
  </si>
  <si>
    <t>Retail Trans (RTS)</t>
  </si>
  <si>
    <t>Fluctuating Load (FLS)</t>
  </si>
  <si>
    <t>Outdoor Lighting (ST &amp; POL)</t>
  </si>
  <si>
    <t>Lighting Energy (LE)</t>
  </si>
  <si>
    <t>Class</t>
  </si>
  <si>
    <t xml:space="preserve">Seeyle </t>
  </si>
  <si>
    <t>Modified</t>
  </si>
  <si>
    <t>BIP</t>
  </si>
  <si>
    <t>Corrected</t>
  </si>
  <si>
    <t>BIP As</t>
  </si>
  <si>
    <t>TAI</t>
  </si>
  <si>
    <t>TOTAL</t>
  </si>
  <si>
    <t>ROR At Current Rates</t>
  </si>
  <si>
    <t>Indexed ROR At Current Rates</t>
  </si>
  <si>
    <t>Average</t>
  </si>
  <si>
    <t>Revenue</t>
  </si>
  <si>
    <t>At</t>
  </si>
  <si>
    <t>Present</t>
  </si>
  <si>
    <t>Rates</t>
  </si>
  <si>
    <t>Curtailable Service Riders</t>
  </si>
  <si>
    <t>KU</t>
  </si>
  <si>
    <t>Proposed</t>
  </si>
  <si>
    <t>Increase</t>
  </si>
  <si>
    <t>%</t>
  </si>
  <si>
    <t>% of</t>
  </si>
  <si>
    <t>System</t>
  </si>
  <si>
    <t>Sys. Avg.</t>
  </si>
  <si>
    <t>Traffic Energy (TE)</t>
  </si>
  <si>
    <t>Remaining</t>
  </si>
  <si>
    <t>GS</t>
  </si>
  <si>
    <t>PS-P</t>
  </si>
  <si>
    <t>Total</t>
  </si>
  <si>
    <t>Customer/Demand Distribution</t>
  </si>
  <si>
    <t>Primary Distribution 100% Demand</t>
  </si>
  <si>
    <t>Probability</t>
  </si>
  <si>
    <t>Of</t>
  </si>
  <si>
    <t>Dispatch</t>
  </si>
  <si>
    <t xml:space="preserve"> True</t>
  </si>
  <si>
    <t>(All</t>
  </si>
  <si>
    <t>Methods)</t>
  </si>
  <si>
    <t>Primary</t>
  </si>
  <si>
    <t>Distribution</t>
  </si>
  <si>
    <t>Demand</t>
  </si>
  <si>
    <t>OAG</t>
  </si>
  <si>
    <t>Percent</t>
  </si>
  <si>
    <t>KENTUCKY UTILITIES COMPANY</t>
  </si>
  <si>
    <t xml:space="preserve">Summary of Class RORs at Current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</si>
</sst>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0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/>
    </xf>
    <xf numFmtId="9" fontId="2" fillId="0" borderId="0" xfId="0" applyNumberFormat="1" applyFont="1"/>
    <xf numFmtId="9" fontId="2" fillId="0" borderId="1" xfId="0" applyNumberFormat="1" applyFont="1" applyBorder="1"/>
    <xf numFmtId="164" fontId="2" fillId="0" borderId="0" xfId="0" applyNumberFormat="1" applyFont="1"/>
    <xf numFmtId="10" fontId="2" fillId="0" borderId="0" xfId="1" applyNumberFormat="1" applyFont="1"/>
    <xf numFmtId="164" fontId="2" fillId="0" borderId="1" xfId="0" applyNumberFormat="1" applyFont="1" applyBorder="1"/>
    <xf numFmtId="10" fontId="2" fillId="0" borderId="1" xfId="1" applyNumberFormat="1" applyFont="1" applyBorder="1"/>
    <xf numFmtId="165" fontId="2" fillId="0" borderId="0" xfId="0" applyNumberFormat="1" applyFont="1"/>
    <xf numFmtId="164" fontId="2" fillId="0" borderId="0" xfId="1" applyNumberFormat="1" applyFont="1"/>
    <xf numFmtId="164" fontId="3" fillId="0" borderId="0" xfId="0" applyNumberFormat="1" applyFont="1"/>
    <xf numFmtId="0" fontId="2" fillId="0" borderId="1" xfId="0" applyFont="1" applyBorder="1" applyAlignment="1">
      <alignment horizontal="center"/>
    </xf>
    <xf numFmtId="10" fontId="4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4" xfId="0" applyFont="1" applyBorder="1"/>
    <xf numFmtId="10" fontId="4" fillId="0" borderId="4" xfId="0" applyNumberFormat="1" applyFont="1" applyBorder="1"/>
    <xf numFmtId="0" fontId="2" fillId="0" borderId="5" xfId="0" applyFont="1" applyBorder="1"/>
    <xf numFmtId="10" fontId="2" fillId="0" borderId="4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10" fontId="5" fillId="0" borderId="0" xfId="0" applyNumberFormat="1" applyFont="1" applyBorder="1"/>
    <xf numFmtId="9" fontId="2" fillId="0" borderId="0" xfId="1" applyFont="1"/>
    <xf numFmtId="9" fontId="2" fillId="0" borderId="4" xfId="1" applyFont="1" applyBorder="1"/>
    <xf numFmtId="9" fontId="2" fillId="0" borderId="1" xfId="1" applyFont="1" applyBorder="1"/>
    <xf numFmtId="9" fontId="2" fillId="0" borderId="5" xfId="1" applyFont="1" applyBorder="1"/>
    <xf numFmtId="9" fontId="5" fillId="0" borderId="0" xfId="1" applyFont="1"/>
    <xf numFmtId="9" fontId="5" fillId="0" borderId="1" xfId="1" applyFont="1" applyBorder="1"/>
    <xf numFmtId="9" fontId="5" fillId="0" borderId="0" xfId="0" applyNumberFormat="1" applyFont="1" applyBorder="1" applyAlignment="1">
      <alignment horizontal="center"/>
    </xf>
    <xf numFmtId="9" fontId="5" fillId="0" borderId="0" xfId="1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topLeftCell="A30" workbookViewId="0">
      <selection activeCell="K47" sqref="K47"/>
    </sheetView>
  </sheetViews>
  <sheetFormatPr defaultColWidth="9.140625" defaultRowHeight="15" x14ac:dyDescent="0.25"/>
  <cols>
    <col min="1" max="1" width="27.28515625" style="1" customWidth="1"/>
    <col min="2" max="2" width="11.140625" style="1" customWidth="1"/>
    <col min="3" max="3" width="12.28515625" style="1" customWidth="1"/>
    <col min="4" max="4" width="13.7109375" style="1" bestFit="1" customWidth="1"/>
    <col min="5" max="5" width="3.140625" style="1" customWidth="1"/>
    <col min="6" max="6" width="11" style="1" customWidth="1"/>
    <col min="7" max="7" width="10.42578125" style="1" customWidth="1"/>
    <col min="8" max="8" width="13.85546875" style="1" bestFit="1" customWidth="1"/>
    <col min="9" max="9" width="2.42578125" style="1" customWidth="1"/>
    <col min="10" max="10" width="10.140625" style="21" bestFit="1" customWidth="1"/>
    <col min="11" max="11" width="13.5703125" style="29" customWidth="1"/>
    <col min="12" max="12" width="9.140625" style="1"/>
    <col min="13" max="13" width="27.140625" style="1" bestFit="1" customWidth="1"/>
    <col min="14" max="14" width="13.42578125" style="1" bestFit="1" customWidth="1"/>
    <col min="15" max="15" width="11.85546875" style="1" bestFit="1" customWidth="1"/>
    <col min="16" max="16" width="9.140625" style="1"/>
    <col min="17" max="17" width="8.28515625" style="1" bestFit="1" customWidth="1"/>
    <col min="18" max="18" width="9.85546875" style="1" bestFit="1" customWidth="1"/>
    <col min="19" max="20" width="13.5703125" style="1" bestFit="1" customWidth="1"/>
    <col min="21" max="21" width="11.85546875" style="1" bestFit="1" customWidth="1"/>
    <col min="22" max="16384" width="9.140625" style="1"/>
  </cols>
  <sheetData>
    <row r="1" spans="1:21" x14ac:dyDescent="0.25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21" x14ac:dyDescent="0.25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21" x14ac:dyDescent="0.25">
      <c r="A4" s="45" t="s">
        <v>19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21" x14ac:dyDescent="0.25">
      <c r="A5" s="20"/>
      <c r="B5" s="45" t="s">
        <v>39</v>
      </c>
      <c r="C5" s="45"/>
      <c r="D5" s="45"/>
      <c r="E5" s="40"/>
      <c r="F5" s="45" t="s">
        <v>40</v>
      </c>
      <c r="G5" s="45"/>
      <c r="H5" s="45"/>
      <c r="I5" s="40"/>
      <c r="J5" s="28"/>
      <c r="K5" s="20" t="s">
        <v>21</v>
      </c>
    </row>
    <row r="6" spans="1:21" x14ac:dyDescent="0.25">
      <c r="A6" s="21"/>
      <c r="B6" s="20" t="s">
        <v>12</v>
      </c>
      <c r="C6" s="20"/>
      <c r="D6" s="41"/>
      <c r="E6" s="42"/>
      <c r="F6" s="20" t="s">
        <v>12</v>
      </c>
      <c r="G6" s="20"/>
      <c r="H6" s="41"/>
      <c r="I6" s="42"/>
      <c r="J6" s="29"/>
      <c r="K6" s="20" t="s">
        <v>47</v>
      </c>
      <c r="N6" s="2" t="s">
        <v>22</v>
      </c>
      <c r="O6" s="2"/>
      <c r="P6" s="2"/>
      <c r="Q6" s="2"/>
      <c r="R6" s="2"/>
      <c r="S6" s="2"/>
    </row>
    <row r="7" spans="1:21" x14ac:dyDescent="0.25">
      <c r="A7" s="21"/>
      <c r="B7" s="20" t="s">
        <v>13</v>
      </c>
      <c r="C7" s="20"/>
      <c r="D7" s="20" t="s">
        <v>41</v>
      </c>
      <c r="E7" s="43"/>
      <c r="F7" s="20" t="s">
        <v>13</v>
      </c>
      <c r="G7" s="20"/>
      <c r="H7" s="20" t="s">
        <v>41</v>
      </c>
      <c r="I7" s="43"/>
      <c r="J7" s="20" t="s">
        <v>21</v>
      </c>
      <c r="K7" s="20" t="s">
        <v>48</v>
      </c>
      <c r="N7" s="2" t="s">
        <v>23</v>
      </c>
      <c r="O7" s="2" t="s">
        <v>27</v>
      </c>
      <c r="P7" s="2"/>
      <c r="Q7" s="2" t="s">
        <v>31</v>
      </c>
      <c r="R7" s="2" t="s">
        <v>17</v>
      </c>
      <c r="S7" s="2"/>
      <c r="U7" s="1" t="s">
        <v>50</v>
      </c>
    </row>
    <row r="8" spans="1:21" x14ac:dyDescent="0.25">
      <c r="A8" s="21"/>
      <c r="B8" s="20" t="s">
        <v>16</v>
      </c>
      <c r="C8" s="20" t="s">
        <v>44</v>
      </c>
      <c r="D8" s="20" t="s">
        <v>42</v>
      </c>
      <c r="E8" s="43"/>
      <c r="F8" s="20" t="s">
        <v>16</v>
      </c>
      <c r="G8" s="20" t="s">
        <v>44</v>
      </c>
      <c r="H8" s="20" t="s">
        <v>42</v>
      </c>
      <c r="I8" s="43"/>
      <c r="J8" s="20" t="s">
        <v>45</v>
      </c>
      <c r="K8" s="37">
        <v>1</v>
      </c>
      <c r="N8" s="2" t="s">
        <v>24</v>
      </c>
      <c r="O8" s="2" t="s">
        <v>28</v>
      </c>
      <c r="P8" s="2" t="s">
        <v>30</v>
      </c>
      <c r="Q8" s="2" t="s">
        <v>32</v>
      </c>
      <c r="R8" s="2" t="s">
        <v>31</v>
      </c>
      <c r="S8" s="2" t="s">
        <v>17</v>
      </c>
      <c r="U8" s="1" t="s">
        <v>51</v>
      </c>
    </row>
    <row r="9" spans="1:21" x14ac:dyDescent="0.25">
      <c r="A9" s="22" t="s">
        <v>11</v>
      </c>
      <c r="B9" s="22" t="s">
        <v>15</v>
      </c>
      <c r="C9" s="22" t="s">
        <v>14</v>
      </c>
      <c r="D9" s="22" t="s">
        <v>43</v>
      </c>
      <c r="E9" s="43"/>
      <c r="F9" s="22" t="s">
        <v>15</v>
      </c>
      <c r="G9" s="22" t="s">
        <v>14</v>
      </c>
      <c r="H9" s="22" t="s">
        <v>43</v>
      </c>
      <c r="I9" s="43"/>
      <c r="J9" s="22" t="s">
        <v>46</v>
      </c>
      <c r="K9" s="22" t="s">
        <v>49</v>
      </c>
      <c r="M9" s="18" t="s">
        <v>11</v>
      </c>
      <c r="N9" s="18" t="s">
        <v>25</v>
      </c>
      <c r="O9" s="18" t="s">
        <v>29</v>
      </c>
      <c r="P9" s="18" t="s">
        <v>29</v>
      </c>
      <c r="Q9" s="18" t="s">
        <v>21</v>
      </c>
      <c r="R9" s="18" t="s">
        <v>33</v>
      </c>
      <c r="S9" s="18" t="s">
        <v>29</v>
      </c>
      <c r="U9" s="1" t="s">
        <v>29</v>
      </c>
    </row>
    <row r="10" spans="1:21" x14ac:dyDescent="0.25">
      <c r="E10" s="24"/>
      <c r="I10" s="24"/>
      <c r="J10" s="29"/>
    </row>
    <row r="11" spans="1:21" x14ac:dyDescent="0.25">
      <c r="A11" s="3" t="s">
        <v>0</v>
      </c>
      <c r="B11" s="4">
        <v>4.1500000000000002E-2</v>
      </c>
      <c r="C11" s="4">
        <v>4.7100000000000003E-2</v>
      </c>
      <c r="D11" s="19">
        <v>4.7233860412382332E-2</v>
      </c>
      <c r="E11" s="25"/>
      <c r="F11" s="4">
        <v>4.7300000000000002E-2</v>
      </c>
      <c r="G11" s="4">
        <v>5.3499999999999999E-2</v>
      </c>
      <c r="H11" s="19">
        <v>5.3714527847987789E-2</v>
      </c>
      <c r="I11" s="25"/>
      <c r="J11" s="30">
        <f t="shared" ref="J11:J22" si="0">AVERAGE(B11:H11)</f>
        <v>4.8391398043395019E-2</v>
      </c>
      <c r="K11" s="30">
        <f>AVERAGE(F11:H11)</f>
        <v>5.1504842615995937E-2</v>
      </c>
      <c r="M11" s="3" t="s">
        <v>0</v>
      </c>
      <c r="N11" s="11">
        <f>622779411+30441</f>
        <v>622809852</v>
      </c>
      <c r="O11" s="11">
        <f>36998263+1800</f>
        <v>37000063</v>
      </c>
      <c r="P11" s="12">
        <f>O11/N11</f>
        <v>5.9408281486208733E-2</v>
      </c>
      <c r="Q11" s="9">
        <f>P11/P$24</f>
        <v>0.92130233363698089</v>
      </c>
      <c r="R11" s="9">
        <f>Q11</f>
        <v>0.92130233363698089</v>
      </c>
      <c r="S11" s="11">
        <f>R11*P$24*N11</f>
        <v>37000063</v>
      </c>
      <c r="U11" s="12">
        <f>S11/N11</f>
        <v>5.9408281486208733E-2</v>
      </c>
    </row>
    <row r="12" spans="1:21" x14ac:dyDescent="0.25">
      <c r="A12" s="3" t="s">
        <v>1</v>
      </c>
      <c r="B12" s="4">
        <v>9.0399999999999994E-2</v>
      </c>
      <c r="C12" s="4">
        <v>9.6199999999999994E-2</v>
      </c>
      <c r="D12" s="19">
        <v>9.7020039633455887E-2</v>
      </c>
      <c r="E12" s="25"/>
      <c r="F12" s="4">
        <v>9.3600000000000003E-2</v>
      </c>
      <c r="G12" s="4">
        <v>9.9699999999999997E-2</v>
      </c>
      <c r="H12" s="19">
        <v>0.10057808973175895</v>
      </c>
      <c r="I12" s="25"/>
      <c r="J12" s="30">
        <f t="shared" si="0"/>
        <v>9.624968822753581E-2</v>
      </c>
      <c r="K12" s="30">
        <f t="shared" ref="K12:K24" si="1">AVERAGE(F12:H12)</f>
        <v>9.7959363243919642E-2</v>
      </c>
      <c r="M12" s="3" t="s">
        <v>1</v>
      </c>
      <c r="N12" s="11">
        <v>239171377</v>
      </c>
      <c r="O12" s="11">
        <v>12094454</v>
      </c>
      <c r="P12" s="12">
        <f t="shared" ref="P12:P24" si="2">O12/N12</f>
        <v>5.0568149716343359E-2</v>
      </c>
      <c r="Q12" s="9">
        <f t="shared" ref="Q12:Q24" si="3">P12/P$24</f>
        <v>0.78420976294671341</v>
      </c>
      <c r="R12" s="9">
        <f>T12/N12/P24</f>
        <v>0.66692774006145927</v>
      </c>
      <c r="S12" s="11"/>
      <c r="T12" s="17">
        <f>T28</f>
        <v>10285675.153020717</v>
      </c>
      <c r="U12" s="12">
        <f>T12/N12</f>
        <v>4.3005460277216689E-2</v>
      </c>
    </row>
    <row r="13" spans="1:21" x14ac:dyDescent="0.25">
      <c r="A13" s="5" t="s">
        <v>2</v>
      </c>
      <c r="B13" s="4">
        <v>5.2499999999999998E-2</v>
      </c>
      <c r="C13" s="4">
        <v>5.5300000000000002E-2</v>
      </c>
      <c r="D13" s="19">
        <v>5.4493174780731672E-2</v>
      </c>
      <c r="E13" s="25"/>
      <c r="F13" s="4">
        <v>4.2099999999999999E-2</v>
      </c>
      <c r="G13" s="4">
        <v>4.4400000000000002E-2</v>
      </c>
      <c r="H13" s="19">
        <v>4.3732699116761857E-2</v>
      </c>
      <c r="I13" s="25"/>
      <c r="J13" s="30">
        <f t="shared" si="0"/>
        <v>4.8754312316248917E-2</v>
      </c>
      <c r="K13" s="30">
        <f t="shared" si="1"/>
        <v>4.3410899705587286E-2</v>
      </c>
      <c r="M13" s="5" t="s">
        <v>2</v>
      </c>
      <c r="N13" s="11">
        <v>14562100</v>
      </c>
      <c r="O13" s="11">
        <v>777151</v>
      </c>
      <c r="P13" s="12">
        <f t="shared" si="2"/>
        <v>5.3368058178422065E-2</v>
      </c>
      <c r="Q13" s="9">
        <f t="shared" si="3"/>
        <v>0.82763068231267534</v>
      </c>
      <c r="R13" s="9">
        <f>Q13</f>
        <v>0.82763068231267534</v>
      </c>
      <c r="S13" s="11">
        <f>R13*P$24*N13</f>
        <v>777151</v>
      </c>
      <c r="U13" s="12">
        <f t="shared" ref="U13:U23" si="4">S13/N13</f>
        <v>5.3368058178422065E-2</v>
      </c>
    </row>
    <row r="14" spans="1:21" x14ac:dyDescent="0.25">
      <c r="A14" s="3" t="s">
        <v>4</v>
      </c>
      <c r="B14" s="4">
        <v>9.5699999999999993E-2</v>
      </c>
      <c r="C14" s="4">
        <v>9.2700000000000005E-2</v>
      </c>
      <c r="D14" s="19">
        <v>9.2312500696588404E-2</v>
      </c>
      <c r="E14" s="25"/>
      <c r="F14" s="4">
        <v>8.4500000000000006E-2</v>
      </c>
      <c r="G14" s="4">
        <v>8.2000000000000003E-2</v>
      </c>
      <c r="H14" s="19">
        <v>8.163166513371907E-2</v>
      </c>
      <c r="I14" s="25"/>
      <c r="J14" s="30">
        <f t="shared" si="0"/>
        <v>8.8140694305051268E-2</v>
      </c>
      <c r="K14" s="30">
        <f t="shared" si="1"/>
        <v>8.2710555044573031E-2</v>
      </c>
      <c r="M14" s="3" t="s">
        <v>4</v>
      </c>
      <c r="N14" s="11">
        <v>187147175</v>
      </c>
      <c r="O14" s="11">
        <v>9478306</v>
      </c>
      <c r="P14" s="12">
        <f t="shared" si="2"/>
        <v>5.0646268104234005E-2</v>
      </c>
      <c r="Q14" s="9">
        <f t="shared" si="3"/>
        <v>0.78542122120241664</v>
      </c>
      <c r="R14" s="9">
        <f>Q14</f>
        <v>0.78542122120241664</v>
      </c>
      <c r="S14" s="11">
        <f>R14*P$24*N14</f>
        <v>9478306</v>
      </c>
      <c r="U14" s="12">
        <f t="shared" si="4"/>
        <v>5.0646268104234005E-2</v>
      </c>
    </row>
    <row r="15" spans="1:21" x14ac:dyDescent="0.25">
      <c r="A15" s="5" t="s">
        <v>3</v>
      </c>
      <c r="B15" s="4">
        <v>0.1163</v>
      </c>
      <c r="C15" s="4">
        <v>0.1047</v>
      </c>
      <c r="D15" s="19">
        <v>0.10478029117537573</v>
      </c>
      <c r="E15" s="25"/>
      <c r="F15" s="4">
        <v>0.1022</v>
      </c>
      <c r="G15" s="4">
        <v>9.2299999999999993E-2</v>
      </c>
      <c r="H15" s="19">
        <v>9.2443114234899079E-2</v>
      </c>
      <c r="I15" s="25"/>
      <c r="J15" s="30">
        <f t="shared" si="0"/>
        <v>0.10212056756837912</v>
      </c>
      <c r="K15" s="30">
        <f t="shared" si="1"/>
        <v>9.5647704744966366E-2</v>
      </c>
      <c r="M15" s="5" t="s">
        <v>3</v>
      </c>
      <c r="N15" s="11">
        <v>14972312</v>
      </c>
      <c r="O15" s="11">
        <v>705852</v>
      </c>
      <c r="P15" s="12">
        <f t="shared" si="2"/>
        <v>4.7143821208107339E-2</v>
      </c>
      <c r="Q15" s="9">
        <f t="shared" si="3"/>
        <v>0.73110535112308805</v>
      </c>
      <c r="R15" s="9">
        <f>T15/N15/P24</f>
        <v>0.66692774006145916</v>
      </c>
      <c r="S15" s="11"/>
      <c r="T15" s="17">
        <f>T29</f>
        <v>643891.16897409467</v>
      </c>
      <c r="U15" s="12">
        <f>T15/N15</f>
        <v>4.3005460277216682E-2</v>
      </c>
    </row>
    <row r="16" spans="1:21" x14ac:dyDescent="0.25">
      <c r="A16" s="5" t="s">
        <v>5</v>
      </c>
      <c r="B16" s="4">
        <v>6.4299999999999996E-2</v>
      </c>
      <c r="C16" s="4">
        <v>5.6899999999999999E-2</v>
      </c>
      <c r="D16" s="19">
        <v>5.6942602692924532E-2</v>
      </c>
      <c r="E16" s="25"/>
      <c r="F16" s="4">
        <v>5.3999999999999999E-2</v>
      </c>
      <c r="G16" s="4">
        <v>4.7600000000000003E-2</v>
      </c>
      <c r="H16" s="19">
        <v>4.7773438519909832E-2</v>
      </c>
      <c r="I16" s="25"/>
      <c r="J16" s="30">
        <f t="shared" si="0"/>
        <v>5.4586006868805721E-2</v>
      </c>
      <c r="K16" s="30">
        <f t="shared" si="1"/>
        <v>4.9791146173303276E-2</v>
      </c>
      <c r="M16" s="5" t="s">
        <v>5</v>
      </c>
      <c r="N16" s="11">
        <v>123707658</v>
      </c>
      <c r="O16" s="11">
        <v>6865948</v>
      </c>
      <c r="P16" s="12">
        <f t="shared" si="2"/>
        <v>5.5501398304703173E-2</v>
      </c>
      <c r="Q16" s="9">
        <f t="shared" si="3"/>
        <v>0.86071447446445581</v>
      </c>
      <c r="R16" s="9">
        <f>Q16</f>
        <v>0.86071447446445581</v>
      </c>
      <c r="S16" s="11">
        <f t="shared" ref="S16:S22" si="5">R16*P$24*N16</f>
        <v>6865948</v>
      </c>
      <c r="U16" s="12">
        <f t="shared" si="4"/>
        <v>5.5501398304703173E-2</v>
      </c>
    </row>
    <row r="17" spans="1:22" x14ac:dyDescent="0.25">
      <c r="A17" s="5" t="s">
        <v>6</v>
      </c>
      <c r="B17" s="4">
        <v>4.4499999999999998E-2</v>
      </c>
      <c r="C17" s="4">
        <v>3.61E-2</v>
      </c>
      <c r="D17" s="19">
        <v>3.5419005311945306E-2</v>
      </c>
      <c r="E17" s="25"/>
      <c r="F17" s="4">
        <v>3.5299999999999998E-2</v>
      </c>
      <c r="G17" s="4">
        <v>2.81E-2</v>
      </c>
      <c r="H17" s="19">
        <v>2.7653132442267088E-2</v>
      </c>
      <c r="I17" s="25"/>
      <c r="J17" s="30">
        <f t="shared" si="0"/>
        <v>3.4512022959035403E-2</v>
      </c>
      <c r="K17" s="30">
        <f t="shared" si="1"/>
        <v>3.0351044147422363E-2</v>
      </c>
      <c r="M17" s="5" t="s">
        <v>6</v>
      </c>
      <c r="N17" s="11">
        <v>262428533</v>
      </c>
      <c r="O17" s="11">
        <v>17335551</v>
      </c>
      <c r="P17" s="12">
        <f t="shared" si="2"/>
        <v>6.6058178970958156E-2</v>
      </c>
      <c r="Q17" s="9">
        <f t="shared" si="3"/>
        <v>1.0244287988010772</v>
      </c>
      <c r="R17" s="9">
        <v>1.1000000000000001</v>
      </c>
      <c r="S17" s="17">
        <f t="shared" si="5"/>
        <v>18614379.176295318</v>
      </c>
      <c r="U17" s="12">
        <f t="shared" si="4"/>
        <v>7.0931232071077113E-2</v>
      </c>
    </row>
    <row r="18" spans="1:22" x14ac:dyDescent="0.25">
      <c r="A18" s="5" t="s">
        <v>7</v>
      </c>
      <c r="B18" s="4">
        <v>4.5100000000000001E-2</v>
      </c>
      <c r="C18" s="4">
        <v>3.5799999999999998E-2</v>
      </c>
      <c r="D18" s="19">
        <v>3.6687653161351884E-2</v>
      </c>
      <c r="E18" s="25"/>
      <c r="F18" s="4">
        <v>4.5100000000000001E-2</v>
      </c>
      <c r="G18" s="4">
        <v>3.5799999999999998E-2</v>
      </c>
      <c r="H18" s="19">
        <v>3.6687653161351877E-2</v>
      </c>
      <c r="I18" s="25"/>
      <c r="J18" s="30">
        <f t="shared" si="0"/>
        <v>3.9195884387117297E-2</v>
      </c>
      <c r="K18" s="30">
        <f t="shared" si="1"/>
        <v>3.919588438711729E-2</v>
      </c>
      <c r="M18" s="5" t="s">
        <v>7</v>
      </c>
      <c r="N18" s="11">
        <v>89717941</v>
      </c>
      <c r="O18" s="11">
        <v>6022822</v>
      </c>
      <c r="P18" s="12">
        <f t="shared" si="2"/>
        <v>6.7130631096404672E-2</v>
      </c>
      <c r="Q18" s="9">
        <f t="shared" si="3"/>
        <v>1.0410603629731057</v>
      </c>
      <c r="R18" s="9">
        <v>1.1000000000000001</v>
      </c>
      <c r="S18" s="17">
        <f t="shared" si="5"/>
        <v>6363804.0940102041</v>
      </c>
      <c r="U18" s="12">
        <f t="shared" si="4"/>
        <v>7.0931232071077113E-2</v>
      </c>
    </row>
    <row r="19" spans="1:22" x14ac:dyDescent="0.25">
      <c r="A19" s="5" t="s">
        <v>8</v>
      </c>
      <c r="B19" s="4">
        <v>1.4999999999999999E-2</v>
      </c>
      <c r="C19" s="4">
        <v>9.4999999999999998E-3</v>
      </c>
      <c r="D19" s="19">
        <v>1.026949518455149E-2</v>
      </c>
      <c r="E19" s="25"/>
      <c r="F19" s="4">
        <v>1.4999999999999999E-2</v>
      </c>
      <c r="G19" s="4">
        <v>9.4999999999999998E-3</v>
      </c>
      <c r="H19" s="19">
        <v>1.0269495184551539E-2</v>
      </c>
      <c r="I19" s="25"/>
      <c r="J19" s="30">
        <f t="shared" si="0"/>
        <v>1.158983172818384E-2</v>
      </c>
      <c r="K19" s="30">
        <f t="shared" si="1"/>
        <v>1.1589831728183847E-2</v>
      </c>
      <c r="M19" s="5" t="s">
        <v>8</v>
      </c>
      <c r="N19" s="11">
        <v>30814610</v>
      </c>
      <c r="O19" s="11">
        <v>2235014</v>
      </c>
      <c r="P19" s="12">
        <f t="shared" si="2"/>
        <v>7.2530984490798353E-2</v>
      </c>
      <c r="Q19" s="9">
        <f t="shared" si="3"/>
        <v>1.1248089256356075</v>
      </c>
      <c r="R19" s="9">
        <v>1.25</v>
      </c>
      <c r="S19" s="17">
        <f t="shared" si="5"/>
        <v>2483770.7421474247</v>
      </c>
      <c r="U19" s="12">
        <f t="shared" si="4"/>
        <v>8.0603672808042176E-2</v>
      </c>
    </row>
    <row r="20" spans="1:22" x14ac:dyDescent="0.25">
      <c r="A20" s="5" t="s">
        <v>9</v>
      </c>
      <c r="B20" s="4">
        <v>8.5999999999999993E-2</v>
      </c>
      <c r="C20" s="4">
        <v>7.5200000000000003E-2</v>
      </c>
      <c r="D20" s="19">
        <v>7.3990221773856238E-2</v>
      </c>
      <c r="E20" s="25"/>
      <c r="F20" s="4">
        <v>9.8199999999999996E-2</v>
      </c>
      <c r="G20" s="4">
        <v>8.5800000000000001E-2</v>
      </c>
      <c r="H20" s="19">
        <v>8.4280481950884417E-2</v>
      </c>
      <c r="I20" s="25"/>
      <c r="J20" s="30">
        <f t="shared" si="0"/>
        <v>8.3911783954123451E-2</v>
      </c>
      <c r="K20" s="30">
        <f t="shared" si="1"/>
        <v>8.9426827316961457E-2</v>
      </c>
      <c r="M20" s="5" t="s">
        <v>9</v>
      </c>
      <c r="N20" s="11">
        <v>30389694</v>
      </c>
      <c r="O20" s="11">
        <v>1866484</v>
      </c>
      <c r="P20" s="12">
        <f t="shared" si="2"/>
        <v>6.1418321619164711E-2</v>
      </c>
      <c r="Q20" s="9">
        <f t="shared" si="3"/>
        <v>0.95247399218135786</v>
      </c>
      <c r="R20" s="9">
        <f>Q20</f>
        <v>0.95247399218135786</v>
      </c>
      <c r="S20" s="11">
        <f t="shared" si="5"/>
        <v>1866484</v>
      </c>
      <c r="U20" s="12">
        <f t="shared" si="4"/>
        <v>6.1418321619164711E-2</v>
      </c>
    </row>
    <row r="21" spans="1:22" x14ac:dyDescent="0.25">
      <c r="A21" s="5" t="s">
        <v>10</v>
      </c>
      <c r="B21" s="4">
        <v>9.8299999999999998E-2</v>
      </c>
      <c r="C21" s="4">
        <v>4.2299999999999997E-2</v>
      </c>
      <c r="D21" s="19">
        <v>3.9147448756335954E-2</v>
      </c>
      <c r="E21" s="25"/>
      <c r="F21" s="4">
        <v>7.3200000000000001E-2</v>
      </c>
      <c r="G21" s="4">
        <v>3.0499999999999999E-2</v>
      </c>
      <c r="H21" s="19">
        <v>2.8461946827273828E-2</v>
      </c>
      <c r="I21" s="25"/>
      <c r="J21" s="30">
        <f t="shared" si="0"/>
        <v>5.1984899263934965E-2</v>
      </c>
      <c r="K21" s="30">
        <f t="shared" si="1"/>
        <v>4.4053982275757943E-2</v>
      </c>
      <c r="M21" s="5" t="s">
        <v>10</v>
      </c>
      <c r="N21" s="11">
        <v>35467</v>
      </c>
      <c r="O21" s="11">
        <v>0</v>
      </c>
      <c r="P21" s="12">
        <f t="shared" si="2"/>
        <v>0</v>
      </c>
      <c r="Q21" s="9">
        <f t="shared" si="3"/>
        <v>0</v>
      </c>
      <c r="R21" s="9">
        <v>0.95</v>
      </c>
      <c r="S21" s="17">
        <f t="shared" si="5"/>
        <v>2172.6655522469523</v>
      </c>
      <c r="U21" s="12">
        <f t="shared" si="4"/>
        <v>6.1258791334112057E-2</v>
      </c>
    </row>
    <row r="22" spans="1:22" x14ac:dyDescent="0.25">
      <c r="A22" s="5" t="s">
        <v>34</v>
      </c>
      <c r="B22" s="4">
        <v>8.0699999999999994E-2</v>
      </c>
      <c r="C22" s="4">
        <v>6.6799999999999998E-2</v>
      </c>
      <c r="D22" s="19">
        <v>6.554425826890517E-2</v>
      </c>
      <c r="E22" s="25"/>
      <c r="F22" s="4">
        <v>9.5500000000000002E-2</v>
      </c>
      <c r="G22" s="4">
        <v>7.8899999999999998E-2</v>
      </c>
      <c r="H22" s="19">
        <v>7.7266147450903627E-2</v>
      </c>
      <c r="I22" s="25"/>
      <c r="J22" s="30">
        <f t="shared" si="0"/>
        <v>7.7451734286634807E-2</v>
      </c>
      <c r="K22" s="30">
        <f t="shared" si="1"/>
        <v>8.3888715816967885E-2</v>
      </c>
      <c r="M22" s="5" t="s">
        <v>34</v>
      </c>
      <c r="N22" s="11">
        <v>173457</v>
      </c>
      <c r="O22" s="11">
        <v>8175</v>
      </c>
      <c r="P22" s="12">
        <f t="shared" si="2"/>
        <v>4.7129836213009563E-2</v>
      </c>
      <c r="Q22" s="9">
        <f t="shared" si="3"/>
        <v>0.73088847212411423</v>
      </c>
      <c r="R22" s="9">
        <f>Q22</f>
        <v>0.73088847212411423</v>
      </c>
      <c r="S22" s="11">
        <f t="shared" si="5"/>
        <v>8175</v>
      </c>
      <c r="U22" s="12">
        <f t="shared" si="4"/>
        <v>4.7129836213009563E-2</v>
      </c>
    </row>
    <row r="23" spans="1:22" x14ac:dyDescent="0.25">
      <c r="A23" s="6"/>
      <c r="B23" s="7"/>
      <c r="C23" s="7"/>
      <c r="D23" s="7"/>
      <c r="E23" s="26"/>
      <c r="F23" s="7"/>
      <c r="G23" s="7"/>
      <c r="H23" s="7"/>
      <c r="I23" s="26"/>
      <c r="J23" s="23"/>
      <c r="K23" s="46"/>
      <c r="M23" s="6" t="s">
        <v>26</v>
      </c>
      <c r="N23" s="13">
        <v>-17395776</v>
      </c>
      <c r="O23" s="13">
        <v>8688375</v>
      </c>
      <c r="P23" s="14">
        <f>-O23/N23</f>
        <v>0.49945314310784411</v>
      </c>
      <c r="Q23" s="10">
        <f t="shared" si="3"/>
        <v>7.745508450608896</v>
      </c>
      <c r="R23" s="10">
        <f>Q23</f>
        <v>7.745508450608896</v>
      </c>
      <c r="S23" s="11">
        <f>-R23*P$24*N23</f>
        <v>8688375</v>
      </c>
      <c r="U23" s="12">
        <f t="shared" si="4"/>
        <v>-0.49945314310784411</v>
      </c>
    </row>
    <row r="24" spans="1:22" x14ac:dyDescent="0.25">
      <c r="A24" s="8" t="s">
        <v>18</v>
      </c>
      <c r="B24" s="4">
        <v>5.5599999999999997E-2</v>
      </c>
      <c r="C24" s="4">
        <v>5.5599999999999997E-2</v>
      </c>
      <c r="D24" s="4">
        <v>5.5599999999999997E-2</v>
      </c>
      <c r="E24" s="27"/>
      <c r="F24" s="4">
        <v>5.5599999999999997E-2</v>
      </c>
      <c r="G24" s="4">
        <v>5.5599999999999997E-2</v>
      </c>
      <c r="H24" s="4">
        <v>5.5599999999999997E-2</v>
      </c>
      <c r="I24" s="27"/>
      <c r="J24" s="30">
        <f>AVERAGE(B24:H24)</f>
        <v>5.559999999999999E-2</v>
      </c>
      <c r="K24" s="30">
        <f t="shared" si="1"/>
        <v>5.5600000000000004E-2</v>
      </c>
      <c r="M24" s="8" t="s">
        <v>18</v>
      </c>
      <c r="N24" s="11">
        <f>SUM(N11:N23)</f>
        <v>1598534400</v>
      </c>
      <c r="O24" s="11">
        <f>SUM(O11:O23)</f>
        <v>103078195</v>
      </c>
      <c r="P24" s="12">
        <f t="shared" si="2"/>
        <v>6.4482938246433738E-2</v>
      </c>
      <c r="Q24" s="9">
        <f t="shared" si="3"/>
        <v>1</v>
      </c>
      <c r="R24" s="9"/>
      <c r="S24" s="11"/>
      <c r="U24" s="12"/>
    </row>
    <row r="26" spans="1:22" x14ac:dyDescent="0.25">
      <c r="R26" s="1" t="s">
        <v>35</v>
      </c>
      <c r="S26" s="11">
        <f>O24-SUM(S11:S23)</f>
        <v>10929566.321994811</v>
      </c>
    </row>
    <row r="28" spans="1:22" x14ac:dyDescent="0.25">
      <c r="A28" s="45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R28" s="1" t="s">
        <v>36</v>
      </c>
      <c r="S28" s="16">
        <f>N12</f>
        <v>239171377</v>
      </c>
      <c r="T28" s="11">
        <f>S28/S30*S26</f>
        <v>10285675.153020717</v>
      </c>
      <c r="U28" s="1">
        <f>T28/S28</f>
        <v>4.3005460277216689E-2</v>
      </c>
      <c r="V28" s="12">
        <f>U28/P24</f>
        <v>0.66692774006145927</v>
      </c>
    </row>
    <row r="29" spans="1:22" x14ac:dyDescent="0.25">
      <c r="A29" s="20"/>
      <c r="B29" s="45" t="s">
        <v>39</v>
      </c>
      <c r="C29" s="45"/>
      <c r="D29" s="45"/>
      <c r="E29" s="40"/>
      <c r="F29" s="45" t="s">
        <v>40</v>
      </c>
      <c r="G29" s="45"/>
      <c r="H29" s="45"/>
      <c r="I29" s="40"/>
      <c r="J29" s="28"/>
      <c r="K29" s="20" t="s">
        <v>21</v>
      </c>
      <c r="R29" s="1" t="s">
        <v>37</v>
      </c>
      <c r="S29" s="11">
        <f>N15</f>
        <v>14972312</v>
      </c>
      <c r="T29" s="15">
        <f>S29/S30*S26</f>
        <v>643891.16897409467</v>
      </c>
      <c r="U29" s="1">
        <f>T29/S29</f>
        <v>4.3005460277216682E-2</v>
      </c>
      <c r="V29" s="12">
        <f>U29/P24</f>
        <v>0.66692774006145916</v>
      </c>
    </row>
    <row r="30" spans="1:22" x14ac:dyDescent="0.25">
      <c r="A30" s="21"/>
      <c r="B30" s="20" t="s">
        <v>12</v>
      </c>
      <c r="C30" s="20"/>
      <c r="D30" s="41"/>
      <c r="E30" s="42"/>
      <c r="F30" s="20" t="s">
        <v>12</v>
      </c>
      <c r="G30" s="20"/>
      <c r="H30" s="41"/>
      <c r="I30" s="42"/>
      <c r="J30" s="29"/>
      <c r="K30" s="20" t="s">
        <v>47</v>
      </c>
      <c r="R30" s="1" t="s">
        <v>38</v>
      </c>
      <c r="S30" s="11">
        <f>S29+S28</f>
        <v>254143689</v>
      </c>
      <c r="T30" s="11">
        <f>T29+T28</f>
        <v>10929566.321994811</v>
      </c>
      <c r="U30" s="1">
        <f>T30/S30</f>
        <v>4.3005460277216689E-2</v>
      </c>
      <c r="V30" s="12">
        <f>U30/P24</f>
        <v>0.66692774006145927</v>
      </c>
    </row>
    <row r="31" spans="1:22" x14ac:dyDescent="0.25">
      <c r="A31" s="21"/>
      <c r="B31" s="20" t="s">
        <v>13</v>
      </c>
      <c r="C31" s="20"/>
      <c r="D31" s="20" t="s">
        <v>41</v>
      </c>
      <c r="E31" s="43"/>
      <c r="F31" s="20" t="s">
        <v>13</v>
      </c>
      <c r="G31" s="20"/>
      <c r="H31" s="20" t="s">
        <v>41</v>
      </c>
      <c r="I31" s="43"/>
      <c r="J31" s="20" t="s">
        <v>21</v>
      </c>
      <c r="K31" s="20" t="s">
        <v>48</v>
      </c>
    </row>
    <row r="32" spans="1:22" x14ac:dyDescent="0.25">
      <c r="A32" s="21"/>
      <c r="B32" s="20" t="s">
        <v>16</v>
      </c>
      <c r="C32" s="20" t="s">
        <v>44</v>
      </c>
      <c r="D32" s="20" t="s">
        <v>42</v>
      </c>
      <c r="E32" s="43"/>
      <c r="F32" s="20" t="s">
        <v>16</v>
      </c>
      <c r="G32" s="20" t="s">
        <v>44</v>
      </c>
      <c r="H32" s="20" t="s">
        <v>42</v>
      </c>
      <c r="I32" s="43"/>
      <c r="J32" s="20" t="s">
        <v>45</v>
      </c>
      <c r="K32" s="37">
        <v>1</v>
      </c>
    </row>
    <row r="33" spans="1:11" x14ac:dyDescent="0.25">
      <c r="A33" s="39" t="s">
        <v>11</v>
      </c>
      <c r="B33" s="39" t="s">
        <v>15</v>
      </c>
      <c r="C33" s="39" t="s">
        <v>14</v>
      </c>
      <c r="D33" s="39" t="s">
        <v>43</v>
      </c>
      <c r="E33" s="43"/>
      <c r="F33" s="39" t="s">
        <v>15</v>
      </c>
      <c r="G33" s="39" t="s">
        <v>14</v>
      </c>
      <c r="H33" s="39" t="s">
        <v>43</v>
      </c>
      <c r="I33" s="43"/>
      <c r="J33" s="39" t="s">
        <v>46</v>
      </c>
      <c r="K33" s="39" t="s">
        <v>49</v>
      </c>
    </row>
    <row r="34" spans="1:11" x14ac:dyDescent="0.25">
      <c r="E34" s="24"/>
      <c r="I34" s="24"/>
      <c r="J34" s="29"/>
    </row>
    <row r="35" spans="1:11" x14ac:dyDescent="0.25">
      <c r="A35" s="3" t="s">
        <v>0</v>
      </c>
      <c r="B35" s="31">
        <f t="shared" ref="B35:D46" si="6">B11/B$24</f>
        <v>0.74640287769784186</v>
      </c>
      <c r="C35" s="31">
        <f t="shared" si="6"/>
        <v>0.84712230215827344</v>
      </c>
      <c r="D35" s="31">
        <f t="shared" si="6"/>
        <v>0.8495298635320564</v>
      </c>
      <c r="E35" s="32"/>
      <c r="F35" s="31">
        <f t="shared" ref="F35:H46" si="7">F11/F$24</f>
        <v>0.85071942446043169</v>
      </c>
      <c r="G35" s="31">
        <f t="shared" si="7"/>
        <v>0.96223021582733814</v>
      </c>
      <c r="H35" s="31">
        <f t="shared" si="7"/>
        <v>0.96608863035949266</v>
      </c>
      <c r="I35" s="32"/>
      <c r="J35" s="35">
        <f t="shared" ref="J35:K46" si="8">J11/J$24</f>
        <v>0.8703488856725724</v>
      </c>
      <c r="K35" s="38">
        <f t="shared" si="8"/>
        <v>0.9263460902157542</v>
      </c>
    </row>
    <row r="36" spans="1:11" x14ac:dyDescent="0.25">
      <c r="A36" s="3" t="s">
        <v>1</v>
      </c>
      <c r="B36" s="31">
        <f t="shared" si="6"/>
        <v>1.6258992805755397</v>
      </c>
      <c r="C36" s="31">
        <f t="shared" si="6"/>
        <v>1.7302158273381294</v>
      </c>
      <c r="D36" s="31">
        <f t="shared" si="6"/>
        <v>1.7449647416089189</v>
      </c>
      <c r="E36" s="32"/>
      <c r="F36" s="31">
        <f t="shared" si="7"/>
        <v>1.6834532374100721</v>
      </c>
      <c r="G36" s="31">
        <f t="shared" si="7"/>
        <v>1.7931654676258992</v>
      </c>
      <c r="H36" s="31">
        <f t="shared" si="7"/>
        <v>1.8089584484129309</v>
      </c>
      <c r="I36" s="32"/>
      <c r="J36" s="35">
        <f t="shared" si="8"/>
        <v>1.7311095004952486</v>
      </c>
      <c r="K36" s="38">
        <f t="shared" si="8"/>
        <v>1.7618590511496337</v>
      </c>
    </row>
    <row r="37" spans="1:11" x14ac:dyDescent="0.25">
      <c r="A37" s="5" t="s">
        <v>2</v>
      </c>
      <c r="B37" s="31">
        <f t="shared" si="6"/>
        <v>0.94424460431654678</v>
      </c>
      <c r="C37" s="31">
        <f t="shared" si="6"/>
        <v>0.99460431654676273</v>
      </c>
      <c r="D37" s="31">
        <f t="shared" si="6"/>
        <v>0.98009307159589343</v>
      </c>
      <c r="E37" s="32"/>
      <c r="F37" s="31">
        <f t="shared" si="7"/>
        <v>0.75719424460431661</v>
      </c>
      <c r="G37" s="31">
        <f t="shared" si="7"/>
        <v>0.79856115107913672</v>
      </c>
      <c r="H37" s="31">
        <f t="shared" si="7"/>
        <v>0.78655933663240751</v>
      </c>
      <c r="I37" s="32"/>
      <c r="J37" s="35">
        <f t="shared" si="8"/>
        <v>0.87687612079584398</v>
      </c>
      <c r="K37" s="38">
        <f t="shared" si="8"/>
        <v>0.78077157743862025</v>
      </c>
    </row>
    <row r="38" spans="1:11" x14ac:dyDescent="0.25">
      <c r="A38" s="3" t="s">
        <v>4</v>
      </c>
      <c r="B38" s="31">
        <f t="shared" si="6"/>
        <v>1.7212230215827338</v>
      </c>
      <c r="C38" s="31">
        <f t="shared" si="6"/>
        <v>1.66726618705036</v>
      </c>
      <c r="D38" s="31">
        <f t="shared" si="6"/>
        <v>1.6602967751184965</v>
      </c>
      <c r="E38" s="32"/>
      <c r="F38" s="31">
        <f t="shared" si="7"/>
        <v>1.5197841726618706</v>
      </c>
      <c r="G38" s="31">
        <f t="shared" si="7"/>
        <v>1.4748201438848922</v>
      </c>
      <c r="H38" s="31">
        <f t="shared" si="7"/>
        <v>1.468195416074084</v>
      </c>
      <c r="I38" s="32"/>
      <c r="J38" s="35">
        <f t="shared" si="8"/>
        <v>1.5852642860620734</v>
      </c>
      <c r="K38" s="38">
        <f t="shared" si="8"/>
        <v>1.4875999108736155</v>
      </c>
    </row>
    <row r="39" spans="1:11" x14ac:dyDescent="0.25">
      <c r="A39" s="5" t="s">
        <v>3</v>
      </c>
      <c r="B39" s="31">
        <f t="shared" si="6"/>
        <v>2.0917266187050361</v>
      </c>
      <c r="C39" s="31">
        <f t="shared" si="6"/>
        <v>1.8830935251798562</v>
      </c>
      <c r="D39" s="31">
        <f t="shared" si="6"/>
        <v>1.8845376110679088</v>
      </c>
      <c r="E39" s="32"/>
      <c r="F39" s="31">
        <f t="shared" si="7"/>
        <v>1.8381294964028778</v>
      </c>
      <c r="G39" s="31">
        <f t="shared" si="7"/>
        <v>1.6600719424460431</v>
      </c>
      <c r="H39" s="31">
        <f t="shared" si="7"/>
        <v>1.6626459394766022</v>
      </c>
      <c r="I39" s="32"/>
      <c r="J39" s="35">
        <f t="shared" si="8"/>
        <v>1.8367008555463873</v>
      </c>
      <c r="K39" s="38">
        <f t="shared" si="8"/>
        <v>1.7202824594418411</v>
      </c>
    </row>
    <row r="40" spans="1:11" x14ac:dyDescent="0.25">
      <c r="A40" s="5" t="s">
        <v>5</v>
      </c>
      <c r="B40" s="31">
        <f t="shared" si="6"/>
        <v>1.1564748201438848</v>
      </c>
      <c r="C40" s="31">
        <f t="shared" si="6"/>
        <v>1.0233812949640289</v>
      </c>
      <c r="D40" s="31">
        <f t="shared" si="6"/>
        <v>1.024147530448283</v>
      </c>
      <c r="E40" s="32"/>
      <c r="F40" s="31">
        <f t="shared" si="7"/>
        <v>0.97122302158273388</v>
      </c>
      <c r="G40" s="31">
        <f t="shared" si="7"/>
        <v>0.85611510791366918</v>
      </c>
      <c r="H40" s="31">
        <f t="shared" si="7"/>
        <v>0.85923450575377402</v>
      </c>
      <c r="I40" s="32"/>
      <c r="J40" s="35">
        <f t="shared" si="8"/>
        <v>0.98176271346772903</v>
      </c>
      <c r="K40" s="38">
        <f t="shared" si="8"/>
        <v>0.89552421175005881</v>
      </c>
    </row>
    <row r="41" spans="1:11" x14ac:dyDescent="0.25">
      <c r="A41" s="5" t="s">
        <v>6</v>
      </c>
      <c r="B41" s="31">
        <f t="shared" si="6"/>
        <v>0.80035971223021585</v>
      </c>
      <c r="C41" s="31">
        <f t="shared" si="6"/>
        <v>0.64928057553956842</v>
      </c>
      <c r="D41" s="31">
        <f t="shared" si="6"/>
        <v>0.63703246963930416</v>
      </c>
      <c r="E41" s="32"/>
      <c r="F41" s="31">
        <f t="shared" si="7"/>
        <v>0.6348920863309353</v>
      </c>
      <c r="G41" s="31">
        <f t="shared" si="7"/>
        <v>0.50539568345323749</v>
      </c>
      <c r="H41" s="31">
        <f t="shared" si="7"/>
        <v>0.49735849716307717</v>
      </c>
      <c r="I41" s="32"/>
      <c r="J41" s="35">
        <f t="shared" si="8"/>
        <v>0.62071983739272318</v>
      </c>
      <c r="K41" s="38">
        <f t="shared" si="8"/>
        <v>0.54588208898241652</v>
      </c>
    </row>
    <row r="42" spans="1:11" x14ac:dyDescent="0.25">
      <c r="A42" s="5" t="s">
        <v>7</v>
      </c>
      <c r="B42" s="31">
        <f t="shared" si="6"/>
        <v>0.81115107913669071</v>
      </c>
      <c r="C42" s="31">
        <f t="shared" si="6"/>
        <v>0.64388489208633093</v>
      </c>
      <c r="D42" s="31">
        <f t="shared" si="6"/>
        <v>0.65984987700273179</v>
      </c>
      <c r="E42" s="32"/>
      <c r="F42" s="31">
        <f t="shared" si="7"/>
        <v>0.81115107913669071</v>
      </c>
      <c r="G42" s="31">
        <f t="shared" si="7"/>
        <v>0.64388489208633093</v>
      </c>
      <c r="H42" s="31">
        <f t="shared" si="7"/>
        <v>0.65984987700273168</v>
      </c>
      <c r="I42" s="32"/>
      <c r="J42" s="35">
        <f t="shared" si="8"/>
        <v>0.70496194940858459</v>
      </c>
      <c r="K42" s="38">
        <f t="shared" si="8"/>
        <v>0.70496194940858425</v>
      </c>
    </row>
    <row r="43" spans="1:11" x14ac:dyDescent="0.25">
      <c r="A43" s="5" t="s">
        <v>8</v>
      </c>
      <c r="B43" s="31">
        <f t="shared" si="6"/>
        <v>0.26978417266187049</v>
      </c>
      <c r="C43" s="31">
        <f t="shared" si="6"/>
        <v>0.17086330935251798</v>
      </c>
      <c r="D43" s="31">
        <f t="shared" si="6"/>
        <v>0.1847031508012858</v>
      </c>
      <c r="E43" s="32"/>
      <c r="F43" s="31">
        <f t="shared" si="7"/>
        <v>0.26978417266187049</v>
      </c>
      <c r="G43" s="31">
        <f t="shared" si="7"/>
        <v>0.17086330935251798</v>
      </c>
      <c r="H43" s="31">
        <f t="shared" si="7"/>
        <v>0.18470315080128669</v>
      </c>
      <c r="I43" s="32"/>
      <c r="J43" s="35">
        <f t="shared" si="8"/>
        <v>0.20845021093855831</v>
      </c>
      <c r="K43" s="38">
        <f t="shared" si="8"/>
        <v>0.20845021093855837</v>
      </c>
    </row>
    <row r="44" spans="1:11" x14ac:dyDescent="0.25">
      <c r="A44" s="5" t="s">
        <v>9</v>
      </c>
      <c r="B44" s="31">
        <f t="shared" si="6"/>
        <v>1.5467625899280575</v>
      </c>
      <c r="C44" s="31">
        <f t="shared" si="6"/>
        <v>1.3525179856115108</v>
      </c>
      <c r="D44" s="31">
        <f t="shared" si="6"/>
        <v>1.3307593844218748</v>
      </c>
      <c r="E44" s="32"/>
      <c r="F44" s="31">
        <f t="shared" si="7"/>
        <v>1.7661870503597124</v>
      </c>
      <c r="G44" s="31">
        <f t="shared" si="7"/>
        <v>1.5431654676258995</v>
      </c>
      <c r="H44" s="31">
        <f t="shared" si="7"/>
        <v>1.5158360063108709</v>
      </c>
      <c r="I44" s="32"/>
      <c r="J44" s="35">
        <f t="shared" si="8"/>
        <v>1.5092047473763213</v>
      </c>
      <c r="K44" s="38">
        <f t="shared" si="8"/>
        <v>1.6083961747654938</v>
      </c>
    </row>
    <row r="45" spans="1:11" x14ac:dyDescent="0.25">
      <c r="A45" s="5" t="s">
        <v>10</v>
      </c>
      <c r="B45" s="31">
        <f t="shared" si="6"/>
        <v>1.7679856115107915</v>
      </c>
      <c r="C45" s="31">
        <f t="shared" si="6"/>
        <v>0.76079136690647486</v>
      </c>
      <c r="D45" s="31">
        <f t="shared" si="6"/>
        <v>0.70409080497007115</v>
      </c>
      <c r="E45" s="32"/>
      <c r="F45" s="31">
        <f t="shared" si="7"/>
        <v>1.3165467625899281</v>
      </c>
      <c r="G45" s="31">
        <f t="shared" si="7"/>
        <v>0.54856115107913672</v>
      </c>
      <c r="H45" s="31">
        <f t="shared" si="7"/>
        <v>0.51190551847614796</v>
      </c>
      <c r="I45" s="32"/>
      <c r="J45" s="35">
        <f t="shared" si="8"/>
        <v>0.93498020258875858</v>
      </c>
      <c r="K45" s="38">
        <f t="shared" si="8"/>
        <v>0.79233781071507081</v>
      </c>
    </row>
    <row r="46" spans="1:11" x14ac:dyDescent="0.25">
      <c r="A46" s="5" t="s">
        <v>34</v>
      </c>
      <c r="B46" s="31">
        <f t="shared" si="6"/>
        <v>1.4514388489208634</v>
      </c>
      <c r="C46" s="31">
        <f t="shared" si="6"/>
        <v>1.2014388489208634</v>
      </c>
      <c r="D46" s="31">
        <f t="shared" si="6"/>
        <v>1.1788535659875032</v>
      </c>
      <c r="E46" s="32"/>
      <c r="F46" s="31">
        <f t="shared" si="7"/>
        <v>1.7176258992805757</v>
      </c>
      <c r="G46" s="31">
        <f t="shared" si="7"/>
        <v>1.4190647482014389</v>
      </c>
      <c r="H46" s="31">
        <f t="shared" si="7"/>
        <v>1.3896789109874754</v>
      </c>
      <c r="I46" s="32"/>
      <c r="J46" s="35">
        <f t="shared" si="8"/>
        <v>1.3930168037164536</v>
      </c>
      <c r="K46" s="38">
        <f t="shared" si="8"/>
        <v>1.5087898528231634</v>
      </c>
    </row>
    <row r="47" spans="1:11" x14ac:dyDescent="0.25">
      <c r="A47" s="6"/>
      <c r="B47" s="33"/>
      <c r="C47" s="33"/>
      <c r="D47" s="33"/>
      <c r="E47" s="34"/>
      <c r="F47" s="33"/>
      <c r="G47" s="33"/>
      <c r="H47" s="33"/>
      <c r="I47" s="34"/>
      <c r="J47" s="36"/>
      <c r="K47" s="36"/>
    </row>
    <row r="48" spans="1:11" x14ac:dyDescent="0.25">
      <c r="A48" s="8" t="s">
        <v>18</v>
      </c>
      <c r="B48" s="31">
        <f>B24/B$24</f>
        <v>1</v>
      </c>
      <c r="C48" s="31">
        <f>C24/C$24</f>
        <v>1</v>
      </c>
      <c r="D48" s="31">
        <f>D24/D$24</f>
        <v>1</v>
      </c>
      <c r="E48" s="32"/>
      <c r="F48" s="31">
        <f>F24/F$24</f>
        <v>1</v>
      </c>
      <c r="G48" s="31">
        <f>G24/G$24</f>
        <v>1</v>
      </c>
      <c r="H48" s="31">
        <f>H24/H$24</f>
        <v>1</v>
      </c>
      <c r="I48" s="32"/>
      <c r="J48" s="35">
        <f>J24/J$24</f>
        <v>1</v>
      </c>
      <c r="K48" s="38">
        <f>K24/K$24</f>
        <v>1</v>
      </c>
    </row>
  </sheetData>
  <mergeCells count="8">
    <mergeCell ref="A28:K28"/>
    <mergeCell ref="B29:D29"/>
    <mergeCell ref="F29:H29"/>
    <mergeCell ref="A1:K1"/>
    <mergeCell ref="A2:K2"/>
    <mergeCell ref="B5:D5"/>
    <mergeCell ref="F5:H5"/>
    <mergeCell ref="A4:K4"/>
  </mergeCells>
  <pageMargins left="0.7" right="0.7" top="1.25" bottom="0.75" header="0.3" footer="0.3"/>
  <pageSetup scale="70" fitToHeight="0" orientation="portrait" r:id="rId1"/>
  <headerFooter>
    <oddHeader>&amp;R
Schedule GAW-13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2017-03-01T18:47:40Z</cp:lastPrinted>
  <dcterms:created xsi:type="dcterms:W3CDTF">2017-02-25T15:44:15Z</dcterms:created>
  <dcterms:modified xsi:type="dcterms:W3CDTF">2017-03-01T18:47:56Z</dcterms:modified>
</cp:coreProperties>
</file>