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6 CASES\1645 Kentucky Utilities - LG&amp;E\KU\GAW Work\"/>
    </mc:Choice>
  </mc:AlternateContent>
  <bookViews>
    <workbookView xWindow="0" yWindow="0" windowWidth="15360" windowHeight="7455"/>
  </bookViews>
  <sheets>
    <sheet name="KU" sheetId="1" r:id="rId1"/>
  </sheets>
  <definedNames>
    <definedName name="_xlnm.Print_Area" localSheetId="0">KU!$B$4:$E$54</definedName>
  </definedNames>
  <calcPr calcId="152511" calcMode="manual" iterate="1" iterateCount="300" iterateDelta="1E-4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G59" i="1"/>
  <c r="E59" i="1"/>
  <c r="E30" i="1"/>
  <c r="E29" i="1"/>
  <c r="E31" i="1" s="1"/>
  <c r="E16" i="1"/>
  <c r="E17" i="1" s="1"/>
  <c r="E15" i="1"/>
  <c r="D31" i="1"/>
  <c r="D17" i="1"/>
  <c r="E12" i="1"/>
  <c r="G60" i="1" l="1"/>
  <c r="G61" i="1" s="1"/>
  <c r="E50" i="1"/>
  <c r="E43" i="1"/>
  <c r="E26" i="1" l="1"/>
  <c r="E42" i="1" s="1"/>
  <c r="E19" i="1"/>
  <c r="E36" i="1" l="1"/>
  <c r="E38" i="1" s="1"/>
  <c r="E35" i="1"/>
  <c r="E37" i="1" l="1"/>
  <c r="E40" i="1" s="1"/>
  <c r="E45" i="1" s="1"/>
  <c r="E47" i="1" s="1"/>
  <c r="E52" i="1" s="1"/>
</calcChain>
</file>

<file path=xl/sharedStrings.xml><?xml version="1.0" encoding="utf-8"?>
<sst xmlns="http://schemas.openxmlformats.org/spreadsheetml/2006/main" count="44" uniqueCount="39">
  <si>
    <t>Residential Customer Cost Analysis</t>
  </si>
  <si>
    <t>Residential</t>
  </si>
  <si>
    <t>Gross Plant</t>
  </si>
  <si>
    <t>369</t>
  </si>
  <si>
    <t>Services</t>
  </si>
  <si>
    <t>Meters</t>
  </si>
  <si>
    <t>Total Gross Plant</t>
  </si>
  <si>
    <t>Total Depreciation Reserve</t>
  </si>
  <si>
    <t>Total Net Plant</t>
  </si>
  <si>
    <t>Operation &amp; Maintenance Expenses</t>
  </si>
  <si>
    <t>Dist Oper - Meter</t>
  </si>
  <si>
    <t>Maintenance-Meters</t>
  </si>
  <si>
    <t>Meter Reading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</si>
  <si>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</si>
  <si>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</si>
  <si>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</si>
  <si>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</si>
  <si>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</si>
  <si>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</si>
  <si>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</si>
  <si>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Revenue For Return</t>
  </si>
  <si>
    <t>O &amp; M Expenses</t>
  </si>
  <si>
    <t>Subtotal Customer Revenue Requirement</t>
  </si>
  <si>
    <t>Total Revenue Requirement</t>
  </si>
  <si>
    <t>Number of Customers</t>
  </si>
  <si>
    <t>Number of Bills</t>
  </si>
  <si>
    <t>TOTAL MONTHLY CUSTOMER COST</t>
  </si>
  <si>
    <t>KENTUCKY UTILITIES COMPANY</t>
  </si>
  <si>
    <t>Total</t>
  </si>
  <si>
    <t>Company</t>
  </si>
  <si>
    <t>Per Filing Schedule B-3.2. Total Company allocated to Residential</t>
  </si>
  <si>
    <t>State Income Taxes @ 6.00%</t>
  </si>
  <si>
    <t>Federal Income Tax @35.00%</t>
  </si>
  <si>
    <t>Cost of Capital</t>
  </si>
  <si>
    <t>Debt</t>
  </si>
  <si>
    <t>Equity</t>
  </si>
  <si>
    <t>Depreciation Reserve 1/</t>
  </si>
  <si>
    <t>Depreciation Expense 1/</t>
  </si>
  <si>
    <t>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</si>
</sst>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centerContinuous" wrapText="1"/>
    </xf>
    <xf numFmtId="0" fontId="6" fillId="0" borderId="0" xfId="3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6" fillId="0" borderId="1" xfId="3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3" applyNumberFormat="1" applyFont="1" applyAlignment="1"/>
    <xf numFmtId="0" fontId="5" fillId="0" borderId="0" xfId="3" applyNumberFormat="1" applyFont="1" applyBorder="1" applyAlignment="1"/>
    <xf numFmtId="1" fontId="5" fillId="0" borderId="0" xfId="3" applyNumberFormat="1" applyFont="1" applyAlignment="1">
      <alignment horizontal="center"/>
    </xf>
    <xf numFmtId="0" fontId="6" fillId="0" borderId="0" xfId="3" applyNumberFormat="1" applyFont="1" applyAlignment="1">
      <alignment horizontal="right"/>
    </xf>
    <xf numFmtId="0" fontId="6" fillId="0" borderId="0" xfId="3" applyNumberFormat="1" applyFont="1" applyAlignment="1"/>
    <xf numFmtId="164" fontId="6" fillId="0" borderId="0" xfId="3" applyNumberFormat="1" applyFont="1" applyAlignment="1"/>
    <xf numFmtId="164" fontId="2" fillId="0" borderId="0" xfId="0" applyNumberFormat="1" applyFont="1"/>
    <xf numFmtId="0" fontId="5" fillId="0" borderId="2" xfId="3" applyNumberFormat="1" applyFont="1" applyBorder="1" applyAlignment="1"/>
    <xf numFmtId="164" fontId="5" fillId="0" borderId="2" xfId="3" applyNumberFormat="1" applyFont="1" applyBorder="1" applyAlignment="1"/>
    <xf numFmtId="164" fontId="5" fillId="0" borderId="0" xfId="3" applyNumberFormat="1" applyFont="1" applyAlignment="1">
      <alignment horizontal="center"/>
    </xf>
    <xf numFmtId="164" fontId="5" fillId="0" borderId="0" xfId="3" applyNumberFormat="1" applyFont="1" applyAlignment="1"/>
    <xf numFmtId="165" fontId="5" fillId="0" borderId="2" xfId="3" applyNumberFormat="1" applyFont="1" applyBorder="1" applyAlignment="1"/>
    <xf numFmtId="165" fontId="6" fillId="0" borderId="0" xfId="3" applyNumberFormat="1" applyFont="1" applyAlignment="1"/>
    <xf numFmtId="165" fontId="5" fillId="0" borderId="0" xfId="3" applyNumberFormat="1" applyFont="1" applyAlignment="1"/>
    <xf numFmtId="164" fontId="6" fillId="0" borderId="1" xfId="3" applyNumberFormat="1" applyFont="1" applyBorder="1" applyAlignment="1"/>
    <xf numFmtId="165" fontId="2" fillId="0" borderId="0" xfId="0" applyNumberFormat="1" applyFont="1"/>
    <xf numFmtId="3" fontId="6" fillId="0" borderId="0" xfId="3" applyNumberFormat="1" applyFont="1" applyAlignment="1"/>
    <xf numFmtId="3" fontId="2" fillId="0" borderId="0" xfId="0" applyNumberFormat="1" applyFont="1"/>
    <xf numFmtId="3" fontId="6" fillId="0" borderId="0" xfId="3" applyNumberFormat="1" applyFont="1"/>
    <xf numFmtId="0" fontId="6" fillId="0" borderId="3" xfId="3" applyFont="1" applyBorder="1"/>
    <xf numFmtId="0" fontId="2" fillId="0" borderId="3" xfId="0" applyFont="1" applyBorder="1"/>
    <xf numFmtId="0" fontId="5" fillId="0" borderId="0" xfId="3" applyFont="1"/>
    <xf numFmtId="7" fontId="6" fillId="0" borderId="0" xfId="1" applyNumberFormat="1" applyFont="1"/>
    <xf numFmtId="166" fontId="2" fillId="0" borderId="0" xfId="0" applyNumberFormat="1" applyFont="1"/>
    <xf numFmtId="10" fontId="2" fillId="0" borderId="0" xfId="2" applyNumberFormat="1" applyFont="1"/>
    <xf numFmtId="10" fontId="2" fillId="0" borderId="1" xfId="2" applyNumberFormat="1" applyFont="1" applyBorder="1"/>
    <xf numFmtId="0" fontId="5" fillId="0" borderId="1" xfId="3" applyNumberFormat="1" applyFont="1" applyBorder="1" applyAlignment="1"/>
    <xf numFmtId="0" fontId="5" fillId="0" borderId="0" xfId="3" applyNumberFormat="1" applyFont="1" applyAlignment="1">
      <alignment wrapText="1"/>
    </xf>
    <xf numFmtId="0" fontId="6" fillId="0" borderId="1" xfId="3" applyFont="1" applyBorder="1" applyAlignment="1">
      <alignment horizontal="center"/>
    </xf>
    <xf numFmtId="0" fontId="5" fillId="0" borderId="0" xfId="3" applyNumberFormat="1" applyFont="1" applyAlignment="1">
      <alignment horizontal="center" wrapText="1"/>
    </xf>
    <xf numFmtId="0" fontId="5" fillId="0" borderId="1" xfId="3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E43" sqref="E43"/>
    </sheetView>
  </sheetViews>
  <sheetFormatPr defaultColWidth="9.140625" defaultRowHeight="12.75" x14ac:dyDescent="0.2"/>
  <cols>
    <col min="1" max="1" width="9.140625" style="1"/>
    <col min="2" max="2" width="8" style="1" customWidth="1"/>
    <col min="3" max="3" width="50" style="1" bestFit="1" customWidth="1"/>
    <col min="4" max="4" width="12.7109375" style="1" bestFit="1" customWidth="1"/>
    <col min="5" max="5" width="14.28515625" style="1" bestFit="1" customWidth="1"/>
    <col min="6" max="6" width="17.85546875" style="1" customWidth="1"/>
    <col min="7" max="8" width="9.140625" style="1"/>
    <col min="9" max="9" width="10.140625" style="1" bestFit="1" customWidth="1"/>
    <col min="10" max="10" width="11.140625" style="1" bestFit="1" customWidth="1"/>
    <col min="11" max="11" width="12.7109375" style="1" bestFit="1" customWidth="1"/>
    <col min="12" max="16384" width="9.140625" style="1"/>
  </cols>
  <sheetData>
    <row r="1" spans="1:6" x14ac:dyDescent="0.2">
      <c r="D1" s="2"/>
      <c r="F1" s="2"/>
    </row>
    <row r="2" spans="1:6" x14ac:dyDescent="0.2">
      <c r="D2" s="2"/>
      <c r="F2" s="2"/>
    </row>
    <row r="3" spans="1:6" x14ac:dyDescent="0.2">
      <c r="D3" s="2"/>
    </row>
    <row r="4" spans="1:6" x14ac:dyDescent="0.2">
      <c r="A4" s="3"/>
      <c r="B4" s="4"/>
      <c r="C4" s="4"/>
      <c r="D4" s="4"/>
    </row>
    <row r="5" spans="1:6" ht="15.75" customHeight="1" x14ac:dyDescent="0.2">
      <c r="A5" s="3"/>
      <c r="B5" s="42" t="s">
        <v>27</v>
      </c>
      <c r="C5" s="42"/>
      <c r="D5" s="42"/>
      <c r="E5" s="42"/>
      <c r="F5" s="40"/>
    </row>
    <row r="6" spans="1:6" ht="15.75" customHeight="1" x14ac:dyDescent="0.2">
      <c r="A6" s="3"/>
      <c r="B6" s="43" t="s">
        <v>0</v>
      </c>
      <c r="C6" s="43"/>
      <c r="D6" s="43"/>
      <c r="E6" s="43"/>
      <c r="F6" s="39"/>
    </row>
    <row r="7" spans="1:6" x14ac:dyDescent="0.2">
      <c r="A7" s="3"/>
      <c r="B7" s="5"/>
      <c r="C7" s="3"/>
      <c r="D7" s="6" t="s">
        <v>28</v>
      </c>
      <c r="E7" s="7"/>
      <c r="F7" s="7"/>
    </row>
    <row r="8" spans="1:6" s="12" customFormat="1" x14ac:dyDescent="0.2">
      <c r="A8" s="8"/>
      <c r="B8" s="9"/>
      <c r="C8" s="8"/>
      <c r="D8" s="10" t="s">
        <v>29</v>
      </c>
      <c r="E8" s="11" t="s">
        <v>1</v>
      </c>
      <c r="F8" s="11"/>
    </row>
    <row r="9" spans="1:6" x14ac:dyDescent="0.2">
      <c r="A9" s="3"/>
      <c r="B9" s="13" t="s">
        <v>2</v>
      </c>
      <c r="C9" s="13"/>
      <c r="D9" s="14"/>
    </row>
    <row r="10" spans="1:6" x14ac:dyDescent="0.2">
      <c r="A10" s="15"/>
      <c r="B10" s="16" t="s">
        <v>3</v>
      </c>
      <c r="C10" s="17" t="s">
        <v>4</v>
      </c>
      <c r="D10" s="18"/>
      <c r="E10" s="19">
        <v>68211820</v>
      </c>
      <c r="F10" s="19"/>
    </row>
    <row r="11" spans="1:6" x14ac:dyDescent="0.2">
      <c r="A11" s="15"/>
      <c r="B11" s="17">
        <v>370</v>
      </c>
      <c r="C11" s="17" t="s">
        <v>5</v>
      </c>
      <c r="D11" s="18"/>
      <c r="E11" s="19">
        <v>51573767</v>
      </c>
      <c r="F11" s="19"/>
    </row>
    <row r="12" spans="1:6" x14ac:dyDescent="0.2">
      <c r="A12" s="15"/>
      <c r="B12" s="13"/>
      <c r="C12" s="20" t="s">
        <v>6</v>
      </c>
      <c r="D12" s="21"/>
      <c r="E12" s="21">
        <f>E10+E11</f>
        <v>119785587</v>
      </c>
      <c r="F12" s="21"/>
    </row>
    <row r="13" spans="1:6" x14ac:dyDescent="0.2">
      <c r="A13" s="15"/>
      <c r="B13" s="13"/>
      <c r="C13" s="5"/>
      <c r="D13" s="18"/>
    </row>
    <row r="14" spans="1:6" x14ac:dyDescent="0.2">
      <c r="A14" s="3"/>
      <c r="B14" s="13" t="s">
        <v>36</v>
      </c>
      <c r="C14" s="5"/>
      <c r="D14" s="5"/>
    </row>
    <row r="15" spans="1:6" s="19" customFormat="1" x14ac:dyDescent="0.2">
      <c r="A15" s="22"/>
      <c r="B15" s="23"/>
      <c r="C15" s="18" t="s">
        <v>4</v>
      </c>
      <c r="D15" s="18">
        <v>60872011</v>
      </c>
      <c r="E15" s="19">
        <f>+D15*0.7013162</f>
        <v>42690527.440878198</v>
      </c>
    </row>
    <row r="16" spans="1:6" s="19" customFormat="1" x14ac:dyDescent="0.2">
      <c r="A16" s="22"/>
      <c r="B16" s="23"/>
      <c r="C16" s="18" t="s">
        <v>5</v>
      </c>
      <c r="D16" s="18">
        <v>35613859</v>
      </c>
      <c r="E16" s="19">
        <f>D16*0.6214626</f>
        <v>22132681.410173398</v>
      </c>
    </row>
    <row r="17" spans="1:7" x14ac:dyDescent="0.2">
      <c r="A17" s="15"/>
      <c r="B17" s="13"/>
      <c r="C17" s="20" t="s">
        <v>7</v>
      </c>
      <c r="D17" s="24">
        <f>D15+D16</f>
        <v>96485870</v>
      </c>
      <c r="E17" s="24">
        <f>E15+E16</f>
        <v>64823208.851051599</v>
      </c>
      <c r="F17" s="24"/>
    </row>
    <row r="18" spans="1:7" x14ac:dyDescent="0.2">
      <c r="A18" s="15"/>
      <c r="B18" s="13"/>
      <c r="C18" s="5"/>
      <c r="D18" s="25"/>
    </row>
    <row r="19" spans="1:7" x14ac:dyDescent="0.2">
      <c r="A19" s="15"/>
      <c r="B19" s="13" t="s">
        <v>8</v>
      </c>
      <c r="C19" s="5"/>
      <c r="D19" s="26"/>
      <c r="E19" s="26">
        <f>E12-E17</f>
        <v>54962378.148948401</v>
      </c>
      <c r="F19" s="26"/>
    </row>
    <row r="20" spans="1:7" x14ac:dyDescent="0.2">
      <c r="A20" s="15"/>
      <c r="B20" s="13"/>
      <c r="C20" s="5"/>
      <c r="D20" s="18"/>
    </row>
    <row r="21" spans="1:7" x14ac:dyDescent="0.2">
      <c r="A21" s="3"/>
      <c r="B21" s="13" t="s">
        <v>9</v>
      </c>
      <c r="C21" s="5"/>
      <c r="D21" s="18"/>
    </row>
    <row r="22" spans="1:7" x14ac:dyDescent="0.2">
      <c r="A22" s="3"/>
      <c r="B22" s="17">
        <v>586</v>
      </c>
      <c r="C22" s="17" t="s">
        <v>10</v>
      </c>
      <c r="D22" s="18"/>
      <c r="E22" s="19">
        <v>5437289</v>
      </c>
      <c r="F22" s="19"/>
    </row>
    <row r="23" spans="1:7" x14ac:dyDescent="0.2">
      <c r="A23" s="3"/>
      <c r="B23" s="17">
        <v>597</v>
      </c>
      <c r="C23" s="17" t="s">
        <v>11</v>
      </c>
      <c r="D23" s="18"/>
      <c r="E23" s="19">
        <v>852618</v>
      </c>
      <c r="F23" s="19"/>
    </row>
    <row r="24" spans="1:7" x14ac:dyDescent="0.2">
      <c r="A24" s="3"/>
      <c r="B24" s="17">
        <v>902</v>
      </c>
      <c r="C24" s="17" t="s">
        <v>12</v>
      </c>
      <c r="D24" s="18"/>
      <c r="E24" s="19">
        <v>3511773</v>
      </c>
      <c r="F24" s="19"/>
    </row>
    <row r="25" spans="1:7" x14ac:dyDescent="0.2">
      <c r="A25" s="3"/>
      <c r="B25" s="17">
        <v>903</v>
      </c>
      <c r="C25" s="17" t="s">
        <v>13</v>
      </c>
      <c r="D25" s="18"/>
      <c r="E25" s="19">
        <v>12993246</v>
      </c>
      <c r="F25" s="19"/>
    </row>
    <row r="26" spans="1:7" x14ac:dyDescent="0.2">
      <c r="A26" s="15"/>
      <c r="B26" s="13"/>
      <c r="C26" s="20" t="s">
        <v>14</v>
      </c>
      <c r="D26" s="21"/>
      <c r="E26" s="21">
        <f>SUM(E22:E25)</f>
        <v>22794926</v>
      </c>
      <c r="F26" s="21"/>
    </row>
    <row r="27" spans="1:7" x14ac:dyDescent="0.2">
      <c r="A27" s="15"/>
      <c r="B27" s="13"/>
      <c r="C27" s="5"/>
      <c r="D27" s="18"/>
    </row>
    <row r="28" spans="1:7" x14ac:dyDescent="0.2">
      <c r="A28" s="15"/>
      <c r="B28" s="13" t="s">
        <v>37</v>
      </c>
      <c r="C28" s="5"/>
      <c r="D28" s="18"/>
    </row>
    <row r="29" spans="1:7" x14ac:dyDescent="0.2">
      <c r="A29" s="15"/>
      <c r="B29" s="17"/>
      <c r="C29" s="17" t="s">
        <v>4</v>
      </c>
      <c r="D29" s="18">
        <v>1585380</v>
      </c>
      <c r="E29" s="18">
        <f>D29*0.7013162</f>
        <v>1111852.6771559999</v>
      </c>
      <c r="F29" s="18"/>
      <c r="G29" s="19"/>
    </row>
    <row r="30" spans="1:7" x14ac:dyDescent="0.2">
      <c r="A30" s="15"/>
      <c r="B30" s="17"/>
      <c r="C30" s="17" t="s">
        <v>5</v>
      </c>
      <c r="D30" s="27">
        <v>3025031</v>
      </c>
      <c r="E30" s="27">
        <f>D30*0.6214626</f>
        <v>1879943.6303405999</v>
      </c>
      <c r="F30" s="18"/>
      <c r="G30" s="19"/>
    </row>
    <row r="31" spans="1:7" x14ac:dyDescent="0.2">
      <c r="A31" s="15"/>
      <c r="B31" s="13"/>
      <c r="C31" s="20" t="s">
        <v>16</v>
      </c>
      <c r="D31" s="19">
        <f>SUM(D29:D30)</f>
        <v>4610411</v>
      </c>
      <c r="E31" s="19">
        <f>SUM(E29:E30)</f>
        <v>2991796.3074965999</v>
      </c>
      <c r="F31" s="19"/>
    </row>
    <row r="32" spans="1:7" x14ac:dyDescent="0.2">
      <c r="A32" s="15"/>
      <c r="B32" s="13"/>
      <c r="C32" s="5"/>
      <c r="D32" s="18"/>
    </row>
    <row r="33" spans="1:11" x14ac:dyDescent="0.2">
      <c r="A33" s="15"/>
      <c r="B33" s="13" t="s">
        <v>17</v>
      </c>
      <c r="C33" s="5"/>
      <c r="D33" s="5"/>
    </row>
    <row r="34" spans="1:11" x14ac:dyDescent="0.2">
      <c r="A34" s="15"/>
      <c r="B34" s="13"/>
      <c r="C34" s="5"/>
      <c r="D34" s="5"/>
    </row>
    <row r="35" spans="1:11" x14ac:dyDescent="0.2">
      <c r="A35" s="15"/>
      <c r="B35" s="13"/>
      <c r="C35" s="17" t="s">
        <v>18</v>
      </c>
      <c r="D35" s="25"/>
      <c r="E35" s="19">
        <f>E19*G59</f>
        <v>1011307.7579406506</v>
      </c>
      <c r="F35" s="28"/>
    </row>
    <row r="36" spans="1:11" x14ac:dyDescent="0.2">
      <c r="A36" s="15"/>
      <c r="B36" s="13"/>
      <c r="C36" s="17" t="s">
        <v>19</v>
      </c>
      <c r="D36" s="25"/>
      <c r="E36" s="19">
        <f>E19*G60</f>
        <v>2995748.6044548186</v>
      </c>
      <c r="F36" s="19"/>
    </row>
    <row r="37" spans="1:11" x14ac:dyDescent="0.2">
      <c r="A37" s="15"/>
      <c r="B37" s="13"/>
      <c r="C37" s="17" t="s">
        <v>31</v>
      </c>
      <c r="D37" s="25"/>
      <c r="E37" s="19">
        <f>(E36+E38)*(0.06/(1-0.06))</f>
        <v>294181.53235235537</v>
      </c>
      <c r="F37" s="28"/>
    </row>
    <row r="38" spans="1:11" x14ac:dyDescent="0.2">
      <c r="A38" s="15"/>
      <c r="B38" s="13"/>
      <c r="C38" s="17" t="s">
        <v>32</v>
      </c>
      <c r="D38" s="25"/>
      <c r="E38" s="19">
        <f>(E36)*(0.35/(1-0.35))</f>
        <v>1613095.4023987483</v>
      </c>
      <c r="F38" s="28"/>
      <c r="I38" s="19"/>
      <c r="J38" s="36"/>
      <c r="K38" s="36"/>
    </row>
    <row r="39" spans="1:11" x14ac:dyDescent="0.2">
      <c r="A39" s="15"/>
      <c r="B39" s="13"/>
      <c r="C39" s="5"/>
      <c r="D39" s="25"/>
      <c r="E39" s="19"/>
    </row>
    <row r="40" spans="1:11" x14ac:dyDescent="0.2">
      <c r="A40" s="15"/>
      <c r="B40" s="13"/>
      <c r="C40" s="17" t="s">
        <v>20</v>
      </c>
      <c r="D40" s="29"/>
      <c r="E40" s="19">
        <f>SUM(E35:E38)</f>
        <v>5914333.2971465727</v>
      </c>
      <c r="F40" s="19"/>
    </row>
    <row r="41" spans="1:11" x14ac:dyDescent="0.2">
      <c r="A41" s="15"/>
      <c r="B41" s="13"/>
      <c r="C41" s="5"/>
      <c r="D41" s="5"/>
      <c r="E41" s="19"/>
    </row>
    <row r="42" spans="1:11" x14ac:dyDescent="0.2">
      <c r="A42" s="15"/>
      <c r="B42" s="13"/>
      <c r="C42" s="17" t="s">
        <v>21</v>
      </c>
      <c r="D42" s="18"/>
      <c r="E42" s="19">
        <f>E26</f>
        <v>22794926</v>
      </c>
      <c r="F42" s="19"/>
    </row>
    <row r="43" spans="1:11" x14ac:dyDescent="0.2">
      <c r="A43" s="15"/>
      <c r="B43" s="13"/>
      <c r="C43" s="17" t="s">
        <v>15</v>
      </c>
      <c r="D43" s="18"/>
      <c r="E43" s="19">
        <f>E31</f>
        <v>2991796.3074965999</v>
      </c>
      <c r="F43" s="19"/>
    </row>
    <row r="44" spans="1:11" x14ac:dyDescent="0.2">
      <c r="A44" s="15"/>
      <c r="B44" s="13"/>
      <c r="C44" s="5"/>
      <c r="D44" s="5"/>
      <c r="E44" s="19"/>
    </row>
    <row r="45" spans="1:11" x14ac:dyDescent="0.2">
      <c r="A45" s="15"/>
      <c r="B45" s="13"/>
      <c r="C45" s="17" t="s">
        <v>22</v>
      </c>
      <c r="D45" s="18"/>
      <c r="E45" s="19">
        <f>SUM(E40:E43)</f>
        <v>31701055.604643174</v>
      </c>
      <c r="F45" s="19"/>
    </row>
    <row r="46" spans="1:11" x14ac:dyDescent="0.2">
      <c r="A46" s="15"/>
      <c r="B46" s="13"/>
      <c r="C46" s="17"/>
      <c r="D46" s="18"/>
      <c r="E46" s="19"/>
    </row>
    <row r="47" spans="1:11" x14ac:dyDescent="0.2">
      <c r="A47" s="15"/>
      <c r="B47" s="13"/>
      <c r="C47" s="20" t="s">
        <v>23</v>
      </c>
      <c r="D47" s="21"/>
      <c r="E47" s="21">
        <f>E45</f>
        <v>31701055.604643174</v>
      </c>
      <c r="F47" s="21"/>
    </row>
    <row r="48" spans="1:11" x14ac:dyDescent="0.2">
      <c r="A48" s="15"/>
      <c r="B48" s="13"/>
      <c r="C48" s="5"/>
      <c r="D48" s="18"/>
    </row>
    <row r="49" spans="1:7" x14ac:dyDescent="0.2">
      <c r="A49" s="15"/>
      <c r="B49" s="13"/>
      <c r="C49" s="5" t="s">
        <v>24</v>
      </c>
      <c r="D49" s="29"/>
      <c r="E49" s="30">
        <v>430678</v>
      </c>
      <c r="F49" s="30"/>
    </row>
    <row r="50" spans="1:7" x14ac:dyDescent="0.2">
      <c r="A50" s="15"/>
      <c r="B50" s="13"/>
      <c r="C50" s="17" t="s">
        <v>25</v>
      </c>
      <c r="D50" s="31"/>
      <c r="E50" s="30">
        <f>E49*12</f>
        <v>5168136</v>
      </c>
      <c r="F50" s="30"/>
    </row>
    <row r="51" spans="1:7" ht="13.5" thickBot="1" x14ac:dyDescent="0.25">
      <c r="A51" s="15"/>
      <c r="B51" s="13"/>
      <c r="C51" s="32"/>
      <c r="D51" s="32"/>
      <c r="E51" s="33"/>
      <c r="F51" s="33"/>
    </row>
    <row r="52" spans="1:7" ht="13.5" thickTop="1" x14ac:dyDescent="0.2">
      <c r="A52" s="15"/>
      <c r="B52" s="13"/>
      <c r="C52" s="34" t="s">
        <v>26</v>
      </c>
      <c r="D52" s="35"/>
      <c r="E52" s="36">
        <f>E47/E50</f>
        <v>6.1339437670841432</v>
      </c>
      <c r="F52" s="36"/>
    </row>
    <row r="53" spans="1:7" x14ac:dyDescent="0.2">
      <c r="A53" s="15"/>
      <c r="B53" s="39"/>
      <c r="C53" s="9"/>
      <c r="D53" s="9"/>
      <c r="E53" s="12"/>
      <c r="F53" s="12"/>
    </row>
    <row r="54" spans="1:7" x14ac:dyDescent="0.2">
      <c r="A54" s="15"/>
      <c r="B54" s="17" t="s">
        <v>38</v>
      </c>
      <c r="C54" s="19" t="s">
        <v>30</v>
      </c>
      <c r="D54" s="5"/>
    </row>
    <row r="55" spans="1:7" x14ac:dyDescent="0.2">
      <c r="A55" s="15"/>
      <c r="B55" s="17"/>
      <c r="C55" s="19"/>
      <c r="D55" s="5"/>
    </row>
    <row r="56" spans="1:7" x14ac:dyDescent="0.2">
      <c r="A56" s="15"/>
      <c r="B56" s="17"/>
      <c r="C56" s="19"/>
      <c r="D56" s="5"/>
    </row>
    <row r="57" spans="1:7" x14ac:dyDescent="0.2">
      <c r="A57" s="15"/>
      <c r="B57" s="17"/>
      <c r="C57" s="19"/>
      <c r="D57" s="5"/>
    </row>
    <row r="58" spans="1:7" x14ac:dyDescent="0.2">
      <c r="A58" s="15"/>
      <c r="B58" s="13"/>
      <c r="C58" s="5"/>
      <c r="D58" s="41" t="s">
        <v>33</v>
      </c>
      <c r="E58" s="41"/>
      <c r="F58" s="41"/>
      <c r="G58" s="41"/>
    </row>
    <row r="59" spans="1:7" x14ac:dyDescent="0.2">
      <c r="D59" s="1" t="s">
        <v>34</v>
      </c>
      <c r="E59" s="37">
        <f>1-E60</f>
        <v>0.46719999999999995</v>
      </c>
      <c r="F59" s="37">
        <f>G59/E59</f>
        <v>3.9383561643835621E-2</v>
      </c>
      <c r="G59" s="37">
        <f>0.0182+0.0002</f>
        <v>1.84E-2</v>
      </c>
    </row>
    <row r="60" spans="1:7" x14ac:dyDescent="0.2">
      <c r="D60" s="12" t="s">
        <v>35</v>
      </c>
      <c r="E60" s="38">
        <v>0.53280000000000005</v>
      </c>
      <c r="F60" s="38">
        <v>0.1023</v>
      </c>
      <c r="G60" s="38">
        <f>F60*E60</f>
        <v>5.4505440000000009E-2</v>
      </c>
    </row>
    <row r="61" spans="1:7" x14ac:dyDescent="0.2">
      <c r="D61" s="1" t="s">
        <v>28</v>
      </c>
      <c r="E61" s="37"/>
      <c r="F61" s="37"/>
      <c r="G61" s="37">
        <f>G60+G59</f>
        <v>7.2905440000000016E-2</v>
      </c>
    </row>
  </sheetData>
  <mergeCells count="3">
    <mergeCell ref="D58:G58"/>
    <mergeCell ref="B5:E5"/>
    <mergeCell ref="B6:E6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</vt:lpstr>
      <vt:lpstr>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2017-03-01T17:46:56Z</cp:lastPrinted>
  <dcterms:created xsi:type="dcterms:W3CDTF">2017-02-27T17:53:38Z</dcterms:created>
  <dcterms:modified xsi:type="dcterms:W3CDTF">2017-03-01T17:55:17Z</dcterms:modified>
</cp:coreProperties>
</file>